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4400" yWindow="240" windowWidth="13932" windowHeight="13176"/>
  </bookViews>
  <sheets>
    <sheet name="Rekapitulace stavby" sheetId="1" r:id="rId1"/>
    <sheet name="SO 01 - HTÚ" sheetId="2" r:id="rId2"/>
    <sheet name="SO 02 - Tělocvična" sheetId="3" r:id="rId3"/>
    <sheet name="ZTI" sheetId="9" r:id="rId4"/>
    <sheet name="ÚT" sheetId="10" r:id="rId5"/>
    <sheet name="VZT" sheetId="11" r:id="rId6"/>
    <sheet name="Elektro" sheetId="12" r:id="rId7"/>
    <sheet name="ZOKT" sheetId="13" r:id="rId8"/>
    <sheet name="Infosystém" sheetId="14" r:id="rId9"/>
    <sheet name="Zádržný systém I" sheetId="15" r:id="rId10"/>
    <sheet name="Zádržný systém II" sheetId="16" r:id="rId11"/>
    <sheet name="EPS" sheetId="17" r:id="rId12"/>
    <sheet name="SO 03 - Venkovní úpravy" sheetId="4" r:id="rId13"/>
    <sheet name="IO 01 - Přípojka vodovodu" sheetId="5" r:id="rId14"/>
    <sheet name="IO 01" sheetId="18" r:id="rId15"/>
    <sheet name="IO 02 - Přípojka kanalizace" sheetId="6" r:id="rId16"/>
    <sheet name="IO 02" sheetId="19" r:id="rId17"/>
    <sheet name="IO 04 - Veřejné osvětlení" sheetId="7" r:id="rId18"/>
    <sheet name="IO 04" sheetId="20" r:id="rId19"/>
    <sheet name="IO 05 - Přípojka plynu" sheetId="8" r:id="rId20"/>
    <sheet name="IO 05" sheetId="21" r:id="rId21"/>
  </sheets>
  <externalReferences>
    <externalReference r:id="rId22"/>
    <externalReference r:id="rId23"/>
  </externalReferences>
  <definedNames>
    <definedName name="_xlnm._FilterDatabase" localSheetId="13" hidden="1">'IO 01 - Přípojka vodovodu'!$C$127:$K$167</definedName>
    <definedName name="_xlnm._FilterDatabase" localSheetId="15" hidden="1">'IO 02 - Přípojka kanalizace'!$C$127:$K$169</definedName>
    <definedName name="_xlnm._FilterDatabase" localSheetId="17" hidden="1">'IO 04 - Veřejné osvětlení'!$C$121:$K$132</definedName>
    <definedName name="_xlnm._FilterDatabase" localSheetId="19" hidden="1">'IO 05 - Přípojka plynu'!$C$127:$K$169</definedName>
    <definedName name="_xlnm._FilterDatabase" localSheetId="1" hidden="1">'SO 01 - HTÚ'!$C$127:$K$243</definedName>
    <definedName name="_xlnm._FilterDatabase" localSheetId="2" hidden="1">'SO 02 - Tělocvična'!$C$155:$K$2825</definedName>
    <definedName name="_xlnm._FilterDatabase" localSheetId="12" hidden="1">'SO 03 - Venkovní úpravy'!$C$130:$K$433</definedName>
    <definedName name="cisloobjektu">[1]Stavba!$D$3</definedName>
    <definedName name="CisloStavebnihoRozpoctu">[1]Stavba!$D$4</definedName>
    <definedName name="NazevStavebnihoRozpoctu">[1]Stavba!$E$4</definedName>
    <definedName name="_xlnm.Print_Titles" localSheetId="13">'IO 01 - Přípojka vodovodu'!$127:$127</definedName>
    <definedName name="_xlnm.Print_Titles" localSheetId="15">'IO 02 - Přípojka kanalizace'!$127:$127</definedName>
    <definedName name="_xlnm.Print_Titles" localSheetId="17">'IO 04 - Veřejné osvětlení'!$121:$121</definedName>
    <definedName name="_xlnm.Print_Titles" localSheetId="19">'IO 05 - Přípojka plynu'!$127:$127</definedName>
    <definedName name="_xlnm.Print_Titles" localSheetId="0">'Rekapitulace stavby'!$92:$92</definedName>
    <definedName name="_xlnm.Print_Titles" localSheetId="1">'SO 01 - HTÚ'!$127:$127</definedName>
    <definedName name="_xlnm.Print_Titles" localSheetId="2">'SO 02 - Tělocvična'!$155:$155</definedName>
    <definedName name="_xlnm.Print_Titles" localSheetId="12">'SO 03 - Venkovní úpravy'!$130:$130</definedName>
    <definedName name="_xlnm.Print_Area" localSheetId="13">'IO 01 - Přípojka vodovodu'!$C$4:$J$76,'IO 01 - Přípojka vodovodu'!$C$82:$J$109,'IO 01 - Přípojka vodovodu'!$C$115:$J$167</definedName>
    <definedName name="_xlnm.Print_Area" localSheetId="15">'IO 02 - Přípojka kanalizace'!$C$4:$J$76,'IO 02 - Přípojka kanalizace'!$C$82:$J$109,'IO 02 - Přípojka kanalizace'!$C$115:$J$169</definedName>
    <definedName name="_xlnm.Print_Area" localSheetId="17">'IO 04 - Veřejné osvětlení'!$C$4:$J$76,'IO 04 - Veřejné osvětlení'!$C$82:$J$103,'IO 04 - Veřejné osvětlení'!$C$109:$J$132</definedName>
    <definedName name="_xlnm.Print_Area" localSheetId="19">'IO 05 - Přípojka plynu'!$C$4:$J$76,'IO 05 - Přípojka plynu'!$C$82:$J$109,'IO 05 - Přípojka plynu'!$C$115:$J$169</definedName>
    <definedName name="_xlnm.Print_Area" localSheetId="0">'Rekapitulace stavby'!$D$4:$AO$76,'Rekapitulace stavby'!$C$82:$AQ$102</definedName>
    <definedName name="_xlnm.Print_Area" localSheetId="1">'SO 01 - HTÚ'!$C$4:$J$76,'SO 01 - HTÚ'!$C$82:$J$109,'SO 01 - HTÚ'!$C$115:$J$243</definedName>
    <definedName name="_xlnm.Print_Area" localSheetId="2">'SO 02 - Tělocvična'!$C$4:$J$76,'SO 02 - Tělocvična'!$C$82:$J$137,'SO 02 - Tělocvična'!$C$143:$J$2825</definedName>
    <definedName name="_xlnm.Print_Area" localSheetId="12">'SO 03 - Venkovní úpravy'!$C$4:$J$76,'SO 03 - Venkovní úpravy'!$C$82:$J$112,'SO 03 - Venkovní úpravy'!$C$118:$J$433</definedName>
    <definedName name="VO">[2]Stavba!$E$4</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161" i="3"/>
  <c r="K286" i="12"/>
  <c r="I286"/>
  <c r="F286"/>
  <c r="G286" s="1"/>
  <c r="M286" s="1"/>
  <c r="K295" l="1"/>
  <c r="I295"/>
  <c r="F295"/>
  <c r="G295" s="1"/>
  <c r="M295" s="1"/>
  <c r="K294"/>
  <c r="I294"/>
  <c r="F294"/>
  <c r="G294" s="1"/>
  <c r="M294" s="1"/>
  <c r="K293"/>
  <c r="I293"/>
  <c r="F293"/>
  <c r="G293" s="1"/>
  <c r="M293" s="1"/>
  <c r="K292"/>
  <c r="I292"/>
  <c r="F292"/>
  <c r="G292" s="1"/>
  <c r="M292" s="1"/>
  <c r="K291"/>
  <c r="I291"/>
  <c r="F291"/>
  <c r="G291" s="1"/>
  <c r="M291" s="1"/>
  <c r="K290"/>
  <c r="I290"/>
  <c r="F290"/>
  <c r="G290" s="1"/>
  <c r="M290" s="1"/>
  <c r="K289"/>
  <c r="I289"/>
  <c r="F289"/>
  <c r="G289" s="1"/>
  <c r="K288"/>
  <c r="I288"/>
  <c r="K287"/>
  <c r="I287"/>
  <c r="F287"/>
  <c r="G287" s="1"/>
  <c r="M287" s="1"/>
  <c r="K285"/>
  <c r="I285"/>
  <c r="F285"/>
  <c r="G285" s="1"/>
  <c r="K284"/>
  <c r="I284"/>
  <c r="K283"/>
  <c r="I283"/>
  <c r="F283"/>
  <c r="G283" s="1"/>
  <c r="M283" s="1"/>
  <c r="K282"/>
  <c r="I282"/>
  <c r="F282"/>
  <c r="G282" s="1"/>
  <c r="M282" s="1"/>
  <c r="K281"/>
  <c r="I281"/>
  <c r="F281"/>
  <c r="G281" s="1"/>
  <c r="M281" s="1"/>
  <c r="K280"/>
  <c r="I280"/>
  <c r="F280"/>
  <c r="G280" s="1"/>
  <c r="M280" s="1"/>
  <c r="K279"/>
  <c r="I279"/>
  <c r="F279"/>
  <c r="G279" s="1"/>
  <c r="M279" s="1"/>
  <c r="K278"/>
  <c r="I278"/>
  <c r="F278"/>
  <c r="G278" s="1"/>
  <c r="M278" s="1"/>
  <c r="K277"/>
  <c r="I277"/>
  <c r="F277"/>
  <c r="G277" s="1"/>
  <c r="M277" s="1"/>
  <c r="K276"/>
  <c r="I276"/>
  <c r="F276"/>
  <c r="G276" s="1"/>
  <c r="M276" s="1"/>
  <c r="K275"/>
  <c r="I275"/>
  <c r="F275"/>
  <c r="G275" s="1"/>
  <c r="M275" s="1"/>
  <c r="K274"/>
  <c r="I274"/>
  <c r="F274"/>
  <c r="G274" s="1"/>
  <c r="M274" s="1"/>
  <c r="K273"/>
  <c r="I273"/>
  <c r="F273"/>
  <c r="G273" s="1"/>
  <c r="M273" s="1"/>
  <c r="K272"/>
  <c r="I272"/>
  <c r="F272"/>
  <c r="G272" s="1"/>
  <c r="M272" s="1"/>
  <c r="K271"/>
  <c r="I271"/>
  <c r="F271"/>
  <c r="G271" s="1"/>
  <c r="M271" s="1"/>
  <c r="K270"/>
  <c r="I270"/>
  <c r="F270"/>
  <c r="G270" s="1"/>
  <c r="M270" s="1"/>
  <c r="K269"/>
  <c r="I269"/>
  <c r="F269"/>
  <c r="G269" s="1"/>
  <c r="M269" s="1"/>
  <c r="K268"/>
  <c r="I268"/>
  <c r="F268"/>
  <c r="G268" s="1"/>
  <c r="M268" s="1"/>
  <c r="K267"/>
  <c r="I267"/>
  <c r="F267"/>
  <c r="G267" s="1"/>
  <c r="K266"/>
  <c r="I266"/>
  <c r="K265"/>
  <c r="I265"/>
  <c r="F265"/>
  <c r="G265" s="1"/>
  <c r="M265" s="1"/>
  <c r="K264"/>
  <c r="I264"/>
  <c r="F264"/>
  <c r="G264" s="1"/>
  <c r="K263"/>
  <c r="I263"/>
  <c r="F263"/>
  <c r="G263" s="1"/>
  <c r="M263" s="1"/>
  <c r="K262"/>
  <c r="I262"/>
  <c r="F262"/>
  <c r="G262" s="1"/>
  <c r="M262" s="1"/>
  <c r="K261"/>
  <c r="I261"/>
  <c r="F261"/>
  <c r="G261" s="1"/>
  <c r="M261" s="1"/>
  <c r="K260"/>
  <c r="I260"/>
  <c r="F260"/>
  <c r="G260" s="1"/>
  <c r="M260" s="1"/>
  <c r="K259"/>
  <c r="I259"/>
  <c r="F259"/>
  <c r="G259" s="1"/>
  <c r="M259" s="1"/>
  <c r="K258"/>
  <c r="I258"/>
  <c r="F258"/>
  <c r="G258" s="1"/>
  <c r="M258" s="1"/>
  <c r="K257"/>
  <c r="I257"/>
  <c r="F257"/>
  <c r="G257" s="1"/>
  <c r="M257" s="1"/>
  <c r="K256"/>
  <c r="I256"/>
  <c r="F256"/>
  <c r="G256" s="1"/>
  <c r="M256" s="1"/>
  <c r="K255"/>
  <c r="I255"/>
  <c r="F255"/>
  <c r="G255" s="1"/>
  <c r="M255" s="1"/>
  <c r="K254"/>
  <c r="I254"/>
  <c r="F254"/>
  <c r="G254" s="1"/>
  <c r="M254" s="1"/>
  <c r="K253"/>
  <c r="I253"/>
  <c r="F253"/>
  <c r="G253" s="1"/>
  <c r="M253" s="1"/>
  <c r="K252"/>
  <c r="I252"/>
  <c r="F252"/>
  <c r="G252" s="1"/>
  <c r="M252" s="1"/>
  <c r="K251"/>
  <c r="I251"/>
  <c r="F251"/>
  <c r="G251" s="1"/>
  <c r="M251" s="1"/>
  <c r="K250"/>
  <c r="I250"/>
  <c r="F250"/>
  <c r="G250" s="1"/>
  <c r="M250" s="1"/>
  <c r="K249"/>
  <c r="I249"/>
  <c r="F249"/>
  <c r="G249" s="1"/>
  <c r="M249" s="1"/>
  <c r="K248"/>
  <c r="I248"/>
  <c r="F248"/>
  <c r="G248" s="1"/>
  <c r="K247"/>
  <c r="I247"/>
  <c r="K246"/>
  <c r="I246"/>
  <c r="F246"/>
  <c r="G246" s="1"/>
  <c r="M246" s="1"/>
  <c r="K245"/>
  <c r="I245"/>
  <c r="F245"/>
  <c r="G245" s="1"/>
  <c r="M245" s="1"/>
  <c r="K244"/>
  <c r="I244"/>
  <c r="F244"/>
  <c r="G244" s="1"/>
  <c r="M244" s="1"/>
  <c r="K243"/>
  <c r="I243"/>
  <c r="F243"/>
  <c r="G243" s="1"/>
  <c r="M243" s="1"/>
  <c r="K242"/>
  <c r="I242"/>
  <c r="F242"/>
  <c r="G242" s="1"/>
  <c r="M242" s="1"/>
  <c r="K241"/>
  <c r="I241"/>
  <c r="F241"/>
  <c r="G241" s="1"/>
  <c r="M241" s="1"/>
  <c r="K240"/>
  <c r="I240"/>
  <c r="F240"/>
  <c r="G240" s="1"/>
  <c r="M240" s="1"/>
  <c r="K239"/>
  <c r="I239"/>
  <c r="F239"/>
  <c r="G239" s="1"/>
  <c r="M239" s="1"/>
  <c r="K238"/>
  <c r="I238"/>
  <c r="F238"/>
  <c r="G238" s="1"/>
  <c r="M238" s="1"/>
  <c r="K237"/>
  <c r="I237"/>
  <c r="F237"/>
  <c r="G237" s="1"/>
  <c r="M237" s="1"/>
  <c r="K236"/>
  <c r="I236"/>
  <c r="F236"/>
  <c r="G236" s="1"/>
  <c r="M236" s="1"/>
  <c r="K235"/>
  <c r="I235"/>
  <c r="F235"/>
  <c r="G235" s="1"/>
  <c r="M235" s="1"/>
  <c r="K234"/>
  <c r="I234"/>
  <c r="F234"/>
  <c r="G234" s="1"/>
  <c r="M234" s="1"/>
  <c r="K233"/>
  <c r="I233"/>
  <c r="F233"/>
  <c r="G233" s="1"/>
  <c r="M233" s="1"/>
  <c r="K232"/>
  <c r="I232"/>
  <c r="F232"/>
  <c r="G232" s="1"/>
  <c r="M232" s="1"/>
  <c r="K231"/>
  <c r="I231"/>
  <c r="F231"/>
  <c r="G231" s="1"/>
  <c r="M231" s="1"/>
  <c r="K230"/>
  <c r="I230"/>
  <c r="F230"/>
  <c r="G230" s="1"/>
  <c r="M230" s="1"/>
  <c r="K229"/>
  <c r="I229"/>
  <c r="F229"/>
  <c r="G229" s="1"/>
  <c r="M229" s="1"/>
  <c r="K228"/>
  <c r="I228"/>
  <c r="F228"/>
  <c r="G228" s="1"/>
  <c r="M228" s="1"/>
  <c r="K227"/>
  <c r="I227"/>
  <c r="F227"/>
  <c r="G227" s="1"/>
  <c r="M227" s="1"/>
  <c r="K226"/>
  <c r="I226"/>
  <c r="F226"/>
  <c r="G226" s="1"/>
  <c r="M226" s="1"/>
  <c r="K225"/>
  <c r="I225"/>
  <c r="F225"/>
  <c r="G225" s="1"/>
  <c r="M225" s="1"/>
  <c r="K224"/>
  <c r="I224"/>
  <c r="F224"/>
  <c r="G224" s="1"/>
  <c r="M224" s="1"/>
  <c r="K223"/>
  <c r="I223"/>
  <c r="F223"/>
  <c r="G223" s="1"/>
  <c r="M223" s="1"/>
  <c r="K222"/>
  <c r="I222"/>
  <c r="F222"/>
  <c r="G222" s="1"/>
  <c r="K221"/>
  <c r="I221"/>
  <c r="K220"/>
  <c r="I220"/>
  <c r="F220"/>
  <c r="G220" s="1"/>
  <c r="M220" s="1"/>
  <c r="K219"/>
  <c r="I219"/>
  <c r="F219"/>
  <c r="G219" s="1"/>
  <c r="M219" s="1"/>
  <c r="K218"/>
  <c r="I218"/>
  <c r="F218"/>
  <c r="G218" s="1"/>
  <c r="M218" s="1"/>
  <c r="K217"/>
  <c r="I217"/>
  <c r="F217"/>
  <c r="G217" s="1"/>
  <c r="M217" s="1"/>
  <c r="K216"/>
  <c r="I216"/>
  <c r="F216"/>
  <c r="G216" s="1"/>
  <c r="M216" s="1"/>
  <c r="K215"/>
  <c r="I215"/>
  <c r="F215"/>
  <c r="G215" s="1"/>
  <c r="M215" s="1"/>
  <c r="K214"/>
  <c r="I214"/>
  <c r="F214"/>
  <c r="G214" s="1"/>
  <c r="M214" s="1"/>
  <c r="K213"/>
  <c r="I213"/>
  <c r="F213"/>
  <c r="G213" s="1"/>
  <c r="M213" s="1"/>
  <c r="K212"/>
  <c r="I212"/>
  <c r="F212"/>
  <c r="G212" s="1"/>
  <c r="M212" s="1"/>
  <c r="K211"/>
  <c r="I211"/>
  <c r="F211"/>
  <c r="G211" s="1"/>
  <c r="M211" s="1"/>
  <c r="K210"/>
  <c r="I210"/>
  <c r="F210"/>
  <c r="G210" s="1"/>
  <c r="M210" s="1"/>
  <c r="K209"/>
  <c r="I209"/>
  <c r="F209"/>
  <c r="G209" s="1"/>
  <c r="M209" s="1"/>
  <c r="K208"/>
  <c r="I208"/>
  <c r="F208"/>
  <c r="G208" s="1"/>
  <c r="M208" s="1"/>
  <c r="K207"/>
  <c r="I207"/>
  <c r="F207"/>
  <c r="G207" s="1"/>
  <c r="M207" s="1"/>
  <c r="K206"/>
  <c r="I206"/>
  <c r="F206"/>
  <c r="G206" s="1"/>
  <c r="M206" s="1"/>
  <c r="K205"/>
  <c r="I205"/>
  <c r="F205"/>
  <c r="G205" s="1"/>
  <c r="M205" s="1"/>
  <c r="K204"/>
  <c r="I204"/>
  <c r="F204"/>
  <c r="G204" s="1"/>
  <c r="M204" s="1"/>
  <c r="K203"/>
  <c r="I203"/>
  <c r="F203"/>
  <c r="G203" s="1"/>
  <c r="M203" s="1"/>
  <c r="K202"/>
  <c r="I202"/>
  <c r="F202"/>
  <c r="G202" s="1"/>
  <c r="M202" s="1"/>
  <c r="K201"/>
  <c r="I201"/>
  <c r="F201"/>
  <c r="G201" s="1"/>
  <c r="M201" s="1"/>
  <c r="K200"/>
  <c r="I200"/>
  <c r="F200"/>
  <c r="G200" s="1"/>
  <c r="M200" s="1"/>
  <c r="K199"/>
  <c r="I199"/>
  <c r="F199"/>
  <c r="G199" s="1"/>
  <c r="M199" s="1"/>
  <c r="K198"/>
  <c r="I198"/>
  <c r="F198"/>
  <c r="G198" s="1"/>
  <c r="M198" s="1"/>
  <c r="K197"/>
  <c r="I197"/>
  <c r="F197"/>
  <c r="G197" s="1"/>
  <c r="M197" s="1"/>
  <c r="K196"/>
  <c r="I196"/>
  <c r="F196"/>
  <c r="G196" s="1"/>
  <c r="M196" s="1"/>
  <c r="K195"/>
  <c r="I195"/>
  <c r="F195"/>
  <c r="G195" s="1"/>
  <c r="M195" s="1"/>
  <c r="K194"/>
  <c r="I194"/>
  <c r="F194"/>
  <c r="G194" s="1"/>
  <c r="M194" s="1"/>
  <c r="K193"/>
  <c r="I193"/>
  <c r="F193"/>
  <c r="G193" s="1"/>
  <c r="M193" s="1"/>
  <c r="K192"/>
  <c r="I192"/>
  <c r="F192"/>
  <c r="G192" s="1"/>
  <c r="M192" s="1"/>
  <c r="K191"/>
  <c r="I191"/>
  <c r="F191"/>
  <c r="G191" s="1"/>
  <c r="M191" s="1"/>
  <c r="K190"/>
  <c r="I190"/>
  <c r="F190"/>
  <c r="G190" s="1"/>
  <c r="M190" s="1"/>
  <c r="K189"/>
  <c r="I189"/>
  <c r="F189"/>
  <c r="G189" s="1"/>
  <c r="M189" s="1"/>
  <c r="K188"/>
  <c r="I188"/>
  <c r="F188"/>
  <c r="G188" s="1"/>
  <c r="M188" s="1"/>
  <c r="K187"/>
  <c r="I187"/>
  <c r="F187"/>
  <c r="G187" s="1"/>
  <c r="K186"/>
  <c r="I186"/>
  <c r="K185"/>
  <c r="I185"/>
  <c r="F185"/>
  <c r="G185" s="1"/>
  <c r="M185" s="1"/>
  <c r="K184"/>
  <c r="I184"/>
  <c r="F184"/>
  <c r="G184" s="1"/>
  <c r="M184" s="1"/>
  <c r="K183"/>
  <c r="I183"/>
  <c r="F183"/>
  <c r="G183" s="1"/>
  <c r="M183" s="1"/>
  <c r="K182"/>
  <c r="I182"/>
  <c r="F182"/>
  <c r="G182" s="1"/>
  <c r="M182" s="1"/>
  <c r="K181"/>
  <c r="I181"/>
  <c r="F181"/>
  <c r="G181" s="1"/>
  <c r="M181" s="1"/>
  <c r="K180"/>
  <c r="I180"/>
  <c r="F180"/>
  <c r="G180" s="1"/>
  <c r="M180" s="1"/>
  <c r="K179"/>
  <c r="I179"/>
  <c r="F179"/>
  <c r="G179" s="1"/>
  <c r="M179" s="1"/>
  <c r="K178"/>
  <c r="I178"/>
  <c r="F178"/>
  <c r="G178" s="1"/>
  <c r="M178" s="1"/>
  <c r="K177"/>
  <c r="I177"/>
  <c r="F177"/>
  <c r="G177" s="1"/>
  <c r="M177" s="1"/>
  <c r="K176"/>
  <c r="I176"/>
  <c r="F176"/>
  <c r="G176" s="1"/>
  <c r="M176" s="1"/>
  <c r="K175"/>
  <c r="I175"/>
  <c r="F175"/>
  <c r="G175" s="1"/>
  <c r="M175" s="1"/>
  <c r="K174"/>
  <c r="I174"/>
  <c r="F174"/>
  <c r="G174" s="1"/>
  <c r="M174" s="1"/>
  <c r="K173"/>
  <c r="I173"/>
  <c r="F173"/>
  <c r="G173" s="1"/>
  <c r="M173" s="1"/>
  <c r="K172"/>
  <c r="I172"/>
  <c r="F172"/>
  <c r="G172" s="1"/>
  <c r="M172" s="1"/>
  <c r="K171"/>
  <c r="I171"/>
  <c r="F171"/>
  <c r="G171" s="1"/>
  <c r="M171" s="1"/>
  <c r="K170"/>
  <c r="I170"/>
  <c r="F170"/>
  <c r="G170" s="1"/>
  <c r="M170" s="1"/>
  <c r="K169"/>
  <c r="I169"/>
  <c r="F169"/>
  <c r="G169" s="1"/>
  <c r="M169" s="1"/>
  <c r="K168"/>
  <c r="I168"/>
  <c r="F168"/>
  <c r="G168" s="1"/>
  <c r="M168" s="1"/>
  <c r="K167"/>
  <c r="I167"/>
  <c r="F167"/>
  <c r="G167" s="1"/>
  <c r="M167" s="1"/>
  <c r="K166"/>
  <c r="I166"/>
  <c r="F166"/>
  <c r="G166" s="1"/>
  <c r="M166" s="1"/>
  <c r="K165"/>
  <c r="I165"/>
  <c r="F165"/>
  <c r="G165" s="1"/>
  <c r="M165" s="1"/>
  <c r="K164"/>
  <c r="I164"/>
  <c r="F164"/>
  <c r="G164" s="1"/>
  <c r="M164" s="1"/>
  <c r="K163"/>
  <c r="I163"/>
  <c r="F163"/>
  <c r="G163" s="1"/>
  <c r="M163" s="1"/>
  <c r="K162"/>
  <c r="I162"/>
  <c r="F162"/>
  <c r="G162" s="1"/>
  <c r="K161"/>
  <c r="I161"/>
  <c r="K160"/>
  <c r="I160"/>
  <c r="F160"/>
  <c r="G160" s="1"/>
  <c r="M160" s="1"/>
  <c r="K159"/>
  <c r="I159"/>
  <c r="F159"/>
  <c r="G159" s="1"/>
  <c r="M159" s="1"/>
  <c r="K158"/>
  <c r="I158"/>
  <c r="F158"/>
  <c r="G158" s="1"/>
  <c r="M158" s="1"/>
  <c r="K157"/>
  <c r="I157"/>
  <c r="F157"/>
  <c r="G157" s="1"/>
  <c r="M157" s="1"/>
  <c r="K156"/>
  <c r="I156"/>
  <c r="F156"/>
  <c r="G156" s="1"/>
  <c r="M156" s="1"/>
  <c r="K155"/>
  <c r="I155"/>
  <c r="F155"/>
  <c r="G155" s="1"/>
  <c r="M155" s="1"/>
  <c r="K154"/>
  <c r="I154"/>
  <c r="F154"/>
  <c r="G154" s="1"/>
  <c r="M154" s="1"/>
  <c r="K153"/>
  <c r="I153"/>
  <c r="F153"/>
  <c r="G153" s="1"/>
  <c r="M153" s="1"/>
  <c r="K152"/>
  <c r="I152"/>
  <c r="F152"/>
  <c r="G152" s="1"/>
  <c r="M152" s="1"/>
  <c r="K151"/>
  <c r="I151"/>
  <c r="F151"/>
  <c r="G151" s="1"/>
  <c r="M151" s="1"/>
  <c r="K150"/>
  <c r="I150"/>
  <c r="F150"/>
  <c r="G150" s="1"/>
  <c r="M150" s="1"/>
  <c r="K149"/>
  <c r="I149"/>
  <c r="F149"/>
  <c r="G149" s="1"/>
  <c r="M149" s="1"/>
  <c r="K148"/>
  <c r="I148"/>
  <c r="F148"/>
  <c r="G148" s="1"/>
  <c r="M148" s="1"/>
  <c r="K147"/>
  <c r="I147"/>
  <c r="F147"/>
  <c r="G147" s="1"/>
  <c r="M147" s="1"/>
  <c r="K146"/>
  <c r="I146"/>
  <c r="F146"/>
  <c r="G146" s="1"/>
  <c r="M146" s="1"/>
  <c r="K145"/>
  <c r="I145"/>
  <c r="F145"/>
  <c r="G145" s="1"/>
  <c r="M145" s="1"/>
  <c r="K144"/>
  <c r="I144"/>
  <c r="F144"/>
  <c r="G144" s="1"/>
  <c r="M144" s="1"/>
  <c r="K143"/>
  <c r="I143"/>
  <c r="F143"/>
  <c r="G143" s="1"/>
  <c r="M143" s="1"/>
  <c r="K142"/>
  <c r="I142"/>
  <c r="F142"/>
  <c r="G142" s="1"/>
  <c r="M142" s="1"/>
  <c r="K141"/>
  <c r="I141"/>
  <c r="F141"/>
  <c r="G141" s="1"/>
  <c r="M141" s="1"/>
  <c r="K140"/>
  <c r="I140"/>
  <c r="F140"/>
  <c r="G140" s="1"/>
  <c r="M140" s="1"/>
  <c r="K139"/>
  <c r="I139"/>
  <c r="F139"/>
  <c r="G139" s="1"/>
  <c r="K138"/>
  <c r="I138"/>
  <c r="K137"/>
  <c r="I137"/>
  <c r="F137"/>
  <c r="G137" s="1"/>
  <c r="M137" s="1"/>
  <c r="K136"/>
  <c r="I136"/>
  <c r="F136"/>
  <c r="G136" s="1"/>
  <c r="M136" s="1"/>
  <c r="K135"/>
  <c r="I135"/>
  <c r="F135"/>
  <c r="G135" s="1"/>
  <c r="M135" s="1"/>
  <c r="K134"/>
  <c r="I134"/>
  <c r="F134"/>
  <c r="G134" s="1"/>
  <c r="M134" s="1"/>
  <c r="K133"/>
  <c r="I133"/>
  <c r="F133"/>
  <c r="G133" s="1"/>
  <c r="M133" s="1"/>
  <c r="K132"/>
  <c r="I132"/>
  <c r="F132"/>
  <c r="G132" s="1"/>
  <c r="M132" s="1"/>
  <c r="K131"/>
  <c r="I131"/>
  <c r="F131"/>
  <c r="G131" s="1"/>
  <c r="M131" s="1"/>
  <c r="K130"/>
  <c r="I130"/>
  <c r="F130"/>
  <c r="G130" s="1"/>
  <c r="M130" s="1"/>
  <c r="K129"/>
  <c r="I129"/>
  <c r="F129"/>
  <c r="G129" s="1"/>
  <c r="M129" s="1"/>
  <c r="K128"/>
  <c r="I128"/>
  <c r="F128"/>
  <c r="G128" s="1"/>
  <c r="M128" s="1"/>
  <c r="K127"/>
  <c r="I127"/>
  <c r="F127"/>
  <c r="G127" s="1"/>
  <c r="M127" s="1"/>
  <c r="K126"/>
  <c r="I126"/>
  <c r="F126"/>
  <c r="G126" s="1"/>
  <c r="M126" s="1"/>
  <c r="K125"/>
  <c r="I125"/>
  <c r="F125"/>
  <c r="G125" s="1"/>
  <c r="M125" s="1"/>
  <c r="K124"/>
  <c r="I124"/>
  <c r="F124"/>
  <c r="G124" s="1"/>
  <c r="M124" s="1"/>
  <c r="K123"/>
  <c r="I123"/>
  <c r="F123"/>
  <c r="G123" s="1"/>
  <c r="M123" s="1"/>
  <c r="K122"/>
  <c r="I122"/>
  <c r="F122"/>
  <c r="G122" s="1"/>
  <c r="M122" s="1"/>
  <c r="K121"/>
  <c r="I121"/>
  <c r="F121"/>
  <c r="G121" s="1"/>
  <c r="M121" s="1"/>
  <c r="K120"/>
  <c r="I120"/>
  <c r="F120"/>
  <c r="G120" s="1"/>
  <c r="M120" s="1"/>
  <c r="K119"/>
  <c r="I119"/>
  <c r="F119"/>
  <c r="G119" s="1"/>
  <c r="M119" s="1"/>
  <c r="K118"/>
  <c r="I118"/>
  <c r="F118"/>
  <c r="G118" s="1"/>
  <c r="M118" s="1"/>
  <c r="K117"/>
  <c r="I117"/>
  <c r="F117"/>
  <c r="G117" s="1"/>
  <c r="M117" s="1"/>
  <c r="K116"/>
  <c r="I116"/>
  <c r="F116"/>
  <c r="G116" s="1"/>
  <c r="M116" s="1"/>
  <c r="K115"/>
  <c r="I115"/>
  <c r="F115"/>
  <c r="G115" s="1"/>
  <c r="M115" s="1"/>
  <c r="K114"/>
  <c r="I114"/>
  <c r="F114"/>
  <c r="G114" s="1"/>
  <c r="M114" s="1"/>
  <c r="K113"/>
  <c r="I113"/>
  <c r="F113"/>
  <c r="G113" s="1"/>
  <c r="M113" s="1"/>
  <c r="K112"/>
  <c r="I112"/>
  <c r="F112"/>
  <c r="G112" s="1"/>
  <c r="M112" s="1"/>
  <c r="K111"/>
  <c r="I111"/>
  <c r="F111"/>
  <c r="G111" s="1"/>
  <c r="M111" s="1"/>
  <c r="K110"/>
  <c r="I110"/>
  <c r="F110"/>
  <c r="G110" s="1"/>
  <c r="M110" s="1"/>
  <c r="K109"/>
  <c r="I109"/>
  <c r="F109"/>
  <c r="G109" s="1"/>
  <c r="M109" s="1"/>
  <c r="K108"/>
  <c r="I108"/>
  <c r="F108"/>
  <c r="G108" s="1"/>
  <c r="M108" s="1"/>
  <c r="K107"/>
  <c r="I107"/>
  <c r="F107"/>
  <c r="G107" s="1"/>
  <c r="M107" s="1"/>
  <c r="K106"/>
  <c r="I106"/>
  <c r="F106"/>
  <c r="G106" s="1"/>
  <c r="M106" s="1"/>
  <c r="K105"/>
  <c r="I105"/>
  <c r="F105"/>
  <c r="G105" s="1"/>
  <c r="M105" s="1"/>
  <c r="K104"/>
  <c r="I104"/>
  <c r="F104"/>
  <c r="G104" s="1"/>
  <c r="M104" s="1"/>
  <c r="K103"/>
  <c r="I103"/>
  <c r="F103"/>
  <c r="G103" s="1"/>
  <c r="M103" s="1"/>
  <c r="K102"/>
  <c r="I102"/>
  <c r="F102"/>
  <c r="G102" s="1"/>
  <c r="M102" s="1"/>
  <c r="K101"/>
  <c r="I101"/>
  <c r="F101"/>
  <c r="G101" s="1"/>
  <c r="M101" s="1"/>
  <c r="K100"/>
  <c r="I100"/>
  <c r="F100"/>
  <c r="G100" s="1"/>
  <c r="M100" s="1"/>
  <c r="K99"/>
  <c r="I99"/>
  <c r="F99"/>
  <c r="G99" s="1"/>
  <c r="M99" s="1"/>
  <c r="K98"/>
  <c r="I98"/>
  <c r="F98"/>
  <c r="G98" s="1"/>
  <c r="M98" s="1"/>
  <c r="K97"/>
  <c r="I97"/>
  <c r="F97"/>
  <c r="G97" s="1"/>
  <c r="M97" s="1"/>
  <c r="K96"/>
  <c r="I96"/>
  <c r="F96"/>
  <c r="G96" s="1"/>
  <c r="M96" s="1"/>
  <c r="K95"/>
  <c r="I95"/>
  <c r="F95"/>
  <c r="G95" s="1"/>
  <c r="M95" s="1"/>
  <c r="K94"/>
  <c r="I94"/>
  <c r="F94"/>
  <c r="G94" s="1"/>
  <c r="M94" s="1"/>
  <c r="K93"/>
  <c r="I93"/>
  <c r="F93"/>
  <c r="G93" s="1"/>
  <c r="M93" s="1"/>
  <c r="K92"/>
  <c r="I92"/>
  <c r="F92"/>
  <c r="G92" s="1"/>
  <c r="M92" s="1"/>
  <c r="K91"/>
  <c r="I91"/>
  <c r="F91"/>
  <c r="G91" s="1"/>
  <c r="M91" s="1"/>
  <c r="K90"/>
  <c r="I90"/>
  <c r="F90"/>
  <c r="G90" s="1"/>
  <c r="M90" s="1"/>
  <c r="K89"/>
  <c r="I89"/>
  <c r="F89"/>
  <c r="G89" s="1"/>
  <c r="M89" s="1"/>
  <c r="K88"/>
  <c r="I88"/>
  <c r="F88"/>
  <c r="G88" s="1"/>
  <c r="M88" s="1"/>
  <c r="K87"/>
  <c r="I87"/>
  <c r="F87"/>
  <c r="G87" s="1"/>
  <c r="M87" s="1"/>
  <c r="K86"/>
  <c r="I86"/>
  <c r="F86"/>
  <c r="G86" s="1"/>
  <c r="M86" s="1"/>
  <c r="K85"/>
  <c r="I85"/>
  <c r="F85"/>
  <c r="G85" s="1"/>
  <c r="M85" s="1"/>
  <c r="K84"/>
  <c r="I84"/>
  <c r="F84"/>
  <c r="G84" s="1"/>
  <c r="M84" s="1"/>
  <c r="K83"/>
  <c r="I83"/>
  <c r="F83"/>
  <c r="G83" s="1"/>
  <c r="M83" s="1"/>
  <c r="K82"/>
  <c r="I82"/>
  <c r="F82"/>
  <c r="G82" s="1"/>
  <c r="M82" s="1"/>
  <c r="K81"/>
  <c r="I81"/>
  <c r="F81"/>
  <c r="G81" s="1"/>
  <c r="M81" s="1"/>
  <c r="K80"/>
  <c r="I80"/>
  <c r="F80"/>
  <c r="G80" s="1"/>
  <c r="M80" s="1"/>
  <c r="K79"/>
  <c r="I79"/>
  <c r="F79"/>
  <c r="G79" s="1"/>
  <c r="M79" s="1"/>
  <c r="K78"/>
  <c r="I78"/>
  <c r="F78"/>
  <c r="G78" s="1"/>
  <c r="M78" s="1"/>
  <c r="K77"/>
  <c r="I77"/>
  <c r="F77"/>
  <c r="G77" s="1"/>
  <c r="M77" s="1"/>
  <c r="K76"/>
  <c r="I76"/>
  <c r="F76"/>
  <c r="G76" s="1"/>
  <c r="M76" s="1"/>
  <c r="K75"/>
  <c r="I75"/>
  <c r="F75"/>
  <c r="G75" s="1"/>
  <c r="M75" s="1"/>
  <c r="K74"/>
  <c r="I74"/>
  <c r="F74"/>
  <c r="G74" s="1"/>
  <c r="M74" s="1"/>
  <c r="K73"/>
  <c r="I73"/>
  <c r="F73"/>
  <c r="G73" s="1"/>
  <c r="M73" s="1"/>
  <c r="K72"/>
  <c r="I72"/>
  <c r="F72"/>
  <c r="G72" s="1"/>
  <c r="M72" s="1"/>
  <c r="K71"/>
  <c r="I71"/>
  <c r="F71"/>
  <c r="G71" s="1"/>
  <c r="M71" s="1"/>
  <c r="K70"/>
  <c r="I70"/>
  <c r="F70"/>
  <c r="G70" s="1"/>
  <c r="M70" s="1"/>
  <c r="K69"/>
  <c r="I69"/>
  <c r="F69"/>
  <c r="G69" s="1"/>
  <c r="M69" s="1"/>
  <c r="K68"/>
  <c r="I68"/>
  <c r="F68"/>
  <c r="G68" s="1"/>
  <c r="M68" s="1"/>
  <c r="K67"/>
  <c r="I67"/>
  <c r="F67"/>
  <c r="G67" s="1"/>
  <c r="M67" s="1"/>
  <c r="K66"/>
  <c r="I66"/>
  <c r="F66"/>
  <c r="G66" s="1"/>
  <c r="M66" s="1"/>
  <c r="K65"/>
  <c r="I65"/>
  <c r="F65"/>
  <c r="G65" s="1"/>
  <c r="M65" s="1"/>
  <c r="K64"/>
  <c r="I64"/>
  <c r="F64"/>
  <c r="G64" s="1"/>
  <c r="M64" s="1"/>
  <c r="K63"/>
  <c r="I63"/>
  <c r="F63"/>
  <c r="G63" s="1"/>
  <c r="M63" s="1"/>
  <c r="K62"/>
  <c r="I62"/>
  <c r="F62"/>
  <c r="G62" s="1"/>
  <c r="M62" s="1"/>
  <c r="K61"/>
  <c r="I61"/>
  <c r="F61"/>
  <c r="G61" s="1"/>
  <c r="M61" s="1"/>
  <c r="K60"/>
  <c r="I60"/>
  <c r="F60"/>
  <c r="G60" s="1"/>
  <c r="M60" s="1"/>
  <c r="K59"/>
  <c r="I59"/>
  <c r="F59"/>
  <c r="G59" s="1"/>
  <c r="M59" s="1"/>
  <c r="K58"/>
  <c r="I58"/>
  <c r="F58"/>
  <c r="G58" s="1"/>
  <c r="M58" s="1"/>
  <c r="K57"/>
  <c r="I57"/>
  <c r="F57"/>
  <c r="G57" s="1"/>
  <c r="M57" s="1"/>
  <c r="K56"/>
  <c r="I56"/>
  <c r="F56"/>
  <c r="G56" s="1"/>
  <c r="M56" s="1"/>
  <c r="K55"/>
  <c r="I55"/>
  <c r="F55"/>
  <c r="G55" s="1"/>
  <c r="M55" s="1"/>
  <c r="K54"/>
  <c r="I54"/>
  <c r="F54"/>
  <c r="G54" s="1"/>
  <c r="M54" s="1"/>
  <c r="K53"/>
  <c r="I53"/>
  <c r="F53"/>
  <c r="G53" s="1"/>
  <c r="M53" s="1"/>
  <c r="K52"/>
  <c r="I52"/>
  <c r="F52"/>
  <c r="G52" s="1"/>
  <c r="M52" s="1"/>
  <c r="K51"/>
  <c r="I51"/>
  <c r="F51"/>
  <c r="G51" s="1"/>
  <c r="M51" s="1"/>
  <c r="K50"/>
  <c r="I50"/>
  <c r="F50"/>
  <c r="G50" s="1"/>
  <c r="M50" s="1"/>
  <c r="K49"/>
  <c r="I49"/>
  <c r="F49"/>
  <c r="G49" s="1"/>
  <c r="M49" s="1"/>
  <c r="K48"/>
  <c r="I48"/>
  <c r="F48"/>
  <c r="G48" s="1"/>
  <c r="M48" s="1"/>
  <c r="K47"/>
  <c r="I47"/>
  <c r="F47"/>
  <c r="G47" s="1"/>
  <c r="M47" s="1"/>
  <c r="K46"/>
  <c r="I46"/>
  <c r="F46"/>
  <c r="G46" s="1"/>
  <c r="M46" s="1"/>
  <c r="K45"/>
  <c r="I45"/>
  <c r="F45"/>
  <c r="G45" s="1"/>
  <c r="M45" s="1"/>
  <c r="K44"/>
  <c r="I44"/>
  <c r="F44"/>
  <c r="G44" s="1"/>
  <c r="M44" s="1"/>
  <c r="K43"/>
  <c r="I43"/>
  <c r="F43"/>
  <c r="G43" s="1"/>
  <c r="M43" s="1"/>
  <c r="K42"/>
  <c r="I42"/>
  <c r="F42"/>
  <c r="G42" s="1"/>
  <c r="M42" s="1"/>
  <c r="K41"/>
  <c r="I41"/>
  <c r="F41"/>
  <c r="G41" s="1"/>
  <c r="M41" s="1"/>
  <c r="K40"/>
  <c r="I40"/>
  <c r="F40"/>
  <c r="G40" s="1"/>
  <c r="M40" s="1"/>
  <c r="K39"/>
  <c r="I39"/>
  <c r="F39"/>
  <c r="G39" s="1"/>
  <c r="M39" s="1"/>
  <c r="K38"/>
  <c r="I38"/>
  <c r="F38"/>
  <c r="G38" s="1"/>
  <c r="M38" s="1"/>
  <c r="K37"/>
  <c r="I37"/>
  <c r="F37"/>
  <c r="G37" s="1"/>
  <c r="M37" s="1"/>
  <c r="K36"/>
  <c r="I36"/>
  <c r="F36"/>
  <c r="G36" s="1"/>
  <c r="M36" s="1"/>
  <c r="K35"/>
  <c r="I35"/>
  <c r="F35"/>
  <c r="G35" s="1"/>
  <c r="M35" s="1"/>
  <c r="K34"/>
  <c r="I34"/>
  <c r="F34"/>
  <c r="G34" s="1"/>
  <c r="M34" s="1"/>
  <c r="K33"/>
  <c r="I33"/>
  <c r="F33"/>
  <c r="G33" s="1"/>
  <c r="M33" s="1"/>
  <c r="K32"/>
  <c r="I32"/>
  <c r="F32"/>
  <c r="G32" s="1"/>
  <c r="M32" s="1"/>
  <c r="K31"/>
  <c r="I31"/>
  <c r="F31"/>
  <c r="G31" s="1"/>
  <c r="M31" s="1"/>
  <c r="K30"/>
  <c r="I30"/>
  <c r="F30"/>
  <c r="G30" s="1"/>
  <c r="M30" s="1"/>
  <c r="K29"/>
  <c r="I29"/>
  <c r="F29"/>
  <c r="G29" s="1"/>
  <c r="M29" s="1"/>
  <c r="K28"/>
  <c r="I28"/>
  <c r="F28"/>
  <c r="G28" s="1"/>
  <c r="M28" s="1"/>
  <c r="K27"/>
  <c r="I27"/>
  <c r="F27"/>
  <c r="G27" s="1"/>
  <c r="M27" s="1"/>
  <c r="K26"/>
  <c r="I26"/>
  <c r="F26"/>
  <c r="G26" s="1"/>
  <c r="M26" s="1"/>
  <c r="K25"/>
  <c r="I25"/>
  <c r="F25"/>
  <c r="G25" s="1"/>
  <c r="M25" s="1"/>
  <c r="K24"/>
  <c r="I24"/>
  <c r="F24"/>
  <c r="G24" s="1"/>
  <c r="M24" s="1"/>
  <c r="K23"/>
  <c r="I23"/>
  <c r="F23"/>
  <c r="G23" s="1"/>
  <c r="M23" s="1"/>
  <c r="K22"/>
  <c r="I22"/>
  <c r="F22"/>
  <c r="G22" s="1"/>
  <c r="M22" s="1"/>
  <c r="K21"/>
  <c r="I21"/>
  <c r="F21"/>
  <c r="G21" s="1"/>
  <c r="M21" s="1"/>
  <c r="K20"/>
  <c r="I20"/>
  <c r="F20"/>
  <c r="G20" s="1"/>
  <c r="M20" s="1"/>
  <c r="K19"/>
  <c r="I19"/>
  <c r="F19"/>
  <c r="G19" s="1"/>
  <c r="M19" s="1"/>
  <c r="K18"/>
  <c r="I18"/>
  <c r="F18"/>
  <c r="G18" s="1"/>
  <c r="M18" s="1"/>
  <c r="K17"/>
  <c r="I17"/>
  <c r="F17"/>
  <c r="G17" s="1"/>
  <c r="M17" s="1"/>
  <c r="K16"/>
  <c r="I16"/>
  <c r="F16"/>
  <c r="G16" s="1"/>
  <c r="M16" s="1"/>
  <c r="K15"/>
  <c r="I15"/>
  <c r="F15"/>
  <c r="G15" s="1"/>
  <c r="M15" s="1"/>
  <c r="K14"/>
  <c r="I14"/>
  <c r="F14"/>
  <c r="G14" s="1"/>
  <c r="M14" s="1"/>
  <c r="K13"/>
  <c r="I13"/>
  <c r="F13"/>
  <c r="G13" s="1"/>
  <c r="M13" s="1"/>
  <c r="K12"/>
  <c r="I12"/>
  <c r="F12"/>
  <c r="G12" s="1"/>
  <c r="M12" s="1"/>
  <c r="K11"/>
  <c r="I11"/>
  <c r="F11"/>
  <c r="G11" s="1"/>
  <c r="M11" s="1"/>
  <c r="K10"/>
  <c r="I10"/>
  <c r="F10"/>
  <c r="G10" s="1"/>
  <c r="M10" s="1"/>
  <c r="K9"/>
  <c r="I9"/>
  <c r="F9"/>
  <c r="G9" s="1"/>
  <c r="K8"/>
  <c r="I8"/>
  <c r="M9" l="1"/>
  <c r="M8" s="1"/>
  <c r="G8"/>
  <c r="M139"/>
  <c r="M138" s="1"/>
  <c r="G138"/>
  <c r="M162"/>
  <c r="M161" s="1"/>
  <c r="G161"/>
  <c r="M187"/>
  <c r="M186" s="1"/>
  <c r="G186"/>
  <c r="M222"/>
  <c r="G221"/>
  <c r="M248"/>
  <c r="G247"/>
  <c r="M267"/>
  <c r="M266" s="1"/>
  <c r="G266"/>
  <c r="M285"/>
  <c r="M284" s="1"/>
  <c r="G284"/>
  <c r="M289"/>
  <c r="M288" s="1"/>
  <c r="G288"/>
  <c r="J74" i="21"/>
  <c r="I74"/>
  <c r="G74"/>
  <c r="J73"/>
  <c r="I73"/>
  <c r="G73"/>
  <c r="J72"/>
  <c r="I72"/>
  <c r="G72"/>
  <c r="J71"/>
  <c r="I71"/>
  <c r="K71" s="1"/>
  <c r="G71"/>
  <c r="J70"/>
  <c r="I70"/>
  <c r="K70" s="1"/>
  <c r="G70"/>
  <c r="J69"/>
  <c r="I69"/>
  <c r="G69"/>
  <c r="J68"/>
  <c r="I68"/>
  <c r="G68"/>
  <c r="J67"/>
  <c r="I67"/>
  <c r="G67"/>
  <c r="J66"/>
  <c r="I66"/>
  <c r="G66"/>
  <c r="K65"/>
  <c r="J65"/>
  <c r="I65"/>
  <c r="G65"/>
  <c r="J64"/>
  <c r="I64"/>
  <c r="K64" s="1"/>
  <c r="G64"/>
  <c r="K63"/>
  <c r="J63"/>
  <c r="I63"/>
  <c r="G63"/>
  <c r="J62"/>
  <c r="I62"/>
  <c r="G62"/>
  <c r="J61"/>
  <c r="I61"/>
  <c r="G61"/>
  <c r="J60"/>
  <c r="I60"/>
  <c r="G60"/>
  <c r="J59"/>
  <c r="I59"/>
  <c r="G59"/>
  <c r="J56"/>
  <c r="I56"/>
  <c r="G56"/>
  <c r="J55"/>
  <c r="I55"/>
  <c r="G55"/>
  <c r="J54"/>
  <c r="I54"/>
  <c r="G54"/>
  <c r="J53"/>
  <c r="I53"/>
  <c r="G53"/>
  <c r="J52"/>
  <c r="I52"/>
  <c r="G52"/>
  <c r="J51"/>
  <c r="I51"/>
  <c r="G51"/>
  <c r="J50"/>
  <c r="I50"/>
  <c r="G50"/>
  <c r="J49"/>
  <c r="I49"/>
  <c r="G49"/>
  <c r="J48"/>
  <c r="I48"/>
  <c r="G48"/>
  <c r="J45"/>
  <c r="I45"/>
  <c r="G45"/>
  <c r="J44"/>
  <c r="I44"/>
  <c r="G44"/>
  <c r="J43"/>
  <c r="I43"/>
  <c r="G43"/>
  <c r="J42"/>
  <c r="I42"/>
  <c r="G42"/>
  <c r="J41"/>
  <c r="I41"/>
  <c r="G41"/>
  <c r="J40"/>
  <c r="I40"/>
  <c r="G40"/>
  <c r="J39"/>
  <c r="I39"/>
  <c r="G39"/>
  <c r="J38"/>
  <c r="I38"/>
  <c r="G38"/>
  <c r="J37"/>
  <c r="I37"/>
  <c r="G37"/>
  <c r="J36"/>
  <c r="I36"/>
  <c r="G36"/>
  <c r="J33"/>
  <c r="I33"/>
  <c r="G33"/>
  <c r="J32"/>
  <c r="I32"/>
  <c r="G32"/>
  <c r="J31"/>
  <c r="I31"/>
  <c r="G31"/>
  <c r="J30"/>
  <c r="I30"/>
  <c r="G30"/>
  <c r="J29"/>
  <c r="I29"/>
  <c r="G29"/>
  <c r="J28"/>
  <c r="I28"/>
  <c r="G28"/>
  <c r="J27"/>
  <c r="I27"/>
  <c r="G27"/>
  <c r="J26"/>
  <c r="I26"/>
  <c r="G26"/>
  <c r="J25"/>
  <c r="I25"/>
  <c r="G25"/>
  <c r="J24"/>
  <c r="I24"/>
  <c r="G24"/>
  <c r="J23"/>
  <c r="I23"/>
  <c r="G23"/>
  <c r="K34" i="20"/>
  <c r="I34"/>
  <c r="F34"/>
  <c r="G34" s="1"/>
  <c r="K33"/>
  <c r="I33"/>
  <c r="F33"/>
  <c r="G33" s="1"/>
  <c r="M33" s="1"/>
  <c r="K32"/>
  <c r="I32"/>
  <c r="F32"/>
  <c r="G32" s="1"/>
  <c r="M32" s="1"/>
  <c r="K31"/>
  <c r="I31"/>
  <c r="F31"/>
  <c r="G31" s="1"/>
  <c r="M31" s="1"/>
  <c r="K29"/>
  <c r="I29"/>
  <c r="F29"/>
  <c r="G29" s="1"/>
  <c r="M29" s="1"/>
  <c r="K28"/>
  <c r="I28"/>
  <c r="F28"/>
  <c r="G28" s="1"/>
  <c r="M28" s="1"/>
  <c r="K27"/>
  <c r="I27"/>
  <c r="F27"/>
  <c r="G27" s="1"/>
  <c r="M27" s="1"/>
  <c r="K25"/>
  <c r="I25"/>
  <c r="F25"/>
  <c r="G25" s="1"/>
  <c r="M25" s="1"/>
  <c r="K24"/>
  <c r="I24"/>
  <c r="F24"/>
  <c r="G24" s="1"/>
  <c r="M24" s="1"/>
  <c r="K23"/>
  <c r="I23"/>
  <c r="G23"/>
  <c r="M23" s="1"/>
  <c r="F23"/>
  <c r="K22"/>
  <c r="I22"/>
  <c r="F22"/>
  <c r="G22" s="1"/>
  <c r="M22" s="1"/>
  <c r="K21"/>
  <c r="I21"/>
  <c r="F21"/>
  <c r="G21" s="1"/>
  <c r="M21" s="1"/>
  <c r="K20"/>
  <c r="I20"/>
  <c r="G20"/>
  <c r="M20" s="1"/>
  <c r="F20"/>
  <c r="K19"/>
  <c r="I19"/>
  <c r="F19"/>
  <c r="G19" s="1"/>
  <c r="M19" s="1"/>
  <c r="K18"/>
  <c r="I18"/>
  <c r="F18"/>
  <c r="G18" s="1"/>
  <c r="M18" s="1"/>
  <c r="K17"/>
  <c r="I17"/>
  <c r="F17"/>
  <c r="G17" s="1"/>
  <c r="M17" s="1"/>
  <c r="K16"/>
  <c r="I16"/>
  <c r="F16"/>
  <c r="G16" s="1"/>
  <c r="M16" s="1"/>
  <c r="K15"/>
  <c r="I15"/>
  <c r="I14" s="1"/>
  <c r="F15"/>
  <c r="G15" s="1"/>
  <c r="M15" s="1"/>
  <c r="K13"/>
  <c r="I13"/>
  <c r="F13"/>
  <c r="G13" s="1"/>
  <c r="M13" s="1"/>
  <c r="K12"/>
  <c r="I12"/>
  <c r="F12"/>
  <c r="G12" s="1"/>
  <c r="M12" s="1"/>
  <c r="K11"/>
  <c r="I11"/>
  <c r="F11"/>
  <c r="G11" s="1"/>
  <c r="M11" s="1"/>
  <c r="K10"/>
  <c r="I10"/>
  <c r="F10"/>
  <c r="G10" s="1"/>
  <c r="M10" s="1"/>
  <c r="K9"/>
  <c r="I9"/>
  <c r="G9"/>
  <c r="M9" s="1"/>
  <c r="F9"/>
  <c r="C4"/>
  <c r="B4"/>
  <c r="C3"/>
  <c r="B3"/>
  <c r="C2"/>
  <c r="B2"/>
  <c r="J60" i="19"/>
  <c r="I60"/>
  <c r="G60"/>
  <c r="J59"/>
  <c r="I59"/>
  <c r="G59"/>
  <c r="J58"/>
  <c r="I58"/>
  <c r="G58"/>
  <c r="J57"/>
  <c r="I57"/>
  <c r="G57"/>
  <c r="K57" s="1"/>
  <c r="J56"/>
  <c r="I56"/>
  <c r="G56"/>
  <c r="J55"/>
  <c r="I55"/>
  <c r="G55"/>
  <c r="J54"/>
  <c r="I54"/>
  <c r="G54"/>
  <c r="J53"/>
  <c r="I53"/>
  <c r="G53"/>
  <c r="J52"/>
  <c r="I52"/>
  <c r="G52"/>
  <c r="J51"/>
  <c r="I51"/>
  <c r="G51"/>
  <c r="K51" s="1"/>
  <c r="J50"/>
  <c r="I50"/>
  <c r="G50"/>
  <c r="J49"/>
  <c r="I49"/>
  <c r="G49"/>
  <c r="K49" s="1"/>
  <c r="J48"/>
  <c r="I48"/>
  <c r="G48"/>
  <c r="K48" s="1"/>
  <c r="J47"/>
  <c r="I47"/>
  <c r="G47"/>
  <c r="J46"/>
  <c r="I46"/>
  <c r="G46"/>
  <c r="J45"/>
  <c r="I45"/>
  <c r="G45"/>
  <c r="J44"/>
  <c r="I44"/>
  <c r="G44"/>
  <c r="J43"/>
  <c r="I43"/>
  <c r="G43"/>
  <c r="J42"/>
  <c r="I42"/>
  <c r="G42"/>
  <c r="J39"/>
  <c r="I39"/>
  <c r="G39"/>
  <c r="J38"/>
  <c r="I38"/>
  <c r="G38"/>
  <c r="J37"/>
  <c r="I37"/>
  <c r="K37" s="1"/>
  <c r="G37"/>
  <c r="J36"/>
  <c r="I36"/>
  <c r="G36"/>
  <c r="J35"/>
  <c r="I35"/>
  <c r="G35"/>
  <c r="J34"/>
  <c r="I34"/>
  <c r="G34"/>
  <c r="J33"/>
  <c r="I33"/>
  <c r="G33"/>
  <c r="J32"/>
  <c r="I32"/>
  <c r="G32"/>
  <c r="J31"/>
  <c r="I31"/>
  <c r="G31"/>
  <c r="J30"/>
  <c r="I30"/>
  <c r="G30"/>
  <c r="J29"/>
  <c r="I29"/>
  <c r="G29"/>
  <c r="K29" s="1"/>
  <c r="J28"/>
  <c r="I28"/>
  <c r="G28"/>
  <c r="K27"/>
  <c r="J27"/>
  <c r="I27"/>
  <c r="G27"/>
  <c r="J26"/>
  <c r="I26"/>
  <c r="G26"/>
  <c r="J25"/>
  <c r="I25"/>
  <c r="G25"/>
  <c r="J24"/>
  <c r="I24"/>
  <c r="G24"/>
  <c r="J23"/>
  <c r="I23"/>
  <c r="G23"/>
  <c r="J62" i="18"/>
  <c r="I62"/>
  <c r="G62"/>
  <c r="J61"/>
  <c r="I61"/>
  <c r="G61"/>
  <c r="J58"/>
  <c r="I58"/>
  <c r="G58"/>
  <c r="J57"/>
  <c r="I57"/>
  <c r="G57"/>
  <c r="J56"/>
  <c r="I56"/>
  <c r="G56"/>
  <c r="J55"/>
  <c r="I55"/>
  <c r="G55"/>
  <c r="J54"/>
  <c r="I54"/>
  <c r="G54"/>
  <c r="J53"/>
  <c r="I53"/>
  <c r="G53"/>
  <c r="J52"/>
  <c r="I52"/>
  <c r="G52"/>
  <c r="J51"/>
  <c r="I51"/>
  <c r="G51"/>
  <c r="J50"/>
  <c r="I50"/>
  <c r="G50"/>
  <c r="J49"/>
  <c r="I49"/>
  <c r="G49"/>
  <c r="J48"/>
  <c r="I48"/>
  <c r="G48"/>
  <c r="J45"/>
  <c r="I45"/>
  <c r="G45"/>
  <c r="K45" s="1"/>
  <c r="J44"/>
  <c r="I44"/>
  <c r="G44"/>
  <c r="J43"/>
  <c r="I43"/>
  <c r="G43"/>
  <c r="K43" s="1"/>
  <c r="J42"/>
  <c r="I42"/>
  <c r="G42"/>
  <c r="J41"/>
  <c r="I41"/>
  <c r="G41"/>
  <c r="K41" s="1"/>
  <c r="J40"/>
  <c r="I40"/>
  <c r="G40"/>
  <c r="J39"/>
  <c r="I39"/>
  <c r="G39"/>
  <c r="J38"/>
  <c r="I38"/>
  <c r="G38"/>
  <c r="J37"/>
  <c r="I37"/>
  <c r="G37"/>
  <c r="J36"/>
  <c r="I36"/>
  <c r="G36"/>
  <c r="J33"/>
  <c r="I33"/>
  <c r="G33"/>
  <c r="J32"/>
  <c r="I32"/>
  <c r="G32"/>
  <c r="K32" s="1"/>
  <c r="J31"/>
  <c r="I31"/>
  <c r="G31"/>
  <c r="J30"/>
  <c r="I30"/>
  <c r="G30"/>
  <c r="J29"/>
  <c r="I29"/>
  <c r="G29"/>
  <c r="J28"/>
  <c r="I28"/>
  <c r="G28"/>
  <c r="J27"/>
  <c r="I27"/>
  <c r="G27"/>
  <c r="K27" s="1"/>
  <c r="J26"/>
  <c r="I26"/>
  <c r="G26"/>
  <c r="J25"/>
  <c r="I25"/>
  <c r="G25"/>
  <c r="K25" s="1"/>
  <c r="J24"/>
  <c r="I24"/>
  <c r="G24"/>
  <c r="J23"/>
  <c r="I23"/>
  <c r="G23"/>
  <c r="K23" s="1"/>
  <c r="H70" i="17"/>
  <c r="H69"/>
  <c r="H68"/>
  <c r="H67"/>
  <c r="H66"/>
  <c r="H65"/>
  <c r="H64"/>
  <c r="H63"/>
  <c r="H55"/>
  <c r="H54"/>
  <c r="H53"/>
  <c r="H52"/>
  <c r="H51"/>
  <c r="H50"/>
  <c r="H49"/>
  <c r="H48"/>
  <c r="H47"/>
  <c r="H46"/>
  <c r="H45"/>
  <c r="H44"/>
  <c r="H43"/>
  <c r="H42"/>
  <c r="H41"/>
  <c r="H40"/>
  <c r="H39"/>
  <c r="H38"/>
  <c r="H37"/>
  <c r="H36"/>
  <c r="H35"/>
  <c r="H34"/>
  <c r="H26"/>
  <c r="H25"/>
  <c r="H24"/>
  <c r="H23"/>
  <c r="H22"/>
  <c r="H21"/>
  <c r="H20"/>
  <c r="H19"/>
  <c r="H18"/>
  <c r="H17"/>
  <c r="H16"/>
  <c r="H15"/>
  <c r="H14"/>
  <c r="H13"/>
  <c r="H12"/>
  <c r="I103" i="16"/>
  <c r="I101"/>
  <c r="I97"/>
  <c r="I95"/>
  <c r="I93"/>
  <c r="I91"/>
  <c r="I89"/>
  <c r="I87"/>
  <c r="I85"/>
  <c r="I81"/>
  <c r="I79"/>
  <c r="I77"/>
  <c r="I75"/>
  <c r="I73"/>
  <c r="I71"/>
  <c r="I67"/>
  <c r="I65"/>
  <c r="I63"/>
  <c r="I61"/>
  <c r="I59"/>
  <c r="I57"/>
  <c r="I55"/>
  <c r="I51"/>
  <c r="I49"/>
  <c r="I47"/>
  <c r="I45"/>
  <c r="I43"/>
  <c r="I41"/>
  <c r="I39"/>
  <c r="I35"/>
  <c r="I33"/>
  <c r="I31"/>
  <c r="I29"/>
  <c r="I27"/>
  <c r="I25"/>
  <c r="I23"/>
  <c r="I19"/>
  <c r="I17"/>
  <c r="I15"/>
  <c r="I13"/>
  <c r="I11"/>
  <c r="I9"/>
  <c r="I7"/>
  <c r="I26" i="15"/>
  <c r="I24"/>
  <c r="I22"/>
  <c r="I20"/>
  <c r="I18"/>
  <c r="I16"/>
  <c r="I14"/>
  <c r="I12"/>
  <c r="I10"/>
  <c r="I8"/>
  <c r="I6"/>
  <c r="G10" i="14"/>
  <c r="G9"/>
  <c r="G8"/>
  <c r="G7"/>
  <c r="G6"/>
  <c r="G5"/>
  <c r="G4"/>
  <c r="H16" i="13"/>
  <c r="H15"/>
  <c r="H14"/>
  <c r="H13"/>
  <c r="H12"/>
  <c r="H9"/>
  <c r="H8"/>
  <c r="H7"/>
  <c r="B4" i="12"/>
  <c r="C3"/>
  <c r="B3"/>
  <c r="C2"/>
  <c r="B2"/>
  <c r="I404" i="11"/>
  <c r="I397"/>
  <c r="H393"/>
  <c r="I392"/>
  <c r="I391"/>
  <c r="I390"/>
  <c r="H390"/>
  <c r="I389"/>
  <c r="H389"/>
  <c r="I388"/>
  <c r="H387"/>
  <c r="H386"/>
  <c r="H385"/>
  <c r="I380"/>
  <c r="H380"/>
  <c r="I379"/>
  <c r="H379"/>
  <c r="I378"/>
  <c r="H378"/>
  <c r="I377"/>
  <c r="H377"/>
  <c r="I376"/>
  <c r="H376"/>
  <c r="I375"/>
  <c r="H375"/>
  <c r="I374"/>
  <c r="H374"/>
  <c r="I373"/>
  <c r="H373"/>
  <c r="I372"/>
  <c r="H372"/>
  <c r="I371"/>
  <c r="H371"/>
  <c r="I370"/>
  <c r="H370"/>
  <c r="I369"/>
  <c r="H369"/>
  <c r="I368"/>
  <c r="H368"/>
  <c r="I367"/>
  <c r="H367"/>
  <c r="H366"/>
  <c r="I365"/>
  <c r="H365"/>
  <c r="H364"/>
  <c r="I363"/>
  <c r="H363"/>
  <c r="I362"/>
  <c r="H362"/>
  <c r="I361"/>
  <c r="H361"/>
  <c r="I360"/>
  <c r="H360"/>
  <c r="I359"/>
  <c r="H359"/>
  <c r="I358"/>
  <c r="H358"/>
  <c r="I357"/>
  <c r="H357"/>
  <c r="I356"/>
  <c r="H356"/>
  <c r="I355"/>
  <c r="H355"/>
  <c r="I354"/>
  <c r="H354"/>
  <c r="I353"/>
  <c r="H353"/>
  <c r="I352"/>
  <c r="H352"/>
  <c r="I351"/>
  <c r="H351"/>
  <c r="I350"/>
  <c r="H350"/>
  <c r="I349"/>
  <c r="H349"/>
  <c r="I348"/>
  <c r="H348"/>
  <c r="I347"/>
  <c r="H347"/>
  <c r="I346"/>
  <c r="H346"/>
  <c r="I345"/>
  <c r="H345"/>
  <c r="I339"/>
  <c r="H339"/>
  <c r="I338"/>
  <c r="H338"/>
  <c r="I337"/>
  <c r="H337"/>
  <c r="I336"/>
  <c r="H336"/>
  <c r="I335"/>
  <c r="H335"/>
  <c r="I334"/>
  <c r="H334"/>
  <c r="I333"/>
  <c r="H333"/>
  <c r="I332"/>
  <c r="H332"/>
  <c r="I331"/>
  <c r="H331"/>
  <c r="I330"/>
  <c r="H330"/>
  <c r="I329"/>
  <c r="H329"/>
  <c r="I328"/>
  <c r="H328"/>
  <c r="I327"/>
  <c r="H327"/>
  <c r="I326"/>
  <c r="H326"/>
  <c r="I325"/>
  <c r="H325"/>
  <c r="I324"/>
  <c r="H324"/>
  <c r="I323"/>
  <c r="H323"/>
  <c r="I322"/>
  <c r="H322"/>
  <c r="I321"/>
  <c r="H321"/>
  <c r="H320"/>
  <c r="I319"/>
  <c r="H319"/>
  <c r="I318"/>
  <c r="H318"/>
  <c r="I317"/>
  <c r="H317"/>
  <c r="I316"/>
  <c r="H316"/>
  <c r="I315"/>
  <c r="H315"/>
  <c r="H314"/>
  <c r="I313"/>
  <c r="H313"/>
  <c r="H312"/>
  <c r="I311"/>
  <c r="H311"/>
  <c r="I310"/>
  <c r="H310"/>
  <c r="I309"/>
  <c r="H309"/>
  <c r="I308"/>
  <c r="H308"/>
  <c r="I307"/>
  <c r="H307"/>
  <c r="I306"/>
  <c r="H306"/>
  <c r="I305"/>
  <c r="H305"/>
  <c r="I301"/>
  <c r="H301"/>
  <c r="I300"/>
  <c r="H300"/>
  <c r="I299"/>
  <c r="H299"/>
  <c r="I298"/>
  <c r="H298"/>
  <c r="I297"/>
  <c r="H297"/>
  <c r="I296"/>
  <c r="H296"/>
  <c r="I295"/>
  <c r="H295"/>
  <c r="I294"/>
  <c r="H294"/>
  <c r="I293"/>
  <c r="H293"/>
  <c r="I292"/>
  <c r="H292"/>
  <c r="I291"/>
  <c r="H291"/>
  <c r="I290"/>
  <c r="H290"/>
  <c r="I289"/>
  <c r="I288"/>
  <c r="H288"/>
  <c r="I287"/>
  <c r="H287"/>
  <c r="H286"/>
  <c r="I285"/>
  <c r="H285"/>
  <c r="H284"/>
  <c r="I283"/>
  <c r="H283"/>
  <c r="I282"/>
  <c r="H282"/>
  <c r="I281"/>
  <c r="H281"/>
  <c r="H280"/>
  <c r="I279"/>
  <c r="H279"/>
  <c r="H278"/>
  <c r="I277"/>
  <c r="H277"/>
  <c r="I276"/>
  <c r="H276"/>
  <c r="I275"/>
  <c r="H275"/>
  <c r="I274"/>
  <c r="H274"/>
  <c r="I273"/>
  <c r="H273"/>
  <c r="I272"/>
  <c r="H272"/>
  <c r="I271"/>
  <c r="H271"/>
  <c r="I270"/>
  <c r="H270"/>
  <c r="I269"/>
  <c r="H269"/>
  <c r="I268"/>
  <c r="H268"/>
  <c r="I267"/>
  <c r="H267"/>
  <c r="I266"/>
  <c r="H266"/>
  <c r="I265"/>
  <c r="H265"/>
  <c r="I264"/>
  <c r="H264"/>
  <c r="I263"/>
  <c r="I302" s="1"/>
  <c r="H263"/>
  <c r="I259"/>
  <c r="H259"/>
  <c r="I258"/>
  <c r="H258"/>
  <c r="I257"/>
  <c r="H257"/>
  <c r="I256"/>
  <c r="H256"/>
  <c r="I255"/>
  <c r="H255"/>
  <c r="I254"/>
  <c r="H254"/>
  <c r="I253"/>
  <c r="H253"/>
  <c r="I252"/>
  <c r="H252"/>
  <c r="I251"/>
  <c r="H251"/>
  <c r="I250"/>
  <c r="H250"/>
  <c r="I249"/>
  <c r="H249"/>
  <c r="I248"/>
  <c r="H248"/>
  <c r="I247"/>
  <c r="H247"/>
  <c r="I246"/>
  <c r="H246"/>
  <c r="I245"/>
  <c r="H245"/>
  <c r="I244"/>
  <c r="H244"/>
  <c r="I243"/>
  <c r="H243"/>
  <c r="I242"/>
  <c r="H242"/>
  <c r="I241"/>
  <c r="H241"/>
  <c r="I240"/>
  <c r="H240"/>
  <c r="I239"/>
  <c r="H239"/>
  <c r="I238"/>
  <c r="H238"/>
  <c r="I237"/>
  <c r="H237"/>
  <c r="I236"/>
  <c r="H236"/>
  <c r="I235"/>
  <c r="H235"/>
  <c r="I234"/>
  <c r="H234"/>
  <c r="H233"/>
  <c r="I232"/>
  <c r="H232"/>
  <c r="H231"/>
  <c r="I230"/>
  <c r="H230"/>
  <c r="H229"/>
  <c r="I228"/>
  <c r="H228"/>
  <c r="I227"/>
  <c r="H227"/>
  <c r="I226"/>
  <c r="H226"/>
  <c r="I225"/>
  <c r="H225"/>
  <c r="I224"/>
  <c r="H224"/>
  <c r="I223"/>
  <c r="H223"/>
  <c r="H222"/>
  <c r="I221"/>
  <c r="H221"/>
  <c r="H220"/>
  <c r="I219"/>
  <c r="H219"/>
  <c r="I218"/>
  <c r="H218"/>
  <c r="I217"/>
  <c r="H217"/>
  <c r="I216"/>
  <c r="H216"/>
  <c r="I215"/>
  <c r="H215"/>
  <c r="I211"/>
  <c r="H211"/>
  <c r="I210"/>
  <c r="H210"/>
  <c r="I209"/>
  <c r="H209"/>
  <c r="I208"/>
  <c r="H208"/>
  <c r="I207"/>
  <c r="H207"/>
  <c r="I206"/>
  <c r="H206"/>
  <c r="I205"/>
  <c r="H205"/>
  <c r="I204"/>
  <c r="H204"/>
  <c r="I203"/>
  <c r="H203"/>
  <c r="I202"/>
  <c r="H202"/>
  <c r="I201"/>
  <c r="H201"/>
  <c r="I200"/>
  <c r="H200"/>
  <c r="I199"/>
  <c r="H199"/>
  <c r="I198"/>
  <c r="H198"/>
  <c r="I197"/>
  <c r="H197"/>
  <c r="I196"/>
  <c r="H196"/>
  <c r="H195"/>
  <c r="I194"/>
  <c r="H194"/>
  <c r="H193"/>
  <c r="I192"/>
  <c r="H192"/>
  <c r="H191"/>
  <c r="I190"/>
  <c r="H190"/>
  <c r="H189"/>
  <c r="I188"/>
  <c r="H188"/>
  <c r="I187"/>
  <c r="H187"/>
  <c r="I186"/>
  <c r="H186"/>
  <c r="H185"/>
  <c r="I184"/>
  <c r="H184"/>
  <c r="H183"/>
  <c r="I182"/>
  <c r="H182"/>
  <c r="I181"/>
  <c r="H181"/>
  <c r="I180"/>
  <c r="H180"/>
  <c r="I179"/>
  <c r="H179"/>
  <c r="I178"/>
  <c r="H178"/>
  <c r="I177"/>
  <c r="H177"/>
  <c r="I176"/>
  <c r="H176"/>
  <c r="I175"/>
  <c r="H175"/>
  <c r="I174"/>
  <c r="H174"/>
  <c r="I173"/>
  <c r="H173"/>
  <c r="I172"/>
  <c r="H172"/>
  <c r="I171"/>
  <c r="H171"/>
  <c r="I167"/>
  <c r="H167"/>
  <c r="I166"/>
  <c r="H166"/>
  <c r="I165"/>
  <c r="H165"/>
  <c r="I164"/>
  <c r="H164"/>
  <c r="I163"/>
  <c r="H163"/>
  <c r="I162"/>
  <c r="H162"/>
  <c r="I161"/>
  <c r="H161"/>
  <c r="I160"/>
  <c r="H160"/>
  <c r="I159"/>
  <c r="H159"/>
  <c r="I158"/>
  <c r="H158"/>
  <c r="I157"/>
  <c r="H157"/>
  <c r="I156"/>
  <c r="H156"/>
  <c r="I155"/>
  <c r="H155"/>
  <c r="I154"/>
  <c r="H154"/>
  <c r="I153"/>
  <c r="H153"/>
  <c r="I152"/>
  <c r="H152"/>
  <c r="H151"/>
  <c r="I150"/>
  <c r="H150"/>
  <c r="H149"/>
  <c r="I148"/>
  <c r="H148"/>
  <c r="H147"/>
  <c r="I146"/>
  <c r="H146"/>
  <c r="I145"/>
  <c r="H145"/>
  <c r="I144"/>
  <c r="H144"/>
  <c r="H143"/>
  <c r="I142"/>
  <c r="H142"/>
  <c r="H141"/>
  <c r="I140"/>
  <c r="H140"/>
  <c r="I138"/>
  <c r="H138"/>
  <c r="I137"/>
  <c r="H137"/>
  <c r="I136"/>
  <c r="H136"/>
  <c r="I135"/>
  <c r="H135"/>
  <c r="I131"/>
  <c r="H131"/>
  <c r="I130"/>
  <c r="H130"/>
  <c r="I129"/>
  <c r="H129"/>
  <c r="I128"/>
  <c r="H128"/>
  <c r="I127"/>
  <c r="H127"/>
  <c r="I126"/>
  <c r="H126"/>
  <c r="I125"/>
  <c r="H125"/>
  <c r="I124"/>
  <c r="H124"/>
  <c r="I123"/>
  <c r="H123"/>
  <c r="I122"/>
  <c r="H122"/>
  <c r="I121"/>
  <c r="H121"/>
  <c r="I120"/>
  <c r="H120"/>
  <c r="I119"/>
  <c r="H119"/>
  <c r="I118"/>
  <c r="H118"/>
  <c r="I117"/>
  <c r="H117"/>
  <c r="H116"/>
  <c r="I115"/>
  <c r="H115"/>
  <c r="I114"/>
  <c r="H114"/>
  <c r="I113"/>
  <c r="H113"/>
  <c r="H112"/>
  <c r="I111"/>
  <c r="H111"/>
  <c r="H110"/>
  <c r="I109"/>
  <c r="H109"/>
  <c r="I108"/>
  <c r="H108"/>
  <c r="I107"/>
  <c r="H107"/>
  <c r="I106"/>
  <c r="H106"/>
  <c r="I105"/>
  <c r="H105"/>
  <c r="I104"/>
  <c r="H104"/>
  <c r="I103"/>
  <c r="H103"/>
  <c r="I102"/>
  <c r="H102"/>
  <c r="I101"/>
  <c r="H101"/>
  <c r="I100"/>
  <c r="H100"/>
  <c r="I99"/>
  <c r="H99"/>
  <c r="I98"/>
  <c r="H98"/>
  <c r="I97"/>
  <c r="H97"/>
  <c r="H93"/>
  <c r="H92"/>
  <c r="H91"/>
  <c r="I90"/>
  <c r="H90"/>
  <c r="I89"/>
  <c r="H89"/>
  <c r="I88"/>
  <c r="H88"/>
  <c r="I87"/>
  <c r="H87"/>
  <c r="H86"/>
  <c r="I85"/>
  <c r="H85"/>
  <c r="I84"/>
  <c r="H84"/>
  <c r="I82"/>
  <c r="H82"/>
  <c r="I81"/>
  <c r="H81"/>
  <c r="I80"/>
  <c r="H80"/>
  <c r="I76"/>
  <c r="H76"/>
  <c r="H75"/>
  <c r="H74"/>
  <c r="I73"/>
  <c r="H73"/>
  <c r="I72"/>
  <c r="H72"/>
  <c r="I71"/>
  <c r="H71"/>
  <c r="I70"/>
  <c r="H70"/>
  <c r="H69"/>
  <c r="I68"/>
  <c r="H68"/>
  <c r="I67"/>
  <c r="H67"/>
  <c r="I66"/>
  <c r="H66"/>
  <c r="I65"/>
  <c r="H65"/>
  <c r="I64"/>
  <c r="H64"/>
  <c r="I63"/>
  <c r="H63"/>
  <c r="I62"/>
  <c r="H62"/>
  <c r="I61"/>
  <c r="H61"/>
  <c r="I60"/>
  <c r="H60"/>
  <c r="I59"/>
  <c r="H59"/>
  <c r="I58"/>
  <c r="H58"/>
  <c r="I57"/>
  <c r="H57"/>
  <c r="I56"/>
  <c r="H56"/>
  <c r="H52"/>
  <c r="H51"/>
  <c r="H50"/>
  <c r="I49"/>
  <c r="H49"/>
  <c r="I48"/>
  <c r="H48"/>
  <c r="I47"/>
  <c r="H47"/>
  <c r="I46"/>
  <c r="H46"/>
  <c r="I45"/>
  <c r="H45"/>
  <c r="I44"/>
  <c r="H44"/>
  <c r="H43"/>
  <c r="I42"/>
  <c r="H42"/>
  <c r="I41"/>
  <c r="H41"/>
  <c r="I40"/>
  <c r="H40"/>
  <c r="I39"/>
  <c r="H39"/>
  <c r="I37"/>
  <c r="H37"/>
  <c r="I36"/>
  <c r="H36"/>
  <c r="I35"/>
  <c r="H35"/>
  <c r="H31"/>
  <c r="H30"/>
  <c r="H29"/>
  <c r="H28"/>
  <c r="I27"/>
  <c r="H27"/>
  <c r="I26"/>
  <c r="H26"/>
  <c r="I25"/>
  <c r="H25"/>
  <c r="I24"/>
  <c r="H24"/>
  <c r="I23"/>
  <c r="H23"/>
  <c r="I22"/>
  <c r="H22"/>
  <c r="H21"/>
  <c r="I19"/>
  <c r="H19"/>
  <c r="I18"/>
  <c r="H18"/>
  <c r="I17"/>
  <c r="H17"/>
  <c r="I16"/>
  <c r="H16"/>
  <c r="I13"/>
  <c r="H13"/>
  <c r="I12"/>
  <c r="H12"/>
  <c r="I11"/>
  <c r="H11"/>
  <c r="I10"/>
  <c r="H10"/>
  <c r="I9"/>
  <c r="H9"/>
  <c r="I8"/>
  <c r="H8"/>
  <c r="I7"/>
  <c r="H7"/>
  <c r="I6"/>
  <c r="H6"/>
  <c r="I5"/>
  <c r="H5"/>
  <c r="I201" i="10"/>
  <c r="I195"/>
  <c r="H195"/>
  <c r="I194"/>
  <c r="H194"/>
  <c r="I193"/>
  <c r="H193"/>
  <c r="I192"/>
  <c r="H192"/>
  <c r="I191"/>
  <c r="H191"/>
  <c r="I190"/>
  <c r="H190"/>
  <c r="I189"/>
  <c r="H189"/>
  <c r="I188"/>
  <c r="H188"/>
  <c r="H187"/>
  <c r="H186"/>
  <c r="I185"/>
  <c r="H185"/>
  <c r="H184"/>
  <c r="H183"/>
  <c r="H182"/>
  <c r="I178"/>
  <c r="H178"/>
  <c r="I177"/>
  <c r="H177"/>
  <c r="I176"/>
  <c r="H176"/>
  <c r="I175"/>
  <c r="H175"/>
  <c r="H174"/>
  <c r="H173"/>
  <c r="H172"/>
  <c r="H171"/>
  <c r="H170"/>
  <c r="H169"/>
  <c r="H168"/>
  <c r="H167"/>
  <c r="H166"/>
  <c r="H165"/>
  <c r="H164"/>
  <c r="H163"/>
  <c r="I159"/>
  <c r="H159"/>
  <c r="I158"/>
  <c r="I160" s="1"/>
  <c r="H158"/>
  <c r="H157"/>
  <c r="H156"/>
  <c r="I152"/>
  <c r="H152"/>
  <c r="I151"/>
  <c r="I150"/>
  <c r="H150"/>
  <c r="H149"/>
  <c r="H148"/>
  <c r="H147"/>
  <c r="H146"/>
  <c r="H145"/>
  <c r="H144"/>
  <c r="H143"/>
  <c r="I139"/>
  <c r="H139"/>
  <c r="H138"/>
  <c r="I137"/>
  <c r="H137"/>
  <c r="I136"/>
  <c r="H136"/>
  <c r="I135"/>
  <c r="I140" s="1"/>
  <c r="H135"/>
  <c r="H134"/>
  <c r="H133"/>
  <c r="H132"/>
  <c r="H131"/>
  <c r="H130"/>
  <c r="H129"/>
  <c r="H128"/>
  <c r="H127"/>
  <c r="H126"/>
  <c r="H125"/>
  <c r="H124"/>
  <c r="H123"/>
  <c r="H122"/>
  <c r="H121"/>
  <c r="H120"/>
  <c r="H119"/>
  <c r="H118"/>
  <c r="H117"/>
  <c r="H116"/>
  <c r="H112"/>
  <c r="I111"/>
  <c r="H111"/>
  <c r="I110"/>
  <c r="I109"/>
  <c r="I108"/>
  <c r="H108"/>
  <c r="I107"/>
  <c r="I106"/>
  <c r="I113" s="1"/>
  <c r="H105"/>
  <c r="H104"/>
  <c r="H103"/>
  <c r="H102"/>
  <c r="H101"/>
  <c r="H100"/>
  <c r="H99"/>
  <c r="H98"/>
  <c r="H97"/>
  <c r="I93"/>
  <c r="H93"/>
  <c r="I92"/>
  <c r="H92"/>
  <c r="I91"/>
  <c r="I90"/>
  <c r="H90"/>
  <c r="I89"/>
  <c r="H89"/>
  <c r="I88"/>
  <c r="H88"/>
  <c r="I87"/>
  <c r="H87"/>
  <c r="I86"/>
  <c r="H86"/>
  <c r="I85"/>
  <c r="H85"/>
  <c r="I84"/>
  <c r="H84"/>
  <c r="I83"/>
  <c r="H83"/>
  <c r="I82"/>
  <c r="H82"/>
  <c r="I81"/>
  <c r="H81"/>
  <c r="I80"/>
  <c r="H80"/>
  <c r="I79"/>
  <c r="H79"/>
  <c r="I78"/>
  <c r="H78"/>
  <c r="H77"/>
  <c r="H76"/>
  <c r="I75"/>
  <c r="I74"/>
  <c r="H74"/>
  <c r="I73"/>
  <c r="H73"/>
  <c r="I72"/>
  <c r="H72"/>
  <c r="I71"/>
  <c r="H71"/>
  <c r="I70"/>
  <c r="H70"/>
  <c r="I69"/>
  <c r="H69"/>
  <c r="I68"/>
  <c r="H68"/>
  <c r="I67"/>
  <c r="H67"/>
  <c r="I66"/>
  <c r="I65"/>
  <c r="H64"/>
  <c r="H63"/>
  <c r="H62"/>
  <c r="H61"/>
  <c r="H60"/>
  <c r="H59"/>
  <c r="H58"/>
  <c r="H57"/>
  <c r="H56"/>
  <c r="H55"/>
  <c r="H54"/>
  <c r="H53"/>
  <c r="H52"/>
  <c r="H51"/>
  <c r="H50"/>
  <c r="H49"/>
  <c r="I45"/>
  <c r="H45"/>
  <c r="I44"/>
  <c r="H44"/>
  <c r="I43"/>
  <c r="H43"/>
  <c r="I42"/>
  <c r="H42"/>
  <c r="I41"/>
  <c r="H41"/>
  <c r="I40"/>
  <c r="H40"/>
  <c r="I39"/>
  <c r="H39"/>
  <c r="I38"/>
  <c r="H38"/>
  <c r="I37"/>
  <c r="H37"/>
  <c r="I36"/>
  <c r="H36"/>
  <c r="I35"/>
  <c r="H35"/>
  <c r="I34"/>
  <c r="H34"/>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6"/>
  <c r="H6"/>
  <c r="I5"/>
  <c r="H4"/>
  <c r="J159" i="9"/>
  <c r="I159"/>
  <c r="K159" s="1"/>
  <c r="J158"/>
  <c r="I158"/>
  <c r="G158"/>
  <c r="J157"/>
  <c r="I157"/>
  <c r="G157"/>
  <c r="K157" s="1"/>
  <c r="J156"/>
  <c r="I156"/>
  <c r="G156"/>
  <c r="J155"/>
  <c r="I155"/>
  <c r="G155"/>
  <c r="J154"/>
  <c r="I154"/>
  <c r="G154"/>
  <c r="J153"/>
  <c r="I153"/>
  <c r="G153"/>
  <c r="K153" s="1"/>
  <c r="J152"/>
  <c r="I152"/>
  <c r="G152"/>
  <c r="J149"/>
  <c r="I149"/>
  <c r="K149" s="1"/>
  <c r="J148"/>
  <c r="I148"/>
  <c r="G148"/>
  <c r="J147"/>
  <c r="I147"/>
  <c r="G147"/>
  <c r="J146"/>
  <c r="I146"/>
  <c r="G146"/>
  <c r="J145"/>
  <c r="I145"/>
  <c r="G145"/>
  <c r="J144"/>
  <c r="I144"/>
  <c r="G144"/>
  <c r="J143"/>
  <c r="I143"/>
  <c r="G143"/>
  <c r="J142"/>
  <c r="I142"/>
  <c r="G142"/>
  <c r="K139"/>
  <c r="J139"/>
  <c r="I139"/>
  <c r="J138"/>
  <c r="I138"/>
  <c r="K138" s="1"/>
  <c r="J137"/>
  <c r="I137"/>
  <c r="K137" s="1"/>
  <c r="J136"/>
  <c r="I136"/>
  <c r="K136" s="1"/>
  <c r="J135"/>
  <c r="I135"/>
  <c r="G135"/>
  <c r="J134"/>
  <c r="I134"/>
  <c r="G134"/>
  <c r="J133"/>
  <c r="I133"/>
  <c r="G133"/>
  <c r="J132"/>
  <c r="I132"/>
  <c r="G132"/>
  <c r="K132" s="1"/>
  <c r="J131"/>
  <c r="I131"/>
  <c r="G131"/>
  <c r="K131" s="1"/>
  <c r="J130"/>
  <c r="I130"/>
  <c r="G130"/>
  <c r="K129"/>
  <c r="J129"/>
  <c r="I129"/>
  <c r="G129"/>
  <c r="J128"/>
  <c r="I128"/>
  <c r="G128"/>
  <c r="K128" s="1"/>
  <c r="J127"/>
  <c r="I127"/>
  <c r="G127"/>
  <c r="J126"/>
  <c r="I126"/>
  <c r="G126"/>
  <c r="J125"/>
  <c r="I125"/>
  <c r="K125" s="1"/>
  <c r="G125"/>
  <c r="J122"/>
  <c r="I122"/>
  <c r="K122" s="1"/>
  <c r="J121"/>
  <c r="I121"/>
  <c r="K121" s="1"/>
  <c r="J120"/>
  <c r="I120"/>
  <c r="K120" s="1"/>
  <c r="J119"/>
  <c r="I119"/>
  <c r="G119"/>
  <c r="J118"/>
  <c r="I118"/>
  <c r="G118"/>
  <c r="K118" s="1"/>
  <c r="J117"/>
  <c r="I117"/>
  <c r="K117" s="1"/>
  <c r="G117"/>
  <c r="J116"/>
  <c r="I116"/>
  <c r="G116"/>
  <c r="J115"/>
  <c r="I115"/>
  <c r="G115"/>
  <c r="J114"/>
  <c r="I114"/>
  <c r="G114"/>
  <c r="J113"/>
  <c r="I113"/>
  <c r="G113"/>
  <c r="J112"/>
  <c r="I112"/>
  <c r="K112" s="1"/>
  <c r="G112"/>
  <c r="J111"/>
  <c r="I111"/>
  <c r="K111" s="1"/>
  <c r="G111"/>
  <c r="J110"/>
  <c r="I110"/>
  <c r="K110" s="1"/>
  <c r="G110"/>
  <c r="J109"/>
  <c r="I109"/>
  <c r="G109"/>
  <c r="J108"/>
  <c r="I108"/>
  <c r="G108"/>
  <c r="J107"/>
  <c r="I107"/>
  <c r="G107"/>
  <c r="J106"/>
  <c r="I106"/>
  <c r="G106"/>
  <c r="J105"/>
  <c r="I105"/>
  <c r="G105"/>
  <c r="J104"/>
  <c r="I104"/>
  <c r="G104"/>
  <c r="K104" s="1"/>
  <c r="J103"/>
  <c r="I103"/>
  <c r="G103"/>
  <c r="J102"/>
  <c r="I102"/>
  <c r="G102"/>
  <c r="K102" s="1"/>
  <c r="J101"/>
  <c r="I101"/>
  <c r="G101"/>
  <c r="J100"/>
  <c r="I100"/>
  <c r="G100"/>
  <c r="J99"/>
  <c r="I99"/>
  <c r="G99"/>
  <c r="K99" s="1"/>
  <c r="J98"/>
  <c r="I98"/>
  <c r="G98"/>
  <c r="J97"/>
  <c r="I97"/>
  <c r="G97"/>
  <c r="K97" s="1"/>
  <c r="J96"/>
  <c r="I96"/>
  <c r="G96"/>
  <c r="J95"/>
  <c r="I95"/>
  <c r="G95"/>
  <c r="J94"/>
  <c r="I94"/>
  <c r="G94"/>
  <c r="K94" s="1"/>
  <c r="J93"/>
  <c r="I93"/>
  <c r="G93"/>
  <c r="J92"/>
  <c r="I92"/>
  <c r="G92"/>
  <c r="K92" s="1"/>
  <c r="J91"/>
  <c r="I91"/>
  <c r="G91"/>
  <c r="J90"/>
  <c r="I90"/>
  <c r="G90"/>
  <c r="J89"/>
  <c r="I89"/>
  <c r="G89"/>
  <c r="J88"/>
  <c r="I88"/>
  <c r="G88"/>
  <c r="K88" s="1"/>
  <c r="J87"/>
  <c r="I87"/>
  <c r="G87"/>
  <c r="K87" s="1"/>
  <c r="J86"/>
  <c r="I86"/>
  <c r="G86"/>
  <c r="J85"/>
  <c r="I85"/>
  <c r="G85"/>
  <c r="J84"/>
  <c r="I84"/>
  <c r="G84"/>
  <c r="K84" s="1"/>
  <c r="J83"/>
  <c r="I83"/>
  <c r="G83"/>
  <c r="J82"/>
  <c r="I82"/>
  <c r="G82"/>
  <c r="K82" s="1"/>
  <c r="J81"/>
  <c r="I81"/>
  <c r="G81"/>
  <c r="J80"/>
  <c r="I80"/>
  <c r="G80"/>
  <c r="J79"/>
  <c r="I79"/>
  <c r="G79"/>
  <c r="J78"/>
  <c r="I78"/>
  <c r="G78"/>
  <c r="K78" s="1"/>
  <c r="J77"/>
  <c r="I77"/>
  <c r="G77"/>
  <c r="K77" s="1"/>
  <c r="J76"/>
  <c r="I76"/>
  <c r="G76"/>
  <c r="J75"/>
  <c r="I75"/>
  <c r="G75"/>
  <c r="J72"/>
  <c r="I72"/>
  <c r="K72" s="1"/>
  <c r="J71"/>
  <c r="I71"/>
  <c r="K71" s="1"/>
  <c r="J70"/>
  <c r="I70"/>
  <c r="K70" s="1"/>
  <c r="J69"/>
  <c r="I69"/>
  <c r="K69" s="1"/>
  <c r="J68"/>
  <c r="I68"/>
  <c r="K68" s="1"/>
  <c r="J67"/>
  <c r="I67"/>
  <c r="G67"/>
  <c r="J66"/>
  <c r="I66"/>
  <c r="G66"/>
  <c r="J65"/>
  <c r="I65"/>
  <c r="K65" s="1"/>
  <c r="G65"/>
  <c r="J64"/>
  <c r="I64"/>
  <c r="G64"/>
  <c r="J63"/>
  <c r="I63"/>
  <c r="G63"/>
  <c r="J62"/>
  <c r="I62"/>
  <c r="G62"/>
  <c r="J61"/>
  <c r="I61"/>
  <c r="G61"/>
  <c r="J60"/>
  <c r="I60"/>
  <c r="G60"/>
  <c r="K60" s="1"/>
  <c r="J59"/>
  <c r="I59"/>
  <c r="G59"/>
  <c r="J58"/>
  <c r="I58"/>
  <c r="G58"/>
  <c r="J57"/>
  <c r="I57"/>
  <c r="G57"/>
  <c r="J56"/>
  <c r="I56"/>
  <c r="G56"/>
  <c r="K56" s="1"/>
  <c r="J55"/>
  <c r="I55"/>
  <c r="K55" s="1"/>
  <c r="G55"/>
  <c r="J54"/>
  <c r="I54"/>
  <c r="G54"/>
  <c r="J53"/>
  <c r="I53"/>
  <c r="G53"/>
  <c r="K53" s="1"/>
  <c r="J52"/>
  <c r="I52"/>
  <c r="K52" s="1"/>
  <c r="J51"/>
  <c r="I51"/>
  <c r="K51" s="1"/>
  <c r="J50"/>
  <c r="I50"/>
  <c r="K50" s="1"/>
  <c r="J49"/>
  <c r="I49"/>
  <c r="K49" s="1"/>
  <c r="J48"/>
  <c r="I48"/>
  <c r="G48"/>
  <c r="J47"/>
  <c r="I47"/>
  <c r="G47"/>
  <c r="I46"/>
  <c r="G46"/>
  <c r="K46" s="1"/>
  <c r="I45"/>
  <c r="G45"/>
  <c r="K45" s="1"/>
  <c r="J44"/>
  <c r="I44"/>
  <c r="G44"/>
  <c r="J43"/>
  <c r="I43"/>
  <c r="G43"/>
  <c r="J42"/>
  <c r="I42"/>
  <c r="G42"/>
  <c r="J41"/>
  <c r="I41"/>
  <c r="G41"/>
  <c r="J40"/>
  <c r="I40"/>
  <c r="G40"/>
  <c r="J39"/>
  <c r="I39"/>
  <c r="G39"/>
  <c r="J36"/>
  <c r="I36"/>
  <c r="K36" s="1"/>
  <c r="J35"/>
  <c r="I35"/>
  <c r="K35" s="1"/>
  <c r="J34"/>
  <c r="I34"/>
  <c r="K34" s="1"/>
  <c r="J33"/>
  <c r="I33"/>
  <c r="K33" s="1"/>
  <c r="J32"/>
  <c r="I32"/>
  <c r="K32" s="1"/>
  <c r="J31"/>
  <c r="I31"/>
  <c r="K31" s="1"/>
  <c r="J30"/>
  <c r="I30"/>
  <c r="K30" s="1"/>
  <c r="J29"/>
  <c r="I29"/>
  <c r="K29" s="1"/>
  <c r="K28"/>
  <c r="J28"/>
  <c r="I28"/>
  <c r="J27"/>
  <c r="I27"/>
  <c r="K27" s="1"/>
  <c r="J26"/>
  <c r="I26"/>
  <c r="K26" s="1"/>
  <c r="J25"/>
  <c r="I25"/>
  <c r="K25" s="1"/>
  <c r="J24"/>
  <c r="I24"/>
  <c r="K24" s="1"/>
  <c r="J23"/>
  <c r="I23"/>
  <c r="K23" s="1"/>
  <c r="J22"/>
  <c r="I22"/>
  <c r="K22" s="1"/>
  <c r="J21"/>
  <c r="I21"/>
  <c r="K21" s="1"/>
  <c r="K20"/>
  <c r="J20"/>
  <c r="I20"/>
  <c r="M247" i="12" l="1"/>
  <c r="M221"/>
  <c r="G297"/>
  <c r="K90" i="9"/>
  <c r="K95"/>
  <c r="K105"/>
  <c r="K147"/>
  <c r="K26" i="19"/>
  <c r="K36"/>
  <c r="K40" i="21"/>
  <c r="K60"/>
  <c r="K43" i="9"/>
  <c r="K75"/>
  <c r="K80"/>
  <c r="K49" i="18"/>
  <c r="K28" i="21"/>
  <c r="K48"/>
  <c r="K24" i="18"/>
  <c r="K42"/>
  <c r="K50" i="19"/>
  <c r="K44" i="9"/>
  <c r="K67"/>
  <c r="K86"/>
  <c r="K143"/>
  <c r="K37" i="18"/>
  <c r="K55"/>
  <c r="H132" i="11"/>
  <c r="K39" i="9"/>
  <c r="K62"/>
  <c r="K56" i="19"/>
  <c r="K29" i="21"/>
  <c r="K24"/>
  <c r="L22" s="1"/>
  <c r="K42"/>
  <c r="L35" s="1"/>
  <c r="I153" i="10"/>
  <c r="K28" i="19"/>
  <c r="K67" i="21"/>
  <c r="K30"/>
  <c r="K57" i="18"/>
  <c r="K34" i="19"/>
  <c r="K38" i="21"/>
  <c r="K56"/>
  <c r="K42" i="19"/>
  <c r="K58"/>
  <c r="I105" i="16"/>
  <c r="I2396" i="3" s="1"/>
  <c r="K31" i="18"/>
  <c r="H340" i="11"/>
  <c r="K57" i="9"/>
  <c r="K119"/>
  <c r="K59"/>
  <c r="K109"/>
  <c r="K35" i="19"/>
  <c r="K127" i="9"/>
  <c r="I179" i="10"/>
  <c r="K33" i="18"/>
  <c r="K53"/>
  <c r="K43" i="19"/>
  <c r="K59"/>
  <c r="K32" i="21"/>
  <c r="K52"/>
  <c r="K133" i="9"/>
  <c r="H153" i="10"/>
  <c r="K14" i="20"/>
  <c r="K26"/>
  <c r="K62" i="21"/>
  <c r="K59"/>
  <c r="K69"/>
  <c r="K61"/>
  <c r="K72"/>
  <c r="K74"/>
  <c r="K66"/>
  <c r="K68"/>
  <c r="L58" s="1"/>
  <c r="K73"/>
  <c r="K49"/>
  <c r="K54"/>
  <c r="K51"/>
  <c r="K53"/>
  <c r="K50"/>
  <c r="L47" s="1"/>
  <c r="K55"/>
  <c r="K41"/>
  <c r="K43"/>
  <c r="K37"/>
  <c r="K45"/>
  <c r="K39"/>
  <c r="K36"/>
  <c r="K44"/>
  <c r="K23"/>
  <c r="K31"/>
  <c r="K25"/>
  <c r="K33"/>
  <c r="K27"/>
  <c r="K26"/>
  <c r="K8" i="20"/>
  <c r="K30"/>
  <c r="I26"/>
  <c r="I8"/>
  <c r="M8"/>
  <c r="I30"/>
  <c r="K46" i="19"/>
  <c r="K54"/>
  <c r="K45"/>
  <c r="K53"/>
  <c r="K47"/>
  <c r="K55"/>
  <c r="K44"/>
  <c r="K52"/>
  <c r="K60"/>
  <c r="K25"/>
  <c r="K39"/>
  <c r="K31"/>
  <c r="K23"/>
  <c r="K33"/>
  <c r="K30"/>
  <c r="K32"/>
  <c r="K38"/>
  <c r="K24"/>
  <c r="K61" i="18"/>
  <c r="K62"/>
  <c r="K48"/>
  <c r="K56"/>
  <c r="K50"/>
  <c r="K52"/>
  <c r="K54"/>
  <c r="K51"/>
  <c r="K58"/>
  <c r="K36"/>
  <c r="L35" s="1"/>
  <c r="K44"/>
  <c r="K38"/>
  <c r="K40"/>
  <c r="K39"/>
  <c r="K26"/>
  <c r="K28"/>
  <c r="K30"/>
  <c r="K29"/>
  <c r="G73" i="17"/>
  <c r="I2166" i="3" s="1"/>
  <c r="G58" i="17"/>
  <c r="I2164" i="3" s="1"/>
  <c r="G29" i="17"/>
  <c r="I28" i="15"/>
  <c r="I2395" i="3" s="1"/>
  <c r="G11" i="14"/>
  <c r="I2812" i="3" s="1"/>
  <c r="H18" i="13"/>
  <c r="I2159" i="3" s="1"/>
  <c r="I168" i="11"/>
  <c r="I212"/>
  <c r="H260"/>
  <c r="H302"/>
  <c r="H53"/>
  <c r="I53"/>
  <c r="H212"/>
  <c r="I381"/>
  <c r="H32"/>
  <c r="I340"/>
  <c r="I77"/>
  <c r="I394"/>
  <c r="I32"/>
  <c r="H77"/>
  <c r="I94"/>
  <c r="H168"/>
  <c r="I260"/>
  <c r="H381"/>
  <c r="H94"/>
  <c r="I132"/>
  <c r="H394"/>
  <c r="H94" i="10"/>
  <c r="I94"/>
  <c r="I200" s="1"/>
  <c r="I203" s="1"/>
  <c r="H160"/>
  <c r="H140"/>
  <c r="H179"/>
  <c r="I196"/>
  <c r="I46"/>
  <c r="H46"/>
  <c r="H113"/>
  <c r="H196"/>
  <c r="K154" i="9"/>
  <c r="K156"/>
  <c r="K158"/>
  <c r="K155"/>
  <c r="K152"/>
  <c r="K144"/>
  <c r="K146"/>
  <c r="K148"/>
  <c r="K145"/>
  <c r="K142"/>
  <c r="K126"/>
  <c r="K130"/>
  <c r="K134"/>
  <c r="K135"/>
  <c r="K76"/>
  <c r="K81"/>
  <c r="K91"/>
  <c r="K116"/>
  <c r="K83"/>
  <c r="K93"/>
  <c r="K98"/>
  <c r="K103"/>
  <c r="K108"/>
  <c r="K85"/>
  <c r="K100"/>
  <c r="K79"/>
  <c r="K89"/>
  <c r="K114"/>
  <c r="K96"/>
  <c r="K106"/>
  <c r="K101"/>
  <c r="K113"/>
  <c r="K115"/>
  <c r="K107"/>
  <c r="K61"/>
  <c r="K63"/>
  <c r="K41"/>
  <c r="K47"/>
  <c r="K64"/>
  <c r="K66"/>
  <c r="K40"/>
  <c r="K54"/>
  <c r="K42"/>
  <c r="K48"/>
  <c r="K58"/>
  <c r="L19"/>
  <c r="M26" i="20"/>
  <c r="G30"/>
  <c r="M34"/>
  <c r="M30" s="1"/>
  <c r="M14"/>
  <c r="G8"/>
  <c r="G26"/>
  <c r="G14"/>
  <c r="L41" i="19"/>
  <c r="H400" i="11"/>
  <c r="J37" i="8"/>
  <c r="J36"/>
  <c r="AY101" i="1"/>
  <c r="J35" i="8"/>
  <c r="AX101" i="1" s="1"/>
  <c r="BI169" i="8"/>
  <c r="BH169"/>
  <c r="BG169"/>
  <c r="BF169"/>
  <c r="T169"/>
  <c r="T168"/>
  <c r="R169"/>
  <c r="R168" s="1"/>
  <c r="P169"/>
  <c r="P168" s="1"/>
  <c r="BI167"/>
  <c r="BH167"/>
  <c r="BG167"/>
  <c r="BF167"/>
  <c r="T167"/>
  <c r="T166" s="1"/>
  <c r="R167"/>
  <c r="R166" s="1"/>
  <c r="P167"/>
  <c r="P166" s="1"/>
  <c r="BI165"/>
  <c r="BH165"/>
  <c r="BG165"/>
  <c r="BF165"/>
  <c r="T165"/>
  <c r="T164" s="1"/>
  <c r="R165"/>
  <c r="R164" s="1"/>
  <c r="P165"/>
  <c r="P164" s="1"/>
  <c r="BI163"/>
  <c r="BH163"/>
  <c r="BG163"/>
  <c r="BF163"/>
  <c r="T163"/>
  <c r="T162" s="1"/>
  <c r="R163"/>
  <c r="R162" s="1"/>
  <c r="P163"/>
  <c r="P162"/>
  <c r="BI160"/>
  <c r="BH160"/>
  <c r="BG160"/>
  <c r="BF160"/>
  <c r="T160"/>
  <c r="T159" s="1"/>
  <c r="R160"/>
  <c r="R159" s="1"/>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s="1"/>
  <c r="R149"/>
  <c r="R148"/>
  <c r="P149"/>
  <c r="P148" s="1"/>
  <c r="BI147"/>
  <c r="BH147"/>
  <c r="BG147"/>
  <c r="BF147"/>
  <c r="T147"/>
  <c r="T146" s="1"/>
  <c r="R147"/>
  <c r="R146" s="1"/>
  <c r="P147"/>
  <c r="P146" s="1"/>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s="1"/>
  <c r="J17"/>
  <c r="J15"/>
  <c r="E15"/>
  <c r="F124" s="1"/>
  <c r="J14"/>
  <c r="J12"/>
  <c r="J122" s="1"/>
  <c r="E7"/>
  <c r="E85" s="1"/>
  <c r="J37" i="7"/>
  <c r="J36"/>
  <c r="AY100" i="1" s="1"/>
  <c r="J35" i="7"/>
  <c r="AX100" i="1"/>
  <c r="BI132" i="7"/>
  <c r="BH132"/>
  <c r="BG132"/>
  <c r="BF132"/>
  <c r="T132"/>
  <c r="T131" s="1"/>
  <c r="R132"/>
  <c r="R131" s="1"/>
  <c r="P132"/>
  <c r="P131"/>
  <c r="BI130"/>
  <c r="BH130"/>
  <c r="BG130"/>
  <c r="BF130"/>
  <c r="T130"/>
  <c r="T129" s="1"/>
  <c r="R130"/>
  <c r="R129" s="1"/>
  <c r="P130"/>
  <c r="P129" s="1"/>
  <c r="BI128"/>
  <c r="BH128"/>
  <c r="BG128"/>
  <c r="BF128"/>
  <c r="T128"/>
  <c r="T127" s="1"/>
  <c r="R128"/>
  <c r="R127" s="1"/>
  <c r="P128"/>
  <c r="P127" s="1"/>
  <c r="BI125"/>
  <c r="BH125"/>
  <c r="BG125"/>
  <c r="BF125"/>
  <c r="T125"/>
  <c r="T124"/>
  <c r="T123" s="1"/>
  <c r="R125"/>
  <c r="R124"/>
  <c r="R123" s="1"/>
  <c r="P125"/>
  <c r="P124" s="1"/>
  <c r="P123" s="1"/>
  <c r="J119"/>
  <c r="J118"/>
  <c r="F116"/>
  <c r="E114"/>
  <c r="J92"/>
  <c r="J91"/>
  <c r="F89"/>
  <c r="E87"/>
  <c r="J18"/>
  <c r="E18"/>
  <c r="F92" s="1"/>
  <c r="J17"/>
  <c r="J15"/>
  <c r="E15"/>
  <c r="F91" s="1"/>
  <c r="J14"/>
  <c r="J12"/>
  <c r="J116" s="1"/>
  <c r="E7"/>
  <c r="E85" s="1"/>
  <c r="J37" i="6"/>
  <c r="J36"/>
  <c r="AY99" i="1" s="1"/>
  <c r="J35" i="6"/>
  <c r="AX99" i="1" s="1"/>
  <c r="BI169" i="6"/>
  <c r="BH169"/>
  <c r="BG169"/>
  <c r="BF169"/>
  <c r="T169"/>
  <c r="T168" s="1"/>
  <c r="R169"/>
  <c r="R168" s="1"/>
  <c r="P169"/>
  <c r="P168" s="1"/>
  <c r="BI167"/>
  <c r="BH167"/>
  <c r="BG167"/>
  <c r="BF167"/>
  <c r="T167"/>
  <c r="T166" s="1"/>
  <c r="R167"/>
  <c r="R166" s="1"/>
  <c r="P167"/>
  <c r="P166"/>
  <c r="BI165"/>
  <c r="BH165"/>
  <c r="BG165"/>
  <c r="BF165"/>
  <c r="T165"/>
  <c r="T164" s="1"/>
  <c r="R165"/>
  <c r="R164" s="1"/>
  <c r="P165"/>
  <c r="P164" s="1"/>
  <c r="BI163"/>
  <c r="BH163"/>
  <c r="BG163"/>
  <c r="BF163"/>
  <c r="T163"/>
  <c r="T162" s="1"/>
  <c r="R163"/>
  <c r="R162"/>
  <c r="P163"/>
  <c r="P162" s="1"/>
  <c r="BI160"/>
  <c r="BH160"/>
  <c r="BG160"/>
  <c r="BF160"/>
  <c r="T160"/>
  <c r="T159"/>
  <c r="R160"/>
  <c r="R159" s="1"/>
  <c r="P160"/>
  <c r="P159" s="1"/>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s="1"/>
  <c r="R149"/>
  <c r="R148"/>
  <c r="P149"/>
  <c r="P148" s="1"/>
  <c r="BI147"/>
  <c r="BH147"/>
  <c r="BG147"/>
  <c r="BF147"/>
  <c r="T147"/>
  <c r="T146" s="1"/>
  <c r="R147"/>
  <c r="R146" s="1"/>
  <c r="P147"/>
  <c r="P146" s="1"/>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c r="J17"/>
  <c r="J15"/>
  <c r="E15"/>
  <c r="F124" s="1"/>
  <c r="J14"/>
  <c r="J12"/>
  <c r="J89" s="1"/>
  <c r="E7"/>
  <c r="E85" s="1"/>
  <c r="J37" i="5"/>
  <c r="J36"/>
  <c r="AY98" i="1" s="1"/>
  <c r="J35" i="5"/>
  <c r="AX98" i="1"/>
  <c r="BI167" i="5"/>
  <c r="BH167"/>
  <c r="BG167"/>
  <c r="BF167"/>
  <c r="T167"/>
  <c r="T166" s="1"/>
  <c r="R167"/>
  <c r="R166" s="1"/>
  <c r="P167"/>
  <c r="P166" s="1"/>
  <c r="BI165"/>
  <c r="BH165"/>
  <c r="BG165"/>
  <c r="BF165"/>
  <c r="T165"/>
  <c r="T164" s="1"/>
  <c r="R165"/>
  <c r="R164" s="1"/>
  <c r="P165"/>
  <c r="P164" s="1"/>
  <c r="BI163"/>
  <c r="BH163"/>
  <c r="BG163"/>
  <c r="BF163"/>
  <c r="T163"/>
  <c r="T162" s="1"/>
  <c r="R163"/>
  <c r="R162"/>
  <c r="P163"/>
  <c r="P162" s="1"/>
  <c r="BI161"/>
  <c r="BH161"/>
  <c r="BG161"/>
  <c r="BF161"/>
  <c r="T161"/>
  <c r="T160"/>
  <c r="R161"/>
  <c r="R160" s="1"/>
  <c r="P161"/>
  <c r="P160" s="1"/>
  <c r="BI158"/>
  <c r="BH158"/>
  <c r="BG158"/>
  <c r="BF158"/>
  <c r="T158"/>
  <c r="T157" s="1"/>
  <c r="R158"/>
  <c r="R157" s="1"/>
  <c r="P158"/>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T148"/>
  <c r="R149"/>
  <c r="R148" s="1"/>
  <c r="P149"/>
  <c r="P148" s="1"/>
  <c r="BI147"/>
  <c r="BH147"/>
  <c r="BG147"/>
  <c r="BF147"/>
  <c r="T147"/>
  <c r="T146" s="1"/>
  <c r="R147"/>
  <c r="R146" s="1"/>
  <c r="P147"/>
  <c r="P146" s="1"/>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125" s="1"/>
  <c r="J17"/>
  <c r="J15"/>
  <c r="E15"/>
  <c r="F91" s="1"/>
  <c r="J14"/>
  <c r="J12"/>
  <c r="J89" s="1"/>
  <c r="E7"/>
  <c r="E118" s="1"/>
  <c r="J37" i="4"/>
  <c r="J36"/>
  <c r="AY97" i="1" s="1"/>
  <c r="J35" i="4"/>
  <c r="AX97" i="1"/>
  <c r="BI433" i="4"/>
  <c r="BH433"/>
  <c r="BG433"/>
  <c r="BF433"/>
  <c r="T433"/>
  <c r="T432" s="1"/>
  <c r="R433"/>
  <c r="R432" s="1"/>
  <c r="P433"/>
  <c r="P432" s="1"/>
  <c r="BI431"/>
  <c r="BH431"/>
  <c r="BG431"/>
  <c r="BF431"/>
  <c r="T431"/>
  <c r="T430" s="1"/>
  <c r="R431"/>
  <c r="R430" s="1"/>
  <c r="P431"/>
  <c r="P430" s="1"/>
  <c r="BI429"/>
  <c r="BH429"/>
  <c r="BG429"/>
  <c r="BF429"/>
  <c r="T429"/>
  <c r="T428" s="1"/>
  <c r="R429"/>
  <c r="R428" s="1"/>
  <c r="P429"/>
  <c r="P428" s="1"/>
  <c r="BI427"/>
  <c r="BH427"/>
  <c r="BG427"/>
  <c r="BF427"/>
  <c r="T427"/>
  <c r="T426" s="1"/>
  <c r="R427"/>
  <c r="R426" s="1"/>
  <c r="P427"/>
  <c r="P426" s="1"/>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6"/>
  <c r="BH406"/>
  <c r="BG406"/>
  <c r="BF406"/>
  <c r="T406"/>
  <c r="T405" s="1"/>
  <c r="R406"/>
  <c r="R405" s="1"/>
  <c r="P406"/>
  <c r="P405"/>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4"/>
  <c r="BH374"/>
  <c r="BG374"/>
  <c r="BF374"/>
  <c r="T374"/>
  <c r="R374"/>
  <c r="P374"/>
  <c r="BI372"/>
  <c r="BH372"/>
  <c r="BG372"/>
  <c r="BF372"/>
  <c r="T372"/>
  <c r="R372"/>
  <c r="P372"/>
  <c r="BI371"/>
  <c r="BH371"/>
  <c r="BG371"/>
  <c r="BF371"/>
  <c r="T371"/>
  <c r="R371"/>
  <c r="P371"/>
  <c r="BI370"/>
  <c r="BH370"/>
  <c r="BG370"/>
  <c r="BF370"/>
  <c r="T370"/>
  <c r="R370"/>
  <c r="P370"/>
  <c r="BI368"/>
  <c r="BH368"/>
  <c r="BG368"/>
  <c r="BF368"/>
  <c r="T368"/>
  <c r="R368"/>
  <c r="P368"/>
  <c r="BI366"/>
  <c r="BH366"/>
  <c r="BG366"/>
  <c r="BF366"/>
  <c r="T366"/>
  <c r="R366"/>
  <c r="P366"/>
  <c r="BI364"/>
  <c r="BH364"/>
  <c r="BG364"/>
  <c r="BF364"/>
  <c r="T364"/>
  <c r="R364"/>
  <c r="P364"/>
  <c r="BI358"/>
  <c r="BH358"/>
  <c r="BG358"/>
  <c r="BF358"/>
  <c r="T358"/>
  <c r="R358"/>
  <c r="P358"/>
  <c r="BI356"/>
  <c r="BH356"/>
  <c r="BG356"/>
  <c r="BF356"/>
  <c r="T356"/>
  <c r="R356"/>
  <c r="P356"/>
  <c r="BI350"/>
  <c r="BH350"/>
  <c r="BG350"/>
  <c r="BF350"/>
  <c r="T350"/>
  <c r="R350"/>
  <c r="P350"/>
  <c r="BI344"/>
  <c r="BH344"/>
  <c r="BG344"/>
  <c r="BF344"/>
  <c r="T344"/>
  <c r="R344"/>
  <c r="P344"/>
  <c r="BI338"/>
  <c r="BH338"/>
  <c r="BG338"/>
  <c r="BF338"/>
  <c r="T338"/>
  <c r="R338"/>
  <c r="P338"/>
  <c r="BI332"/>
  <c r="BH332"/>
  <c r="BG332"/>
  <c r="BF332"/>
  <c r="T332"/>
  <c r="R332"/>
  <c r="P332"/>
  <c r="BI326"/>
  <c r="BH326"/>
  <c r="BG326"/>
  <c r="BF326"/>
  <c r="T326"/>
  <c r="R326"/>
  <c r="P326"/>
  <c r="BI325"/>
  <c r="BH325"/>
  <c r="BG325"/>
  <c r="BF325"/>
  <c r="T325"/>
  <c r="R325"/>
  <c r="P325"/>
  <c r="BI318"/>
  <c r="BH318"/>
  <c r="BG318"/>
  <c r="BF318"/>
  <c r="T318"/>
  <c r="R318"/>
  <c r="P318"/>
  <c r="BI316"/>
  <c r="BH316"/>
  <c r="BG316"/>
  <c r="BF316"/>
  <c r="T316"/>
  <c r="R316"/>
  <c r="P316"/>
  <c r="BI309"/>
  <c r="BH309"/>
  <c r="BG309"/>
  <c r="BF309"/>
  <c r="T309"/>
  <c r="R309"/>
  <c r="P309"/>
  <c r="BI303"/>
  <c r="BH303"/>
  <c r="BG303"/>
  <c r="BF303"/>
  <c r="T303"/>
  <c r="R303"/>
  <c r="P303"/>
  <c r="BI302"/>
  <c r="BH302"/>
  <c r="BG302"/>
  <c r="BF302"/>
  <c r="T302"/>
  <c r="R302"/>
  <c r="P302"/>
  <c r="BI297"/>
  <c r="BH297"/>
  <c r="BG297"/>
  <c r="BF297"/>
  <c r="T297"/>
  <c r="R297"/>
  <c r="P297"/>
  <c r="BI290"/>
  <c r="BH290"/>
  <c r="BG290"/>
  <c r="BF290"/>
  <c r="T290"/>
  <c r="R290"/>
  <c r="P290"/>
  <c r="BI283"/>
  <c r="BH283"/>
  <c r="BG283"/>
  <c r="BF283"/>
  <c r="T283"/>
  <c r="R283"/>
  <c r="P283"/>
  <c r="BI278"/>
  <c r="BH278"/>
  <c r="BG278"/>
  <c r="BF278"/>
  <c r="T278"/>
  <c r="R278"/>
  <c r="P278"/>
  <c r="BI267"/>
  <c r="BH267"/>
  <c r="BG267"/>
  <c r="BF267"/>
  <c r="T267"/>
  <c r="R267"/>
  <c r="P267"/>
  <c r="BI256"/>
  <c r="BH256"/>
  <c r="BG256"/>
  <c r="BF256"/>
  <c r="T256"/>
  <c r="R256"/>
  <c r="P256"/>
  <c r="BI245"/>
  <c r="BH245"/>
  <c r="BG245"/>
  <c r="BF245"/>
  <c r="T245"/>
  <c r="R245"/>
  <c r="P245"/>
  <c r="BI243"/>
  <c r="BH243"/>
  <c r="BG243"/>
  <c r="BF243"/>
  <c r="T243"/>
  <c r="R243"/>
  <c r="P243"/>
  <c r="BI237"/>
  <c r="BH237"/>
  <c r="BG237"/>
  <c r="BF237"/>
  <c r="T237"/>
  <c r="R237"/>
  <c r="P237"/>
  <c r="BI232"/>
  <c r="BH232"/>
  <c r="BG232"/>
  <c r="BF232"/>
  <c r="T232"/>
  <c r="R232"/>
  <c r="P232"/>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192"/>
  <c r="BH192"/>
  <c r="BG192"/>
  <c r="BF192"/>
  <c r="T192"/>
  <c r="R192"/>
  <c r="P192"/>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77"/>
  <c r="BH177"/>
  <c r="BG177"/>
  <c r="BF177"/>
  <c r="T177"/>
  <c r="R177"/>
  <c r="P177"/>
  <c r="BI175"/>
  <c r="BH175"/>
  <c r="BG175"/>
  <c r="BF175"/>
  <c r="T175"/>
  <c r="R175"/>
  <c r="P175"/>
  <c r="BI173"/>
  <c r="BH173"/>
  <c r="BG173"/>
  <c r="BF173"/>
  <c r="T173"/>
  <c r="R173"/>
  <c r="P173"/>
  <c r="BI167"/>
  <c r="BH167"/>
  <c r="BG167"/>
  <c r="BF167"/>
  <c r="T167"/>
  <c r="R167"/>
  <c r="P167"/>
  <c r="BI161"/>
  <c r="BH161"/>
  <c r="BG161"/>
  <c r="BF161"/>
  <c r="T161"/>
  <c r="R161"/>
  <c r="P161"/>
  <c r="BI159"/>
  <c r="BH159"/>
  <c r="BG159"/>
  <c r="BF159"/>
  <c r="T159"/>
  <c r="R159"/>
  <c r="P159"/>
  <c r="BI157"/>
  <c r="BH157"/>
  <c r="BG157"/>
  <c r="BF157"/>
  <c r="T157"/>
  <c r="R157"/>
  <c r="P157"/>
  <c r="BI151"/>
  <c r="BH151"/>
  <c r="BG151"/>
  <c r="BF151"/>
  <c r="T151"/>
  <c r="R151"/>
  <c r="P151"/>
  <c r="BI147"/>
  <c r="BH147"/>
  <c r="BG147"/>
  <c r="BF147"/>
  <c r="T147"/>
  <c r="R147"/>
  <c r="P147"/>
  <c r="BI134"/>
  <c r="BH134"/>
  <c r="BG134"/>
  <c r="BF134"/>
  <c r="T134"/>
  <c r="R134"/>
  <c r="P134"/>
  <c r="J128"/>
  <c r="J127"/>
  <c r="F125"/>
  <c r="E123"/>
  <c r="J92"/>
  <c r="J91"/>
  <c r="F89"/>
  <c r="E87"/>
  <c r="J18"/>
  <c r="E18"/>
  <c r="F128" s="1"/>
  <c r="J17"/>
  <c r="J15"/>
  <c r="E15"/>
  <c r="F127" s="1"/>
  <c r="J14"/>
  <c r="J12"/>
  <c r="J89" s="1"/>
  <c r="E7"/>
  <c r="E85" s="1"/>
  <c r="J37" i="3"/>
  <c r="J36"/>
  <c r="AY96" i="1" s="1"/>
  <c r="J35" i="3"/>
  <c r="AX96" i="1"/>
  <c r="BI2825" i="3"/>
  <c r="BH2825"/>
  <c r="BG2825"/>
  <c r="BF2825"/>
  <c r="T2825"/>
  <c r="T2824" s="1"/>
  <c r="R2825"/>
  <c r="R2824" s="1"/>
  <c r="P2825"/>
  <c r="P2824" s="1"/>
  <c r="BI2823"/>
  <c r="BH2823"/>
  <c r="BG2823"/>
  <c r="BF2823"/>
  <c r="T2823"/>
  <c r="T2822" s="1"/>
  <c r="R2823"/>
  <c r="R2822" s="1"/>
  <c r="P2823"/>
  <c r="P2822" s="1"/>
  <c r="BI2821"/>
  <c r="BH2821"/>
  <c r="BG2821"/>
  <c r="BF2821"/>
  <c r="T2821"/>
  <c r="T2820" s="1"/>
  <c r="R2821"/>
  <c r="R2820" s="1"/>
  <c r="P2821"/>
  <c r="P2820" s="1"/>
  <c r="BI2819"/>
  <c r="BH2819"/>
  <c r="BG2819"/>
  <c r="BF2819"/>
  <c r="T2819"/>
  <c r="T2818" s="1"/>
  <c r="R2819"/>
  <c r="R2818" s="1"/>
  <c r="P2819"/>
  <c r="P2818" s="1"/>
  <c r="P2817" s="1"/>
  <c r="BI2816"/>
  <c r="BH2816"/>
  <c r="BG2816"/>
  <c r="BF2816"/>
  <c r="T2816"/>
  <c r="R2816"/>
  <c r="P2816"/>
  <c r="BI2815"/>
  <c r="BH2815"/>
  <c r="BG2815"/>
  <c r="BF2815"/>
  <c r="T2815"/>
  <c r="R2815"/>
  <c r="P2815"/>
  <c r="BI2812"/>
  <c r="BH2812"/>
  <c r="BG2812"/>
  <c r="BF2812"/>
  <c r="T2812"/>
  <c r="T2811" s="1"/>
  <c r="R2812"/>
  <c r="R2811" s="1"/>
  <c r="P2812"/>
  <c r="P2811" s="1"/>
  <c r="BI2810"/>
  <c r="BH2810"/>
  <c r="BG2810"/>
  <c r="BF2810"/>
  <c r="T2810"/>
  <c r="R2810"/>
  <c r="P2810"/>
  <c r="BI2809"/>
  <c r="BH2809"/>
  <c r="BG2809"/>
  <c r="BF2809"/>
  <c r="T2809"/>
  <c r="R2809"/>
  <c r="P2809"/>
  <c r="BI2808"/>
  <c r="BH2808"/>
  <c r="BG2808"/>
  <c r="BF2808"/>
  <c r="T2808"/>
  <c r="R2808"/>
  <c r="P2808"/>
  <c r="BI2807"/>
  <c r="BH2807"/>
  <c r="BG2807"/>
  <c r="BF2807"/>
  <c r="T2807"/>
  <c r="R2807"/>
  <c r="P2807"/>
  <c r="BI2806"/>
  <c r="BH2806"/>
  <c r="BG2806"/>
  <c r="BF2806"/>
  <c r="T2806"/>
  <c r="R2806"/>
  <c r="P2806"/>
  <c r="BI2805"/>
  <c r="BH2805"/>
  <c r="BG2805"/>
  <c r="BF2805"/>
  <c r="T2805"/>
  <c r="R2805"/>
  <c r="P2805"/>
  <c r="BI2804"/>
  <c r="BH2804"/>
  <c r="BG2804"/>
  <c r="BF2804"/>
  <c r="T2804"/>
  <c r="R2804"/>
  <c r="P2804"/>
  <c r="BI2803"/>
  <c r="BH2803"/>
  <c r="BG2803"/>
  <c r="BF2803"/>
  <c r="T2803"/>
  <c r="R2803"/>
  <c r="P2803"/>
  <c r="BI2802"/>
  <c r="BH2802"/>
  <c r="BG2802"/>
  <c r="BF2802"/>
  <c r="T2802"/>
  <c r="R2802"/>
  <c r="P2802"/>
  <c r="BI2801"/>
  <c r="BH2801"/>
  <c r="BG2801"/>
  <c r="BF2801"/>
  <c r="T2801"/>
  <c r="R2801"/>
  <c r="P2801"/>
  <c r="BI2800"/>
  <c r="BH2800"/>
  <c r="BG2800"/>
  <c r="BF2800"/>
  <c r="T2800"/>
  <c r="R2800"/>
  <c r="P2800"/>
  <c r="BI2799"/>
  <c r="BH2799"/>
  <c r="BG2799"/>
  <c r="BF2799"/>
  <c r="T2799"/>
  <c r="R2799"/>
  <c r="P2799"/>
  <c r="BI2798"/>
  <c r="BH2798"/>
  <c r="BG2798"/>
  <c r="BF2798"/>
  <c r="T2798"/>
  <c r="R2798"/>
  <c r="P2798"/>
  <c r="BI2797"/>
  <c r="BH2797"/>
  <c r="BG2797"/>
  <c r="BF2797"/>
  <c r="T2797"/>
  <c r="R2797"/>
  <c r="P2797"/>
  <c r="BI2796"/>
  <c r="BH2796"/>
  <c r="BG2796"/>
  <c r="BF2796"/>
  <c r="T2796"/>
  <c r="R2796"/>
  <c r="P2796"/>
  <c r="BI2795"/>
  <c r="BH2795"/>
  <c r="BG2795"/>
  <c r="BF2795"/>
  <c r="T2795"/>
  <c r="R2795"/>
  <c r="P2795"/>
  <c r="BI2794"/>
  <c r="BH2794"/>
  <c r="BG2794"/>
  <c r="BF2794"/>
  <c r="T2794"/>
  <c r="R2794"/>
  <c r="P2794"/>
  <c r="BI2793"/>
  <c r="BH2793"/>
  <c r="BG2793"/>
  <c r="BF2793"/>
  <c r="T2793"/>
  <c r="R2793"/>
  <c r="P2793"/>
  <c r="BI2792"/>
  <c r="BH2792"/>
  <c r="BG2792"/>
  <c r="BF2792"/>
  <c r="T2792"/>
  <c r="R2792"/>
  <c r="P2792"/>
  <c r="BI2791"/>
  <c r="BH2791"/>
  <c r="BG2791"/>
  <c r="BF2791"/>
  <c r="T2791"/>
  <c r="R2791"/>
  <c r="P2791"/>
  <c r="BI2790"/>
  <c r="BH2790"/>
  <c r="BG2790"/>
  <c r="BF2790"/>
  <c r="T2790"/>
  <c r="R2790"/>
  <c r="P2790"/>
  <c r="BI2789"/>
  <c r="BH2789"/>
  <c r="BG2789"/>
  <c r="BF2789"/>
  <c r="T2789"/>
  <c r="R2789"/>
  <c r="P2789"/>
  <c r="BI2788"/>
  <c r="BH2788"/>
  <c r="BG2788"/>
  <c r="BF2788"/>
  <c r="T2788"/>
  <c r="R2788"/>
  <c r="P2788"/>
  <c r="BI2787"/>
  <c r="BH2787"/>
  <c r="BG2787"/>
  <c r="BF2787"/>
  <c r="T2787"/>
  <c r="R2787"/>
  <c r="P2787"/>
  <c r="BI2786"/>
  <c r="BH2786"/>
  <c r="BG2786"/>
  <c r="BF2786"/>
  <c r="T2786"/>
  <c r="R2786"/>
  <c r="P2786"/>
  <c r="BI2785"/>
  <c r="BH2785"/>
  <c r="BG2785"/>
  <c r="BF2785"/>
  <c r="T2785"/>
  <c r="R2785"/>
  <c r="P2785"/>
  <c r="BI2784"/>
  <c r="BH2784"/>
  <c r="BG2784"/>
  <c r="BF2784"/>
  <c r="T2784"/>
  <c r="R2784"/>
  <c r="P2784"/>
  <c r="BI2783"/>
  <c r="BH2783"/>
  <c r="BG2783"/>
  <c r="BF2783"/>
  <c r="T2783"/>
  <c r="R2783"/>
  <c r="P2783"/>
  <c r="BI2782"/>
  <c r="BH2782"/>
  <c r="BG2782"/>
  <c r="BF2782"/>
  <c r="T2782"/>
  <c r="R2782"/>
  <c r="P2782"/>
  <c r="BI2781"/>
  <c r="BH2781"/>
  <c r="BG2781"/>
  <c r="BF2781"/>
  <c r="T2781"/>
  <c r="R2781"/>
  <c r="P2781"/>
  <c r="BI2780"/>
  <c r="BH2780"/>
  <c r="BG2780"/>
  <c r="BF2780"/>
  <c r="T2780"/>
  <c r="R2780"/>
  <c r="P2780"/>
  <c r="BI2779"/>
  <c r="BH2779"/>
  <c r="BG2779"/>
  <c r="BF2779"/>
  <c r="T2779"/>
  <c r="R2779"/>
  <c r="P2779"/>
  <c r="BI2778"/>
  <c r="BH2778"/>
  <c r="BG2778"/>
  <c r="BF2778"/>
  <c r="T2778"/>
  <c r="R2778"/>
  <c r="P2778"/>
  <c r="BI2777"/>
  <c r="BH2777"/>
  <c r="BG2777"/>
  <c r="BF2777"/>
  <c r="T2777"/>
  <c r="R2777"/>
  <c r="P2777"/>
  <c r="BI2776"/>
  <c r="BH2776"/>
  <c r="BG2776"/>
  <c r="BF2776"/>
  <c r="T2776"/>
  <c r="R2776"/>
  <c r="P2776"/>
  <c r="BI2775"/>
  <c r="BH2775"/>
  <c r="BG2775"/>
  <c r="BF2775"/>
  <c r="T2775"/>
  <c r="R2775"/>
  <c r="P2775"/>
  <c r="BI2774"/>
  <c r="BH2774"/>
  <c r="BG2774"/>
  <c r="BF2774"/>
  <c r="T2774"/>
  <c r="R2774"/>
  <c r="P2774"/>
  <c r="BI2773"/>
  <c r="BH2773"/>
  <c r="BG2773"/>
  <c r="BF2773"/>
  <c r="T2773"/>
  <c r="R2773"/>
  <c r="P2773"/>
  <c r="BI2772"/>
  <c r="BH2772"/>
  <c r="BG2772"/>
  <c r="BF2772"/>
  <c r="T2772"/>
  <c r="R2772"/>
  <c r="P2772"/>
  <c r="BI2769"/>
  <c r="BH2769"/>
  <c r="BG2769"/>
  <c r="BF2769"/>
  <c r="T2769"/>
  <c r="R2769"/>
  <c r="P2769"/>
  <c r="BI2767"/>
  <c r="BH2767"/>
  <c r="BG2767"/>
  <c r="BF2767"/>
  <c r="T2767"/>
  <c r="R2767"/>
  <c r="P2767"/>
  <c r="BI2760"/>
  <c r="BH2760"/>
  <c r="BG2760"/>
  <c r="BF2760"/>
  <c r="T2760"/>
  <c r="R2760"/>
  <c r="P2760"/>
  <c r="BI2758"/>
  <c r="BH2758"/>
  <c r="BG2758"/>
  <c r="BF2758"/>
  <c r="T2758"/>
  <c r="R2758"/>
  <c r="P2758"/>
  <c r="BI2751"/>
  <c r="BH2751"/>
  <c r="BG2751"/>
  <c r="BF2751"/>
  <c r="T2751"/>
  <c r="R2751"/>
  <c r="P2751"/>
  <c r="BI2748"/>
  <c r="BH2748"/>
  <c r="BG2748"/>
  <c r="BF2748"/>
  <c r="T2748"/>
  <c r="R2748"/>
  <c r="P2748"/>
  <c r="BI2736"/>
  <c r="BH2736"/>
  <c r="BG2736"/>
  <c r="BF2736"/>
  <c r="T2736"/>
  <c r="R2736"/>
  <c r="P2736"/>
  <c r="BI2730"/>
  <c r="BH2730"/>
  <c r="BG2730"/>
  <c r="BF2730"/>
  <c r="T2730"/>
  <c r="R2730"/>
  <c r="P2730"/>
  <c r="BI2724"/>
  <c r="BH2724"/>
  <c r="BG2724"/>
  <c r="BF2724"/>
  <c r="T2724"/>
  <c r="R2724"/>
  <c r="P2724"/>
  <c r="BI2718"/>
  <c r="BH2718"/>
  <c r="BG2718"/>
  <c r="BF2718"/>
  <c r="T2718"/>
  <c r="R2718"/>
  <c r="P2718"/>
  <c r="BI2717"/>
  <c r="BH2717"/>
  <c r="BG2717"/>
  <c r="BF2717"/>
  <c r="T2717"/>
  <c r="R2717"/>
  <c r="P2717"/>
  <c r="BI2715"/>
  <c r="BH2715"/>
  <c r="BG2715"/>
  <c r="BF2715"/>
  <c r="T2715"/>
  <c r="R2715"/>
  <c r="P2715"/>
  <c r="BI2713"/>
  <c r="BH2713"/>
  <c r="BG2713"/>
  <c r="BF2713"/>
  <c r="T2713"/>
  <c r="R2713"/>
  <c r="P2713"/>
  <c r="BI2712"/>
  <c r="BH2712"/>
  <c r="BG2712"/>
  <c r="BF2712"/>
  <c r="T2712"/>
  <c r="R2712"/>
  <c r="P2712"/>
  <c r="BI2710"/>
  <c r="BH2710"/>
  <c r="BG2710"/>
  <c r="BF2710"/>
  <c r="T2710"/>
  <c r="R2710"/>
  <c r="P2710"/>
  <c r="BI2701"/>
  <c r="BH2701"/>
  <c r="BG2701"/>
  <c r="BF2701"/>
  <c r="T2701"/>
  <c r="R2701"/>
  <c r="P2701"/>
  <c r="BI2695"/>
  <c r="BH2695"/>
  <c r="BG2695"/>
  <c r="BF2695"/>
  <c r="T2695"/>
  <c r="R2695"/>
  <c r="P2695"/>
  <c r="BI2577"/>
  <c r="BH2577"/>
  <c r="BG2577"/>
  <c r="BF2577"/>
  <c r="T2577"/>
  <c r="R2577"/>
  <c r="P2577"/>
  <c r="BI2575"/>
  <c r="BH2575"/>
  <c r="BG2575"/>
  <c r="BF2575"/>
  <c r="T2575"/>
  <c r="R2575"/>
  <c r="P2575"/>
  <c r="BI2573"/>
  <c r="BH2573"/>
  <c r="BG2573"/>
  <c r="BF2573"/>
  <c r="T2573"/>
  <c r="R2573"/>
  <c r="P2573"/>
  <c r="BI2571"/>
  <c r="BH2571"/>
  <c r="BG2571"/>
  <c r="BF2571"/>
  <c r="T2571"/>
  <c r="R2571"/>
  <c r="P2571"/>
  <c r="BI2567"/>
  <c r="BH2567"/>
  <c r="BG2567"/>
  <c r="BF2567"/>
  <c r="T2567"/>
  <c r="R2567"/>
  <c r="P2567"/>
  <c r="BI2565"/>
  <c r="BH2565"/>
  <c r="BG2565"/>
  <c r="BF2565"/>
  <c r="T2565"/>
  <c r="R2565"/>
  <c r="P2565"/>
  <c r="BI2561"/>
  <c r="BH2561"/>
  <c r="BG2561"/>
  <c r="BF2561"/>
  <c r="T2561"/>
  <c r="R2561"/>
  <c r="P2561"/>
  <c r="BI2559"/>
  <c r="BH2559"/>
  <c r="BG2559"/>
  <c r="BF2559"/>
  <c r="T2559"/>
  <c r="R2559"/>
  <c r="P2559"/>
  <c r="BI2557"/>
  <c r="BH2557"/>
  <c r="BG2557"/>
  <c r="BF2557"/>
  <c r="T2557"/>
  <c r="R2557"/>
  <c r="P2557"/>
  <c r="BI2551"/>
  <c r="BH2551"/>
  <c r="BG2551"/>
  <c r="BF2551"/>
  <c r="T2551"/>
  <c r="R2551"/>
  <c r="P2551"/>
  <c r="BI2549"/>
  <c r="BH2549"/>
  <c r="BG2549"/>
  <c r="BF2549"/>
  <c r="T2549"/>
  <c r="R2549"/>
  <c r="P2549"/>
  <c r="BI2547"/>
  <c r="BH2547"/>
  <c r="BG2547"/>
  <c r="BF2547"/>
  <c r="T2547"/>
  <c r="R2547"/>
  <c r="P2547"/>
  <c r="BI2545"/>
  <c r="BH2545"/>
  <c r="BG2545"/>
  <c r="BF2545"/>
  <c r="T2545"/>
  <c r="R2545"/>
  <c r="P2545"/>
  <c r="BI2543"/>
  <c r="BH2543"/>
  <c r="BG2543"/>
  <c r="BF2543"/>
  <c r="T2543"/>
  <c r="R2543"/>
  <c r="P2543"/>
  <c r="BI2534"/>
  <c r="BH2534"/>
  <c r="BG2534"/>
  <c r="BF2534"/>
  <c r="T2534"/>
  <c r="R2534"/>
  <c r="P2534"/>
  <c r="BI2532"/>
  <c r="BH2532"/>
  <c r="BG2532"/>
  <c r="BF2532"/>
  <c r="T2532"/>
  <c r="R2532"/>
  <c r="P2532"/>
  <c r="BI2524"/>
  <c r="BH2524"/>
  <c r="BG2524"/>
  <c r="BF2524"/>
  <c r="T2524"/>
  <c r="R2524"/>
  <c r="P2524"/>
  <c r="BI2522"/>
  <c r="BH2522"/>
  <c r="BG2522"/>
  <c r="BF2522"/>
  <c r="T2522"/>
  <c r="R2522"/>
  <c r="P2522"/>
  <c r="BI2489"/>
  <c r="BH2489"/>
  <c r="BG2489"/>
  <c r="BF2489"/>
  <c r="T2489"/>
  <c r="R2489"/>
  <c r="P2489"/>
  <c r="BI2480"/>
  <c r="BH2480"/>
  <c r="BG2480"/>
  <c r="BF2480"/>
  <c r="T2480"/>
  <c r="R2480"/>
  <c r="P2480"/>
  <c r="BI2478"/>
  <c r="BH2478"/>
  <c r="BG2478"/>
  <c r="BF2478"/>
  <c r="T2478"/>
  <c r="R2478"/>
  <c r="P2478"/>
  <c r="BI2476"/>
  <c r="BH2476"/>
  <c r="BG2476"/>
  <c r="BF2476"/>
  <c r="T2476"/>
  <c r="R2476"/>
  <c r="P2476"/>
  <c r="BI2473"/>
  <c r="BH2473"/>
  <c r="BG2473"/>
  <c r="BF2473"/>
  <c r="T2473"/>
  <c r="R2473"/>
  <c r="P2473"/>
  <c r="BI2465"/>
  <c r="BH2465"/>
  <c r="BG2465"/>
  <c r="BF2465"/>
  <c r="T2465"/>
  <c r="R2465"/>
  <c r="P2465"/>
  <c r="BI2463"/>
  <c r="BH2463"/>
  <c r="BG2463"/>
  <c r="BF2463"/>
  <c r="T2463"/>
  <c r="R2463"/>
  <c r="P2463"/>
  <c r="BI2461"/>
  <c r="BH2461"/>
  <c r="BG2461"/>
  <c r="BF2461"/>
  <c r="T2461"/>
  <c r="R2461"/>
  <c r="P2461"/>
  <c r="BI2454"/>
  <c r="BH2454"/>
  <c r="BG2454"/>
  <c r="BF2454"/>
  <c r="T2454"/>
  <c r="R2454"/>
  <c r="P2454"/>
  <c r="BI2447"/>
  <c r="BH2447"/>
  <c r="BG2447"/>
  <c r="BF2447"/>
  <c r="T2447"/>
  <c r="R2447"/>
  <c r="P2447"/>
  <c r="BI2445"/>
  <c r="BH2445"/>
  <c r="BG2445"/>
  <c r="BF2445"/>
  <c r="T2445"/>
  <c r="R2445"/>
  <c r="P2445"/>
  <c r="BI2443"/>
  <c r="BH2443"/>
  <c r="BG2443"/>
  <c r="BF2443"/>
  <c r="T2443"/>
  <c r="R2443"/>
  <c r="P2443"/>
  <c r="BI2441"/>
  <c r="BH2441"/>
  <c r="BG2441"/>
  <c r="BF2441"/>
  <c r="T2441"/>
  <c r="R2441"/>
  <c r="P2441"/>
  <c r="BI2440"/>
  <c r="BH2440"/>
  <c r="BG2440"/>
  <c r="BF2440"/>
  <c r="T2440"/>
  <c r="R2440"/>
  <c r="P2440"/>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7"/>
  <c r="BH2377"/>
  <c r="BG2377"/>
  <c r="BF2377"/>
  <c r="T2377"/>
  <c r="R2377"/>
  <c r="P2377"/>
  <c r="BI2376"/>
  <c r="BH2376"/>
  <c r="BG2376"/>
  <c r="BF2376"/>
  <c r="T2376"/>
  <c r="R2376"/>
  <c r="P2376"/>
  <c r="BI2374"/>
  <c r="BH2374"/>
  <c r="BG2374"/>
  <c r="BF2374"/>
  <c r="T2374"/>
  <c r="R2374"/>
  <c r="P2374"/>
  <c r="BI2373"/>
  <c r="BH2373"/>
  <c r="BG2373"/>
  <c r="BF2373"/>
  <c r="T2373"/>
  <c r="R2373"/>
  <c r="P2373"/>
  <c r="BI2371"/>
  <c r="BH2371"/>
  <c r="BG2371"/>
  <c r="BF2371"/>
  <c r="T2371"/>
  <c r="R2371"/>
  <c r="P2371"/>
  <c r="BI2370"/>
  <c r="BH2370"/>
  <c r="BG2370"/>
  <c r="BF2370"/>
  <c r="T2370"/>
  <c r="R2370"/>
  <c r="P2370"/>
  <c r="BI2369"/>
  <c r="BH2369"/>
  <c r="BG2369"/>
  <c r="BF2369"/>
  <c r="T2369"/>
  <c r="R2369"/>
  <c r="P2369"/>
  <c r="BI2368"/>
  <c r="BH2368"/>
  <c r="BG2368"/>
  <c r="BF2368"/>
  <c r="T2368"/>
  <c r="R2368"/>
  <c r="P2368"/>
  <c r="BI2366"/>
  <c r="BH2366"/>
  <c r="BG2366"/>
  <c r="BF2366"/>
  <c r="T2366"/>
  <c r="R2366"/>
  <c r="P2366"/>
  <c r="BI2364"/>
  <c r="BH2364"/>
  <c r="BG2364"/>
  <c r="BF2364"/>
  <c r="T2364"/>
  <c r="R2364"/>
  <c r="P2364"/>
  <c r="BI2362"/>
  <c r="BH2362"/>
  <c r="BG2362"/>
  <c r="BF2362"/>
  <c r="T2362"/>
  <c r="R2362"/>
  <c r="P2362"/>
  <c r="BI2360"/>
  <c r="BH2360"/>
  <c r="BG2360"/>
  <c r="BF2360"/>
  <c r="T2360"/>
  <c r="R2360"/>
  <c r="P2360"/>
  <c r="BI2358"/>
  <c r="BH2358"/>
  <c r="BG2358"/>
  <c r="BF2358"/>
  <c r="T2358"/>
  <c r="R2358"/>
  <c r="P2358"/>
  <c r="BI2356"/>
  <c r="BH2356"/>
  <c r="BG2356"/>
  <c r="BF2356"/>
  <c r="T2356"/>
  <c r="R2356"/>
  <c r="P2356"/>
  <c r="BI2354"/>
  <c r="BH2354"/>
  <c r="BG2354"/>
  <c r="BF2354"/>
  <c r="T2354"/>
  <c r="R2354"/>
  <c r="P2354"/>
  <c r="BI2352"/>
  <c r="BH2352"/>
  <c r="BG2352"/>
  <c r="BF2352"/>
  <c r="T2352"/>
  <c r="R2352"/>
  <c r="P2352"/>
  <c r="BI2350"/>
  <c r="BH2350"/>
  <c r="BG2350"/>
  <c r="BF2350"/>
  <c r="T2350"/>
  <c r="R2350"/>
  <c r="P2350"/>
  <c r="BI2349"/>
  <c r="BH2349"/>
  <c r="BG2349"/>
  <c r="BF2349"/>
  <c r="T2349"/>
  <c r="R2349"/>
  <c r="P2349"/>
  <c r="BI2348"/>
  <c r="BH2348"/>
  <c r="BG2348"/>
  <c r="BF2348"/>
  <c r="T2348"/>
  <c r="R2348"/>
  <c r="P2348"/>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41"/>
  <c r="BH2341"/>
  <c r="BG2341"/>
  <c r="BF2341"/>
  <c r="T2341"/>
  <c r="R2341"/>
  <c r="P2341"/>
  <c r="BI2339"/>
  <c r="BH2339"/>
  <c r="BG2339"/>
  <c r="BF2339"/>
  <c r="T2339"/>
  <c r="R2339"/>
  <c r="P2339"/>
  <c r="BI2337"/>
  <c r="BH2337"/>
  <c r="BG2337"/>
  <c r="BF2337"/>
  <c r="T2337"/>
  <c r="R2337"/>
  <c r="P2337"/>
  <c r="BI2336"/>
  <c r="BH2336"/>
  <c r="BG2336"/>
  <c r="BF2336"/>
  <c r="T2336"/>
  <c r="R2336"/>
  <c r="P2336"/>
  <c r="BI2335"/>
  <c r="BH2335"/>
  <c r="BG2335"/>
  <c r="BF2335"/>
  <c r="T2335"/>
  <c r="R2335"/>
  <c r="P2335"/>
  <c r="BI2333"/>
  <c r="BH2333"/>
  <c r="BG2333"/>
  <c r="BF2333"/>
  <c r="T2333"/>
  <c r="R2333"/>
  <c r="P2333"/>
  <c r="BI2331"/>
  <c r="BH2331"/>
  <c r="BG2331"/>
  <c r="BF2331"/>
  <c r="T2331"/>
  <c r="R2331"/>
  <c r="P2331"/>
  <c r="BI2329"/>
  <c r="BH2329"/>
  <c r="BG2329"/>
  <c r="BF2329"/>
  <c r="T2329"/>
  <c r="R2329"/>
  <c r="P2329"/>
  <c r="BI2327"/>
  <c r="BH2327"/>
  <c r="BG2327"/>
  <c r="BF2327"/>
  <c r="T2327"/>
  <c r="R2327"/>
  <c r="P2327"/>
  <c r="BI2325"/>
  <c r="BH2325"/>
  <c r="BG2325"/>
  <c r="BF2325"/>
  <c r="T2325"/>
  <c r="R2325"/>
  <c r="P2325"/>
  <c r="BI2324"/>
  <c r="BH2324"/>
  <c r="BG2324"/>
  <c r="BF2324"/>
  <c r="T2324"/>
  <c r="R2324"/>
  <c r="P2324"/>
  <c r="BI2323"/>
  <c r="BH2323"/>
  <c r="BG2323"/>
  <c r="BF2323"/>
  <c r="T2323"/>
  <c r="R2323"/>
  <c r="P2323"/>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1"/>
  <c r="BH2301"/>
  <c r="BG2301"/>
  <c r="BF2301"/>
  <c r="T2301"/>
  <c r="R2301"/>
  <c r="P2301"/>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4"/>
  <c r="BH2294"/>
  <c r="BG2294"/>
  <c r="BF2294"/>
  <c r="T2294"/>
  <c r="R2294"/>
  <c r="P2294"/>
  <c r="BI2293"/>
  <c r="BH2293"/>
  <c r="BG2293"/>
  <c r="BF2293"/>
  <c r="T2293"/>
  <c r="R2293"/>
  <c r="P2293"/>
  <c r="BI2282"/>
  <c r="BH2282"/>
  <c r="BG2282"/>
  <c r="BF2282"/>
  <c r="T2282"/>
  <c r="R2282"/>
  <c r="P2282"/>
  <c r="BI2278"/>
  <c r="BH2278"/>
  <c r="BG2278"/>
  <c r="BF2278"/>
  <c r="T2278"/>
  <c r="R2278"/>
  <c r="P2278"/>
  <c r="BI2271"/>
  <c r="BH2271"/>
  <c r="BG2271"/>
  <c r="BF2271"/>
  <c r="T2271"/>
  <c r="R2271"/>
  <c r="P2271"/>
  <c r="BI2270"/>
  <c r="BH2270"/>
  <c r="BG2270"/>
  <c r="BF2270"/>
  <c r="T2270"/>
  <c r="R2270"/>
  <c r="P2270"/>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7"/>
  <c r="BH2247"/>
  <c r="BG2247"/>
  <c r="BF2247"/>
  <c r="T2247"/>
  <c r="R2247"/>
  <c r="P2247"/>
  <c r="BI2245"/>
  <c r="BH2245"/>
  <c r="BG2245"/>
  <c r="BF2245"/>
  <c r="T2245"/>
  <c r="R2245"/>
  <c r="P2245"/>
  <c r="BI2243"/>
  <c r="BH2243"/>
  <c r="BG2243"/>
  <c r="BF2243"/>
  <c r="T2243"/>
  <c r="R2243"/>
  <c r="P2243"/>
  <c r="BI2242"/>
  <c r="BH2242"/>
  <c r="BG2242"/>
  <c r="BF2242"/>
  <c r="T2242"/>
  <c r="R2242"/>
  <c r="P2242"/>
  <c r="BI2241"/>
  <c r="BH2241"/>
  <c r="BG2241"/>
  <c r="BF2241"/>
  <c r="T2241"/>
  <c r="R2241"/>
  <c r="P2241"/>
  <c r="BI2235"/>
  <c r="BH2235"/>
  <c r="BG2235"/>
  <c r="BF2235"/>
  <c r="T2235"/>
  <c r="R2235"/>
  <c r="P2235"/>
  <c r="BI2229"/>
  <c r="BH2229"/>
  <c r="BG2229"/>
  <c r="BF2229"/>
  <c r="T2229"/>
  <c r="R2229"/>
  <c r="P2229"/>
  <c r="BI2226"/>
  <c r="BH2226"/>
  <c r="BG2226"/>
  <c r="BF2226"/>
  <c r="T2226"/>
  <c r="R2226"/>
  <c r="P2226"/>
  <c r="BI2220"/>
  <c r="BH2220"/>
  <c r="BG2220"/>
  <c r="BF2220"/>
  <c r="T2220"/>
  <c r="R2220"/>
  <c r="P2220"/>
  <c r="BI2217"/>
  <c r="BH2217"/>
  <c r="BG2217"/>
  <c r="BF2217"/>
  <c r="T2217"/>
  <c r="R2217"/>
  <c r="P2217"/>
  <c r="BI2216"/>
  <c r="BH2216"/>
  <c r="BG2216"/>
  <c r="BF2216"/>
  <c r="T2216"/>
  <c r="R2216"/>
  <c r="P2216"/>
  <c r="BI2215"/>
  <c r="BH2215"/>
  <c r="BG2215"/>
  <c r="BF2215"/>
  <c r="T2215"/>
  <c r="R2215"/>
  <c r="P2215"/>
  <c r="BI2213"/>
  <c r="BH2213"/>
  <c r="BG2213"/>
  <c r="BF2213"/>
  <c r="T2213"/>
  <c r="R2213"/>
  <c r="P2213"/>
  <c r="BI2208"/>
  <c r="BH2208"/>
  <c r="BG2208"/>
  <c r="BF2208"/>
  <c r="T2208"/>
  <c r="R2208"/>
  <c r="P2208"/>
  <c r="BI2206"/>
  <c r="BH2206"/>
  <c r="BG2206"/>
  <c r="BF2206"/>
  <c r="T2206"/>
  <c r="R2206"/>
  <c r="P2206"/>
  <c r="BI2171"/>
  <c r="BH2171"/>
  <c r="BG2171"/>
  <c r="BF2171"/>
  <c r="T2171"/>
  <c r="R2171"/>
  <c r="P2171"/>
  <c r="BI2169"/>
  <c r="BH2169"/>
  <c r="BG2169"/>
  <c r="BF2169"/>
  <c r="T2169"/>
  <c r="T2168" s="1"/>
  <c r="R2169"/>
  <c r="R2168" s="1"/>
  <c r="P2169"/>
  <c r="P2168" s="1"/>
  <c r="BI2167"/>
  <c r="BH2167"/>
  <c r="BG2167"/>
  <c r="BF2167"/>
  <c r="T2167"/>
  <c r="R2167"/>
  <c r="P2167"/>
  <c r="BI2166"/>
  <c r="BH2166"/>
  <c r="BG2166"/>
  <c r="BF2166"/>
  <c r="T2166"/>
  <c r="R2166"/>
  <c r="P2166"/>
  <c r="BI2165"/>
  <c r="BH2165"/>
  <c r="BG2165"/>
  <c r="BF2165"/>
  <c r="T2165"/>
  <c r="R2165"/>
  <c r="P2165"/>
  <c r="BI2164"/>
  <c r="BH2164"/>
  <c r="BG2164"/>
  <c r="BF2164"/>
  <c r="T2164"/>
  <c r="R2164"/>
  <c r="P2164"/>
  <c r="BI2162"/>
  <c r="BH2162"/>
  <c r="BG2162"/>
  <c r="BF2162"/>
  <c r="T2162"/>
  <c r="R2162"/>
  <c r="P2162"/>
  <c r="BI2161"/>
  <c r="BH2161"/>
  <c r="BG2161"/>
  <c r="BF2161"/>
  <c r="T2161"/>
  <c r="R2161"/>
  <c r="P2161"/>
  <c r="BI2159"/>
  <c r="BH2159"/>
  <c r="BG2159"/>
  <c r="BF2159"/>
  <c r="T2159"/>
  <c r="T2158" s="1"/>
  <c r="R2159"/>
  <c r="R2158" s="1"/>
  <c r="P2159"/>
  <c r="P2158"/>
  <c r="BI2157"/>
  <c r="BH2157"/>
  <c r="BG2157"/>
  <c r="BF2157"/>
  <c r="T2157"/>
  <c r="T2156" s="1"/>
  <c r="R2157"/>
  <c r="R2156" s="1"/>
  <c r="P2157"/>
  <c r="P2156" s="1"/>
  <c r="BI2155"/>
  <c r="BH2155"/>
  <c r="BG2155"/>
  <c r="BF2155"/>
  <c r="T2155"/>
  <c r="T2154" s="1"/>
  <c r="R2155"/>
  <c r="R2154" s="1"/>
  <c r="P2155"/>
  <c r="P2154" s="1"/>
  <c r="BI2153"/>
  <c r="BH2153"/>
  <c r="BG2153"/>
  <c r="BF2153"/>
  <c r="T2153"/>
  <c r="R2153"/>
  <c r="P2153"/>
  <c r="BI2138"/>
  <c r="BH2138"/>
  <c r="BG2138"/>
  <c r="BF2138"/>
  <c r="T2138"/>
  <c r="R2138"/>
  <c r="P2138"/>
  <c r="BI2124"/>
  <c r="BH2124"/>
  <c r="BG2124"/>
  <c r="BF2124"/>
  <c r="T2124"/>
  <c r="R2124"/>
  <c r="P2124"/>
  <c r="BI2119"/>
  <c r="BH2119"/>
  <c r="BG2119"/>
  <c r="BF2119"/>
  <c r="T2119"/>
  <c r="R2119"/>
  <c r="P2119"/>
  <c r="BI2115"/>
  <c r="BH2115"/>
  <c r="BG2115"/>
  <c r="BF2115"/>
  <c r="T2115"/>
  <c r="R2115"/>
  <c r="P2115"/>
  <c r="BI2111"/>
  <c r="BH2111"/>
  <c r="BG2111"/>
  <c r="BF2111"/>
  <c r="T2111"/>
  <c r="R2111"/>
  <c r="P2111"/>
  <c r="BI2109"/>
  <c r="BH2109"/>
  <c r="BG2109"/>
  <c r="BF2109"/>
  <c r="T2109"/>
  <c r="R2109"/>
  <c r="P2109"/>
  <c r="BI2105"/>
  <c r="BH2105"/>
  <c r="BG2105"/>
  <c r="BF2105"/>
  <c r="T2105"/>
  <c r="R2105"/>
  <c r="P2105"/>
  <c r="BI2101"/>
  <c r="BH2101"/>
  <c r="BG2101"/>
  <c r="BF2101"/>
  <c r="T2101"/>
  <c r="R2101"/>
  <c r="P2101"/>
  <c r="BI2099"/>
  <c r="BH2099"/>
  <c r="BG2099"/>
  <c r="BF2099"/>
  <c r="T2099"/>
  <c r="R2099"/>
  <c r="P2099"/>
  <c r="BI2094"/>
  <c r="BH2094"/>
  <c r="BG2094"/>
  <c r="BF2094"/>
  <c r="T2094"/>
  <c r="R2094"/>
  <c r="P2094"/>
  <c r="BI2075"/>
  <c r="BH2075"/>
  <c r="BG2075"/>
  <c r="BF2075"/>
  <c r="T2075"/>
  <c r="R2075"/>
  <c r="P2075"/>
  <c r="BI2070"/>
  <c r="BH2070"/>
  <c r="BG2070"/>
  <c r="BF2070"/>
  <c r="T2070"/>
  <c r="R2070"/>
  <c r="P2070"/>
  <c r="BI2064"/>
  <c r="BH2064"/>
  <c r="BG2064"/>
  <c r="BF2064"/>
  <c r="T2064"/>
  <c r="R2064"/>
  <c r="P2064"/>
  <c r="BI2058"/>
  <c r="BH2058"/>
  <c r="BG2058"/>
  <c r="BF2058"/>
  <c r="T2058"/>
  <c r="R2058"/>
  <c r="P2058"/>
  <c r="BI2051"/>
  <c r="BH2051"/>
  <c r="BG2051"/>
  <c r="BF2051"/>
  <c r="T2051"/>
  <c r="R2051"/>
  <c r="P2051"/>
  <c r="BI2049"/>
  <c r="BH2049"/>
  <c r="BG2049"/>
  <c r="BF2049"/>
  <c r="T2049"/>
  <c r="R2049"/>
  <c r="P2049"/>
  <c r="BI2045"/>
  <c r="BH2045"/>
  <c r="BG2045"/>
  <c r="BF2045"/>
  <c r="T2045"/>
  <c r="R2045"/>
  <c r="P2045"/>
  <c r="BI2027"/>
  <c r="BH2027"/>
  <c r="BG2027"/>
  <c r="BF2027"/>
  <c r="T2027"/>
  <c r="R2027"/>
  <c r="P2027"/>
  <c r="BI2025"/>
  <c r="BH2025"/>
  <c r="BG2025"/>
  <c r="BF2025"/>
  <c r="T2025"/>
  <c r="R2025"/>
  <c r="P2025"/>
  <c r="BI2023"/>
  <c r="BH2023"/>
  <c r="BG2023"/>
  <c r="BF2023"/>
  <c r="T2023"/>
  <c r="R2023"/>
  <c r="P2023"/>
  <c r="BI2010"/>
  <c r="BH2010"/>
  <c r="BG2010"/>
  <c r="BF2010"/>
  <c r="T2010"/>
  <c r="R2010"/>
  <c r="P2010"/>
  <c r="BI2008"/>
  <c r="BH2008"/>
  <c r="BG2008"/>
  <c r="BF2008"/>
  <c r="T2008"/>
  <c r="R2008"/>
  <c r="P2008"/>
  <c r="BI2003"/>
  <c r="BH2003"/>
  <c r="BG2003"/>
  <c r="BF2003"/>
  <c r="T2003"/>
  <c r="R2003"/>
  <c r="P2003"/>
  <c r="BI2001"/>
  <c r="BH2001"/>
  <c r="BG2001"/>
  <c r="BF2001"/>
  <c r="T2001"/>
  <c r="R2001"/>
  <c r="P2001"/>
  <c r="BI1990"/>
  <c r="BH1990"/>
  <c r="BG1990"/>
  <c r="BF1990"/>
  <c r="T1990"/>
  <c r="R1990"/>
  <c r="P1990"/>
  <c r="BI1988"/>
  <c r="BH1988"/>
  <c r="BG1988"/>
  <c r="BF1988"/>
  <c r="T1988"/>
  <c r="R1988"/>
  <c r="P1988"/>
  <c r="BI1986"/>
  <c r="BH1986"/>
  <c r="BG1986"/>
  <c r="BF1986"/>
  <c r="T1986"/>
  <c r="R1986"/>
  <c r="P1986"/>
  <c r="BI1933"/>
  <c r="BH1933"/>
  <c r="BG1933"/>
  <c r="BF1933"/>
  <c r="T1933"/>
  <c r="R1933"/>
  <c r="P1933"/>
  <c r="BI1931"/>
  <c r="BH1931"/>
  <c r="BG1931"/>
  <c r="BF1931"/>
  <c r="T1931"/>
  <c r="R1931"/>
  <c r="P1931"/>
  <c r="BI1891"/>
  <c r="BH1891"/>
  <c r="BG1891"/>
  <c r="BF1891"/>
  <c r="T1891"/>
  <c r="R1891"/>
  <c r="P1891"/>
  <c r="BI1889"/>
  <c r="BH1889"/>
  <c r="BG1889"/>
  <c r="BF1889"/>
  <c r="T1889"/>
  <c r="R1889"/>
  <c r="P1889"/>
  <c r="BI1858"/>
  <c r="BH1858"/>
  <c r="BG1858"/>
  <c r="BF1858"/>
  <c r="T1858"/>
  <c r="R1858"/>
  <c r="P1858"/>
  <c r="BI1856"/>
  <c r="BH1856"/>
  <c r="BG1856"/>
  <c r="BF1856"/>
  <c r="T1856"/>
  <c r="R1856"/>
  <c r="P1856"/>
  <c r="BI1825"/>
  <c r="BH1825"/>
  <c r="BG1825"/>
  <c r="BF1825"/>
  <c r="T1825"/>
  <c r="R1825"/>
  <c r="P1825"/>
  <c r="BI1823"/>
  <c r="BH1823"/>
  <c r="BG1823"/>
  <c r="BF1823"/>
  <c r="T1823"/>
  <c r="R1823"/>
  <c r="P1823"/>
  <c r="BI1821"/>
  <c r="BH1821"/>
  <c r="BG1821"/>
  <c r="BF1821"/>
  <c r="T1821"/>
  <c r="R1821"/>
  <c r="P1821"/>
  <c r="BI1813"/>
  <c r="BH1813"/>
  <c r="BG1813"/>
  <c r="BF1813"/>
  <c r="T1813"/>
  <c r="R1813"/>
  <c r="P1813"/>
  <c r="BI1809"/>
  <c r="BH1809"/>
  <c r="BG1809"/>
  <c r="BF1809"/>
  <c r="T1809"/>
  <c r="R1809"/>
  <c r="P1809"/>
  <c r="BI1787"/>
  <c r="BH1787"/>
  <c r="BG1787"/>
  <c r="BF1787"/>
  <c r="T1787"/>
  <c r="R1787"/>
  <c r="P1787"/>
  <c r="BI1770"/>
  <c r="BH1770"/>
  <c r="BG1770"/>
  <c r="BF1770"/>
  <c r="T1770"/>
  <c r="R1770"/>
  <c r="P1770"/>
  <c r="BI1768"/>
  <c r="BH1768"/>
  <c r="BG1768"/>
  <c r="BF1768"/>
  <c r="T1768"/>
  <c r="R1768"/>
  <c r="P1768"/>
  <c r="BI1756"/>
  <c r="BH1756"/>
  <c r="BG1756"/>
  <c r="BF1756"/>
  <c r="T1756"/>
  <c r="R1756"/>
  <c r="P1756"/>
  <c r="BI1754"/>
  <c r="BH1754"/>
  <c r="BG1754"/>
  <c r="BF1754"/>
  <c r="T1754"/>
  <c r="R1754"/>
  <c r="P1754"/>
  <c r="BI1748"/>
  <c r="BH1748"/>
  <c r="BG1748"/>
  <c r="BF1748"/>
  <c r="T1748"/>
  <c r="R1748"/>
  <c r="P1748"/>
  <c r="BI1735"/>
  <c r="BH1735"/>
  <c r="BG1735"/>
  <c r="BF1735"/>
  <c r="T1735"/>
  <c r="R1735"/>
  <c r="P1735"/>
  <c r="BI1709"/>
  <c r="BH1709"/>
  <c r="BG1709"/>
  <c r="BF1709"/>
  <c r="T1709"/>
  <c r="R1709"/>
  <c r="P1709"/>
  <c r="BI1697"/>
  <c r="BH1697"/>
  <c r="BG1697"/>
  <c r="BF1697"/>
  <c r="T1697"/>
  <c r="R1697"/>
  <c r="P1697"/>
  <c r="BI1685"/>
  <c r="BH1685"/>
  <c r="BG1685"/>
  <c r="BF1685"/>
  <c r="T1685"/>
  <c r="R1685"/>
  <c r="P1685"/>
  <c r="BI1683"/>
  <c r="BH1683"/>
  <c r="BG1683"/>
  <c r="BF1683"/>
  <c r="T1683"/>
  <c r="R1683"/>
  <c r="P1683"/>
  <c r="BI1674"/>
  <c r="BH1674"/>
  <c r="BG1674"/>
  <c r="BF1674"/>
  <c r="T1674"/>
  <c r="R1674"/>
  <c r="P1674"/>
  <c r="BI1672"/>
  <c r="BH1672"/>
  <c r="BG1672"/>
  <c r="BF1672"/>
  <c r="T1672"/>
  <c r="R1672"/>
  <c r="P1672"/>
  <c r="BI1663"/>
  <c r="BH1663"/>
  <c r="BG1663"/>
  <c r="BF1663"/>
  <c r="T1663"/>
  <c r="R1663"/>
  <c r="P1663"/>
  <c r="BI1659"/>
  <c r="BH1659"/>
  <c r="BG1659"/>
  <c r="BF1659"/>
  <c r="T1659"/>
  <c r="R1659"/>
  <c r="P1659"/>
  <c r="BI1655"/>
  <c r="BH1655"/>
  <c r="BG1655"/>
  <c r="BF1655"/>
  <c r="T1655"/>
  <c r="R1655"/>
  <c r="P1655"/>
  <c r="BI1646"/>
  <c r="BH1646"/>
  <c r="BG1646"/>
  <c r="BF1646"/>
  <c r="T1646"/>
  <c r="R1646"/>
  <c r="P1646"/>
  <c r="BI1643"/>
  <c r="BH1643"/>
  <c r="BG1643"/>
  <c r="BF1643"/>
  <c r="T1643"/>
  <c r="T1642" s="1"/>
  <c r="R1643"/>
  <c r="R1642" s="1"/>
  <c r="P1643"/>
  <c r="P1642"/>
  <c r="BI1640"/>
  <c r="BH1640"/>
  <c r="BG1640"/>
  <c r="BF1640"/>
  <c r="T1640"/>
  <c r="R1640"/>
  <c r="P1640"/>
  <c r="BI1639"/>
  <c r="BH1639"/>
  <c r="BG1639"/>
  <c r="BF1639"/>
  <c r="T1639"/>
  <c r="R1639"/>
  <c r="P1639"/>
  <c r="BI1637"/>
  <c r="BH1637"/>
  <c r="BG1637"/>
  <c r="BF1637"/>
  <c r="T1637"/>
  <c r="R1637"/>
  <c r="P1637"/>
  <c r="BI1636"/>
  <c r="BH1636"/>
  <c r="BG1636"/>
  <c r="BF1636"/>
  <c r="T1636"/>
  <c r="R1636"/>
  <c r="P1636"/>
  <c r="BI1633"/>
  <c r="BH1633"/>
  <c r="BG1633"/>
  <c r="BF1633"/>
  <c r="T1633"/>
  <c r="R1633"/>
  <c r="P1633"/>
  <c r="BI1631"/>
  <c r="BH1631"/>
  <c r="BG1631"/>
  <c r="BF1631"/>
  <c r="T1631"/>
  <c r="R1631"/>
  <c r="P1631"/>
  <c r="BI1629"/>
  <c r="BH1629"/>
  <c r="BG1629"/>
  <c r="BF1629"/>
  <c r="T1629"/>
  <c r="R1629"/>
  <c r="P1629"/>
  <c r="BI1628"/>
  <c r="BH1628"/>
  <c r="BG1628"/>
  <c r="BF1628"/>
  <c r="T1628"/>
  <c r="R1628"/>
  <c r="P1628"/>
  <c r="BI1627"/>
  <c r="BH1627"/>
  <c r="BG1627"/>
  <c r="BF1627"/>
  <c r="T1627"/>
  <c r="R1627"/>
  <c r="P1627"/>
  <c r="BI1626"/>
  <c r="BH1626"/>
  <c r="BG1626"/>
  <c r="BF1626"/>
  <c r="T1626"/>
  <c r="R1626"/>
  <c r="P1626"/>
  <c r="BI1624"/>
  <c r="BH1624"/>
  <c r="BG1624"/>
  <c r="BF1624"/>
  <c r="T1624"/>
  <c r="R1624"/>
  <c r="P1624"/>
  <c r="BI1623"/>
  <c r="BH1623"/>
  <c r="BG1623"/>
  <c r="BF1623"/>
  <c r="T1623"/>
  <c r="R1623"/>
  <c r="P1623"/>
  <c r="BI1621"/>
  <c r="BH1621"/>
  <c r="BG1621"/>
  <c r="BF1621"/>
  <c r="T1621"/>
  <c r="R1621"/>
  <c r="P1621"/>
  <c r="BI1618"/>
  <c r="BH1618"/>
  <c r="BG1618"/>
  <c r="BF1618"/>
  <c r="T1618"/>
  <c r="R1618"/>
  <c r="P1618"/>
  <c r="BI1600"/>
  <c r="BH1600"/>
  <c r="BG1600"/>
  <c r="BF1600"/>
  <c r="T1600"/>
  <c r="R1600"/>
  <c r="P1600"/>
  <c r="BI1599"/>
  <c r="BH1599"/>
  <c r="BG1599"/>
  <c r="BF1599"/>
  <c r="T1599"/>
  <c r="R1599"/>
  <c r="P1599"/>
  <c r="BI1597"/>
  <c r="BH1597"/>
  <c r="BG1597"/>
  <c r="BF1597"/>
  <c r="T1597"/>
  <c r="R1597"/>
  <c r="P1597"/>
  <c r="BI1596"/>
  <c r="BH1596"/>
  <c r="BG1596"/>
  <c r="BF1596"/>
  <c r="T1596"/>
  <c r="R1596"/>
  <c r="P1596"/>
  <c r="BI1595"/>
  <c r="BH1595"/>
  <c r="BG1595"/>
  <c r="BF1595"/>
  <c r="T1595"/>
  <c r="R1595"/>
  <c r="P1595"/>
  <c r="BI1593"/>
  <c r="BH1593"/>
  <c r="BG1593"/>
  <c r="BF1593"/>
  <c r="T1593"/>
  <c r="R1593"/>
  <c r="P1593"/>
  <c r="BI1592"/>
  <c r="BH1592"/>
  <c r="BG1592"/>
  <c r="BF1592"/>
  <c r="T1592"/>
  <c r="R1592"/>
  <c r="P1592"/>
  <c r="BI1591"/>
  <c r="BH1591"/>
  <c r="BG1591"/>
  <c r="BF1591"/>
  <c r="T1591"/>
  <c r="R1591"/>
  <c r="P1591"/>
  <c r="BI1589"/>
  <c r="BH1589"/>
  <c r="BG1589"/>
  <c r="BF1589"/>
  <c r="T1589"/>
  <c r="R1589"/>
  <c r="P1589"/>
  <c r="BI1588"/>
  <c r="BH1588"/>
  <c r="BG1588"/>
  <c r="BF1588"/>
  <c r="T1588"/>
  <c r="R1588"/>
  <c r="P1588"/>
  <c r="BI1587"/>
  <c r="BH1587"/>
  <c r="BG1587"/>
  <c r="BF1587"/>
  <c r="T1587"/>
  <c r="R1587"/>
  <c r="P1587"/>
  <c r="BI1585"/>
  <c r="BH1585"/>
  <c r="BG1585"/>
  <c r="BF1585"/>
  <c r="T1585"/>
  <c r="R1585"/>
  <c r="P1585"/>
  <c r="BI1580"/>
  <c r="BH1580"/>
  <c r="BG1580"/>
  <c r="BF1580"/>
  <c r="T1580"/>
  <c r="R1580"/>
  <c r="P1580"/>
  <c r="BI1579"/>
  <c r="BH1579"/>
  <c r="BG1579"/>
  <c r="BF1579"/>
  <c r="T1579"/>
  <c r="R1579"/>
  <c r="P1579"/>
  <c r="BI1577"/>
  <c r="BH1577"/>
  <c r="BG1577"/>
  <c r="BF1577"/>
  <c r="T1577"/>
  <c r="R1577"/>
  <c r="P1577"/>
  <c r="BI1531"/>
  <c r="BH1531"/>
  <c r="BG1531"/>
  <c r="BF1531"/>
  <c r="T1531"/>
  <c r="R1531"/>
  <c r="P1531"/>
  <c r="BI1523"/>
  <c r="BH1523"/>
  <c r="BG1523"/>
  <c r="BF1523"/>
  <c r="T1523"/>
  <c r="R1523"/>
  <c r="P1523"/>
  <c r="BI1521"/>
  <c r="BH1521"/>
  <c r="BG1521"/>
  <c r="BF1521"/>
  <c r="T1521"/>
  <c r="R1521"/>
  <c r="P1521"/>
  <c r="BI1519"/>
  <c r="BH1519"/>
  <c r="BG1519"/>
  <c r="BF1519"/>
  <c r="T1519"/>
  <c r="R1519"/>
  <c r="P1519"/>
  <c r="BI1518"/>
  <c r="BH1518"/>
  <c r="BG1518"/>
  <c r="BF1518"/>
  <c r="T1518"/>
  <c r="R1518"/>
  <c r="P1518"/>
  <c r="BI1511"/>
  <c r="BH1511"/>
  <c r="BG1511"/>
  <c r="BF1511"/>
  <c r="T1511"/>
  <c r="R1511"/>
  <c r="P1511"/>
  <c r="BI1506"/>
  <c r="BH1506"/>
  <c r="BG1506"/>
  <c r="BF1506"/>
  <c r="T1506"/>
  <c r="R1506"/>
  <c r="P1506"/>
  <c r="BI1494"/>
  <c r="BH1494"/>
  <c r="BG1494"/>
  <c r="BF1494"/>
  <c r="T1494"/>
  <c r="R1494"/>
  <c r="P1494"/>
  <c r="BI1486"/>
  <c r="BH1486"/>
  <c r="BG1486"/>
  <c r="BF1486"/>
  <c r="T1486"/>
  <c r="R1486"/>
  <c r="P1486"/>
  <c r="BI1474"/>
  <c r="BH1474"/>
  <c r="BG1474"/>
  <c r="BF1474"/>
  <c r="T1474"/>
  <c r="R1474"/>
  <c r="P1474"/>
  <c r="BI1472"/>
  <c r="BH1472"/>
  <c r="BG1472"/>
  <c r="BF1472"/>
  <c r="T1472"/>
  <c r="R1472"/>
  <c r="P1472"/>
  <c r="BI1471"/>
  <c r="BH1471"/>
  <c r="BG1471"/>
  <c r="BF1471"/>
  <c r="T1471"/>
  <c r="R1471"/>
  <c r="P1471"/>
  <c r="BI1470"/>
  <c r="BH1470"/>
  <c r="BG1470"/>
  <c r="BF1470"/>
  <c r="T1470"/>
  <c r="R1470"/>
  <c r="P1470"/>
  <c r="BI1469"/>
  <c r="BH1469"/>
  <c r="BG1469"/>
  <c r="BF1469"/>
  <c r="T1469"/>
  <c r="R1469"/>
  <c r="P1469"/>
  <c r="BI1468"/>
  <c r="BH1468"/>
  <c r="BG1468"/>
  <c r="BF1468"/>
  <c r="T1468"/>
  <c r="R1468"/>
  <c r="P1468"/>
  <c r="BI1467"/>
  <c r="BH1467"/>
  <c r="BG1467"/>
  <c r="BF1467"/>
  <c r="T1467"/>
  <c r="R1467"/>
  <c r="P1467"/>
  <c r="BI1466"/>
  <c r="BH1466"/>
  <c r="BG1466"/>
  <c r="BF1466"/>
  <c r="T1466"/>
  <c r="R1466"/>
  <c r="P1466"/>
  <c r="BI1465"/>
  <c r="BH1465"/>
  <c r="BG1465"/>
  <c r="BF1465"/>
  <c r="T1465"/>
  <c r="R1465"/>
  <c r="P1465"/>
  <c r="BI1459"/>
  <c r="BH1459"/>
  <c r="BG1459"/>
  <c r="BF1459"/>
  <c r="T1459"/>
  <c r="R1459"/>
  <c r="P1459"/>
  <c r="BI1457"/>
  <c r="BH1457"/>
  <c r="BG1457"/>
  <c r="BF1457"/>
  <c r="T1457"/>
  <c r="R1457"/>
  <c r="P1457"/>
  <c r="BI1453"/>
  <c r="BH1453"/>
  <c r="BG1453"/>
  <c r="BF1453"/>
  <c r="T1453"/>
  <c r="R1453"/>
  <c r="P1453"/>
  <c r="BI1449"/>
  <c r="BH1449"/>
  <c r="BG1449"/>
  <c r="BF1449"/>
  <c r="T1449"/>
  <c r="R1449"/>
  <c r="P1449"/>
  <c r="BI1438"/>
  <c r="BH1438"/>
  <c r="BG1438"/>
  <c r="BF1438"/>
  <c r="T1438"/>
  <c r="R1438"/>
  <c r="P1438"/>
  <c r="BI1427"/>
  <c r="BH1427"/>
  <c r="BG1427"/>
  <c r="BF1427"/>
  <c r="T1427"/>
  <c r="R1427"/>
  <c r="P1427"/>
  <c r="BI1424"/>
  <c r="BH1424"/>
  <c r="BG1424"/>
  <c r="BF1424"/>
  <c r="T1424"/>
  <c r="R1424"/>
  <c r="P1424"/>
  <c r="BI1408"/>
  <c r="BH1408"/>
  <c r="BG1408"/>
  <c r="BF1408"/>
  <c r="T1408"/>
  <c r="R1408"/>
  <c r="P1408"/>
  <c r="BI1388"/>
  <c r="BH1388"/>
  <c r="BG1388"/>
  <c r="BF1388"/>
  <c r="T1388"/>
  <c r="R1388"/>
  <c r="P1388"/>
  <c r="BI1380"/>
  <c r="BH1380"/>
  <c r="BG1380"/>
  <c r="BF1380"/>
  <c r="T1380"/>
  <c r="R1380"/>
  <c r="P1380"/>
  <c r="BI1378"/>
  <c r="BH1378"/>
  <c r="BG1378"/>
  <c r="BF1378"/>
  <c r="T1378"/>
  <c r="R1378"/>
  <c r="P1378"/>
  <c r="BI1376"/>
  <c r="BH1376"/>
  <c r="BG1376"/>
  <c r="BF1376"/>
  <c r="T1376"/>
  <c r="R1376"/>
  <c r="P1376"/>
  <c r="BI1372"/>
  <c r="BH1372"/>
  <c r="BG1372"/>
  <c r="BF1372"/>
  <c r="T1372"/>
  <c r="R1372"/>
  <c r="P1372"/>
  <c r="BI1368"/>
  <c r="BH1368"/>
  <c r="BG1368"/>
  <c r="BF1368"/>
  <c r="T1368"/>
  <c r="R1368"/>
  <c r="P1368"/>
  <c r="BI1361"/>
  <c r="BH1361"/>
  <c r="BG1361"/>
  <c r="BF1361"/>
  <c r="T1361"/>
  <c r="R1361"/>
  <c r="P1361"/>
  <c r="BI1349"/>
  <c r="BH1349"/>
  <c r="BG1349"/>
  <c r="BF1349"/>
  <c r="T1349"/>
  <c r="R1349"/>
  <c r="P1349"/>
  <c r="BI1343"/>
  <c r="BH1343"/>
  <c r="BG1343"/>
  <c r="BF1343"/>
  <c r="T1343"/>
  <c r="R1343"/>
  <c r="P1343"/>
  <c r="BI1338"/>
  <c r="BH1338"/>
  <c r="BG1338"/>
  <c r="BF1338"/>
  <c r="T1338"/>
  <c r="R1338"/>
  <c r="P1338"/>
  <c r="BI1326"/>
  <c r="BH1326"/>
  <c r="BG1326"/>
  <c r="BF1326"/>
  <c r="T1326"/>
  <c r="R1326"/>
  <c r="P1326"/>
  <c r="BI1322"/>
  <c r="BH1322"/>
  <c r="BG1322"/>
  <c r="BF1322"/>
  <c r="T1322"/>
  <c r="R1322"/>
  <c r="P1322"/>
  <c r="BI1318"/>
  <c r="BH1318"/>
  <c r="BG1318"/>
  <c r="BF1318"/>
  <c r="T1318"/>
  <c r="R1318"/>
  <c r="P1318"/>
  <c r="BI1311"/>
  <c r="BH1311"/>
  <c r="BG1311"/>
  <c r="BF1311"/>
  <c r="T1311"/>
  <c r="R1311"/>
  <c r="P1311"/>
  <c r="BI1308"/>
  <c r="BH1308"/>
  <c r="BG1308"/>
  <c r="BF1308"/>
  <c r="T1308"/>
  <c r="R1308"/>
  <c r="P1308"/>
  <c r="BI1296"/>
  <c r="BH1296"/>
  <c r="BG1296"/>
  <c r="BF1296"/>
  <c r="T1296"/>
  <c r="R1296"/>
  <c r="P1296"/>
  <c r="BI1282"/>
  <c r="BH1282"/>
  <c r="BG1282"/>
  <c r="BF1282"/>
  <c r="T1282"/>
  <c r="R1282"/>
  <c r="P1282"/>
  <c r="BI1256"/>
  <c r="BH1256"/>
  <c r="BG1256"/>
  <c r="BF1256"/>
  <c r="T1256"/>
  <c r="R1256"/>
  <c r="P1256"/>
  <c r="BI1250"/>
  <c r="BH1250"/>
  <c r="BG1250"/>
  <c r="BF1250"/>
  <c r="T1250"/>
  <c r="R1250"/>
  <c r="P1250"/>
  <c r="BI1248"/>
  <c r="BH1248"/>
  <c r="BG1248"/>
  <c r="BF1248"/>
  <c r="T1248"/>
  <c r="R1248"/>
  <c r="P1248"/>
  <c r="BI1246"/>
  <c r="BH1246"/>
  <c r="BG1246"/>
  <c r="BF1246"/>
  <c r="T1246"/>
  <c r="R1246"/>
  <c r="P1246"/>
  <c r="BI1244"/>
  <c r="BH1244"/>
  <c r="BG1244"/>
  <c r="BF1244"/>
  <c r="T1244"/>
  <c r="R1244"/>
  <c r="P1244"/>
  <c r="BI1242"/>
  <c r="BH1242"/>
  <c r="BG1242"/>
  <c r="BF1242"/>
  <c r="T1242"/>
  <c r="R1242"/>
  <c r="P1242"/>
  <c r="BI1213"/>
  <c r="BH1213"/>
  <c r="BG1213"/>
  <c r="BF1213"/>
  <c r="T1213"/>
  <c r="R1213"/>
  <c r="P1213"/>
  <c r="BI1211"/>
  <c r="BH1211"/>
  <c r="BG1211"/>
  <c r="BF1211"/>
  <c r="T1211"/>
  <c r="R1211"/>
  <c r="P1211"/>
  <c r="BI1209"/>
  <c r="BH1209"/>
  <c r="BG1209"/>
  <c r="BF1209"/>
  <c r="T1209"/>
  <c r="R1209"/>
  <c r="P1209"/>
  <c r="BI1193"/>
  <c r="BH1193"/>
  <c r="BG1193"/>
  <c r="BF1193"/>
  <c r="T1193"/>
  <c r="R1193"/>
  <c r="P1193"/>
  <c r="BI1191"/>
  <c r="BH1191"/>
  <c r="BG1191"/>
  <c r="BF1191"/>
  <c r="T1191"/>
  <c r="R1191"/>
  <c r="P1191"/>
  <c r="BI1186"/>
  <c r="BH1186"/>
  <c r="BG1186"/>
  <c r="BF1186"/>
  <c r="T1186"/>
  <c r="R1186"/>
  <c r="P1186"/>
  <c r="BI1145"/>
  <c r="BH1145"/>
  <c r="BG1145"/>
  <c r="BF1145"/>
  <c r="T1145"/>
  <c r="R1145"/>
  <c r="P1145"/>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86"/>
  <c r="BH1086"/>
  <c r="BG1086"/>
  <c r="BF1086"/>
  <c r="T1086"/>
  <c r="R1086"/>
  <c r="P1086"/>
  <c r="BI1084"/>
  <c r="BH1084"/>
  <c r="BG1084"/>
  <c r="BF1084"/>
  <c r="T1084"/>
  <c r="R1084"/>
  <c r="P1084"/>
  <c r="BI1082"/>
  <c r="BH1082"/>
  <c r="BG1082"/>
  <c r="BF1082"/>
  <c r="T1082"/>
  <c r="R1082"/>
  <c r="P1082"/>
  <c r="BI1069"/>
  <c r="BH1069"/>
  <c r="BG1069"/>
  <c r="BF1069"/>
  <c r="T1069"/>
  <c r="R1069"/>
  <c r="P1069"/>
  <c r="BI1067"/>
  <c r="BH1067"/>
  <c r="BG1067"/>
  <c r="BF1067"/>
  <c r="T1067"/>
  <c r="R1067"/>
  <c r="P1067"/>
  <c r="BI1065"/>
  <c r="BH1065"/>
  <c r="BG1065"/>
  <c r="BF1065"/>
  <c r="T1065"/>
  <c r="R1065"/>
  <c r="P1065"/>
  <c r="BI1063"/>
  <c r="BH1063"/>
  <c r="BG1063"/>
  <c r="BF1063"/>
  <c r="T1063"/>
  <c r="R1063"/>
  <c r="P1063"/>
  <c r="BI1053"/>
  <c r="BH1053"/>
  <c r="BG1053"/>
  <c r="BF1053"/>
  <c r="T1053"/>
  <c r="R1053"/>
  <c r="P1053"/>
  <c r="BI1039"/>
  <c r="BH1039"/>
  <c r="BG1039"/>
  <c r="BF1039"/>
  <c r="T1039"/>
  <c r="R1039"/>
  <c r="P1039"/>
  <c r="BI1037"/>
  <c r="BH1037"/>
  <c r="BG1037"/>
  <c r="BF1037"/>
  <c r="T1037"/>
  <c r="R1037"/>
  <c r="P1037"/>
  <c r="BI1032"/>
  <c r="BH1032"/>
  <c r="BG1032"/>
  <c r="BF1032"/>
  <c r="T1032"/>
  <c r="R1032"/>
  <c r="P1032"/>
  <c r="BI1030"/>
  <c r="BH1030"/>
  <c r="BG1030"/>
  <c r="BF1030"/>
  <c r="T1030"/>
  <c r="R1030"/>
  <c r="P1030"/>
  <c r="BI1027"/>
  <c r="BH1027"/>
  <c r="BG1027"/>
  <c r="BF1027"/>
  <c r="T1027"/>
  <c r="R1027"/>
  <c r="P1027"/>
  <c r="BI1024"/>
  <c r="BH1024"/>
  <c r="BG1024"/>
  <c r="BF1024"/>
  <c r="T1024"/>
  <c r="R1024"/>
  <c r="P1024"/>
  <c r="BI1021"/>
  <c r="BH1021"/>
  <c r="BG1021"/>
  <c r="BF1021"/>
  <c r="T1021"/>
  <c r="R1021"/>
  <c r="P1021"/>
  <c r="BI1019"/>
  <c r="BH1019"/>
  <c r="BG1019"/>
  <c r="BF1019"/>
  <c r="T1019"/>
  <c r="R1019"/>
  <c r="P1019"/>
  <c r="BI1016"/>
  <c r="BH1016"/>
  <c r="BG1016"/>
  <c r="BF1016"/>
  <c r="T1016"/>
  <c r="R1016"/>
  <c r="P1016"/>
  <c r="BI1014"/>
  <c r="BH1014"/>
  <c r="BG1014"/>
  <c r="BF1014"/>
  <c r="T1014"/>
  <c r="R1014"/>
  <c r="P1014"/>
  <c r="BI1012"/>
  <c r="BH1012"/>
  <c r="BG1012"/>
  <c r="BF1012"/>
  <c r="T1012"/>
  <c r="R1012"/>
  <c r="P1012"/>
  <c r="BI878"/>
  <c r="BH878"/>
  <c r="BG878"/>
  <c r="BF878"/>
  <c r="T878"/>
  <c r="R878"/>
  <c r="P878"/>
  <c r="BI875"/>
  <c r="BH875"/>
  <c r="BG875"/>
  <c r="BF875"/>
  <c r="T875"/>
  <c r="R875"/>
  <c r="P875"/>
  <c r="BI741"/>
  <c r="BH741"/>
  <c r="BG741"/>
  <c r="BF741"/>
  <c r="T741"/>
  <c r="R741"/>
  <c r="P741"/>
  <c r="BI608"/>
  <c r="BH608"/>
  <c r="BG608"/>
  <c r="BF608"/>
  <c r="T608"/>
  <c r="R608"/>
  <c r="P608"/>
  <c r="BI474"/>
  <c r="BH474"/>
  <c r="BG474"/>
  <c r="BF474"/>
  <c r="T474"/>
  <c r="R474"/>
  <c r="P474"/>
  <c r="BI468"/>
  <c r="BH468"/>
  <c r="BG468"/>
  <c r="BF468"/>
  <c r="T468"/>
  <c r="R468"/>
  <c r="P468"/>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5"/>
  <c r="BH445"/>
  <c r="BG445"/>
  <c r="BF445"/>
  <c r="T445"/>
  <c r="R445"/>
  <c r="P445"/>
  <c r="BI442"/>
  <c r="BH442"/>
  <c r="BG442"/>
  <c r="BF442"/>
  <c r="T442"/>
  <c r="R442"/>
  <c r="P442"/>
  <c r="BI438"/>
  <c r="BH438"/>
  <c r="BG438"/>
  <c r="BF438"/>
  <c r="T438"/>
  <c r="R438"/>
  <c r="P438"/>
  <c r="BI437"/>
  <c r="BH437"/>
  <c r="BG437"/>
  <c r="BF437"/>
  <c r="T437"/>
  <c r="R437"/>
  <c r="P437"/>
  <c r="BI432"/>
  <c r="BH432"/>
  <c r="BG432"/>
  <c r="BF432"/>
  <c r="T432"/>
  <c r="R432"/>
  <c r="P432"/>
  <c r="BI427"/>
  <c r="BH427"/>
  <c r="BG427"/>
  <c r="BF427"/>
  <c r="T427"/>
  <c r="R427"/>
  <c r="P427"/>
  <c r="BI415"/>
  <c r="BH415"/>
  <c r="BG415"/>
  <c r="BF415"/>
  <c r="T415"/>
  <c r="R415"/>
  <c r="P415"/>
  <c r="BI413"/>
  <c r="BH413"/>
  <c r="BG413"/>
  <c r="BF413"/>
  <c r="T413"/>
  <c r="R413"/>
  <c r="P413"/>
  <c r="BI391"/>
  <c r="BH391"/>
  <c r="BG391"/>
  <c r="BF391"/>
  <c r="T391"/>
  <c r="R391"/>
  <c r="P391"/>
  <c r="BI385"/>
  <c r="BH385"/>
  <c r="BG385"/>
  <c r="BF385"/>
  <c r="T385"/>
  <c r="R385"/>
  <c r="P385"/>
  <c r="BI371"/>
  <c r="BH371"/>
  <c r="BG371"/>
  <c r="BF371"/>
  <c r="T371"/>
  <c r="R371"/>
  <c r="P371"/>
  <c r="BI367"/>
  <c r="BH367"/>
  <c r="BG367"/>
  <c r="BF367"/>
  <c r="T367"/>
  <c r="R367"/>
  <c r="P367"/>
  <c r="BI322"/>
  <c r="BH322"/>
  <c r="BG322"/>
  <c r="BF322"/>
  <c r="T322"/>
  <c r="R322"/>
  <c r="P322"/>
  <c r="BI308"/>
  <c r="BH308"/>
  <c r="BG308"/>
  <c r="BF308"/>
  <c r="T308"/>
  <c r="R308"/>
  <c r="P308"/>
  <c r="BI307"/>
  <c r="BH307"/>
  <c r="BG307"/>
  <c r="BF307"/>
  <c r="T307"/>
  <c r="R307"/>
  <c r="P307"/>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4"/>
  <c r="BH294"/>
  <c r="BG294"/>
  <c r="BF294"/>
  <c r="T294"/>
  <c r="R294"/>
  <c r="P294"/>
  <c r="BI280"/>
  <c r="BH280"/>
  <c r="BG280"/>
  <c r="BF280"/>
  <c r="T280"/>
  <c r="R280"/>
  <c r="P280"/>
  <c r="BI272"/>
  <c r="BH272"/>
  <c r="BG272"/>
  <c r="BF272"/>
  <c r="T272"/>
  <c r="R272"/>
  <c r="P272"/>
  <c r="BI269"/>
  <c r="BH269"/>
  <c r="BG269"/>
  <c r="BF269"/>
  <c r="T269"/>
  <c r="R269"/>
  <c r="P269"/>
  <c r="BI266"/>
  <c r="BH266"/>
  <c r="BG266"/>
  <c r="BF266"/>
  <c r="T266"/>
  <c r="R266"/>
  <c r="P266"/>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0"/>
  <c r="BH250"/>
  <c r="BG250"/>
  <c r="BF250"/>
  <c r="T250"/>
  <c r="R250"/>
  <c r="P250"/>
  <c r="BI245"/>
  <c r="BH245"/>
  <c r="BG245"/>
  <c r="BF245"/>
  <c r="T245"/>
  <c r="R245"/>
  <c r="P245"/>
  <c r="BI242"/>
  <c r="BH242"/>
  <c r="BG242"/>
  <c r="BF242"/>
  <c r="T242"/>
  <c r="R242"/>
  <c r="P242"/>
  <c r="BI241"/>
  <c r="BH241"/>
  <c r="BG241"/>
  <c r="BF241"/>
  <c r="T241"/>
  <c r="R241"/>
  <c r="P241"/>
  <c r="BI237"/>
  <c r="BH237"/>
  <c r="BG237"/>
  <c r="BF237"/>
  <c r="T237"/>
  <c r="R237"/>
  <c r="P237"/>
  <c r="BI230"/>
  <c r="BH230"/>
  <c r="BG230"/>
  <c r="BF230"/>
  <c r="T230"/>
  <c r="R230"/>
  <c r="P230"/>
  <c r="BI228"/>
  <c r="BH228"/>
  <c r="BG228"/>
  <c r="BF228"/>
  <c r="T228"/>
  <c r="R228"/>
  <c r="P228"/>
  <c r="BI223"/>
  <c r="BH223"/>
  <c r="BG223"/>
  <c r="BF223"/>
  <c r="T223"/>
  <c r="R223"/>
  <c r="P223"/>
  <c r="BI215"/>
  <c r="BH215"/>
  <c r="BG215"/>
  <c r="BF215"/>
  <c r="T215"/>
  <c r="R215"/>
  <c r="P215"/>
  <c r="BI207"/>
  <c r="BH207"/>
  <c r="BG207"/>
  <c r="BF207"/>
  <c r="T207"/>
  <c r="R207"/>
  <c r="P207"/>
  <c r="BI199"/>
  <c r="BH199"/>
  <c r="BG199"/>
  <c r="BF199"/>
  <c r="T199"/>
  <c r="R199"/>
  <c r="P199"/>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78"/>
  <c r="BH178"/>
  <c r="BG178"/>
  <c r="BF178"/>
  <c r="T178"/>
  <c r="R178"/>
  <c r="P178"/>
  <c r="BI175"/>
  <c r="BH175"/>
  <c r="BG175"/>
  <c r="BF175"/>
  <c r="T175"/>
  <c r="R175"/>
  <c r="P175"/>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J153"/>
  <c r="J152"/>
  <c r="F150"/>
  <c r="E148"/>
  <c r="J92"/>
  <c r="J91"/>
  <c r="F89"/>
  <c r="E87"/>
  <c r="J18"/>
  <c r="E18"/>
  <c r="F153" s="1"/>
  <c r="J17"/>
  <c r="J15"/>
  <c r="E15"/>
  <c r="F152" s="1"/>
  <c r="J14"/>
  <c r="J12"/>
  <c r="J89" s="1"/>
  <c r="E7"/>
  <c r="E146" s="1"/>
  <c r="J37" i="2"/>
  <c r="J36"/>
  <c r="AY95" i="1" s="1"/>
  <c r="J35" i="2"/>
  <c r="AX95" i="1"/>
  <c r="BI243" i="2"/>
  <c r="BH243"/>
  <c r="BG243"/>
  <c r="BF243"/>
  <c r="T243"/>
  <c r="T242" s="1"/>
  <c r="R243"/>
  <c r="R242" s="1"/>
  <c r="P243"/>
  <c r="P242" s="1"/>
  <c r="BI241"/>
  <c r="BH241"/>
  <c r="BG241"/>
  <c r="BF241"/>
  <c r="T241"/>
  <c r="T240" s="1"/>
  <c r="R241"/>
  <c r="R240" s="1"/>
  <c r="P241"/>
  <c r="P240" s="1"/>
  <c r="BI239"/>
  <c r="BH239"/>
  <c r="BG239"/>
  <c r="BF239"/>
  <c r="T239"/>
  <c r="T238" s="1"/>
  <c r="R239"/>
  <c r="R238" s="1"/>
  <c r="P239"/>
  <c r="P238" s="1"/>
  <c r="BI237"/>
  <c r="BH237"/>
  <c r="BG237"/>
  <c r="BF237"/>
  <c r="T237"/>
  <c r="T236" s="1"/>
  <c r="R237"/>
  <c r="R236" s="1"/>
  <c r="P237"/>
  <c r="P236"/>
  <c r="BI234"/>
  <c r="BH234"/>
  <c r="BG234"/>
  <c r="BF234"/>
  <c r="T234"/>
  <c r="T233" s="1"/>
  <c r="R234"/>
  <c r="R233" s="1"/>
  <c r="P234"/>
  <c r="P233"/>
  <c r="BI230"/>
  <c r="BH230"/>
  <c r="BG230"/>
  <c r="BF230"/>
  <c r="T230"/>
  <c r="R230"/>
  <c r="P230"/>
  <c r="BI229"/>
  <c r="BH229"/>
  <c r="BG229"/>
  <c r="BF229"/>
  <c r="T229"/>
  <c r="R229"/>
  <c r="P229"/>
  <c r="BI227"/>
  <c r="BH227"/>
  <c r="BG227"/>
  <c r="BF227"/>
  <c r="T227"/>
  <c r="R227"/>
  <c r="P227"/>
  <c r="BI226"/>
  <c r="BH226"/>
  <c r="BG226"/>
  <c r="BF226"/>
  <c r="T226"/>
  <c r="R226"/>
  <c r="P226"/>
  <c r="BI222"/>
  <c r="BH222"/>
  <c r="BG222"/>
  <c r="BF222"/>
  <c r="T222"/>
  <c r="R222"/>
  <c r="P222"/>
  <c r="BI220"/>
  <c r="BH220"/>
  <c r="BG220"/>
  <c r="BF220"/>
  <c r="T220"/>
  <c r="R220"/>
  <c r="P220"/>
  <c r="BI218"/>
  <c r="BH218"/>
  <c r="BG218"/>
  <c r="BF218"/>
  <c r="T218"/>
  <c r="R218"/>
  <c r="P218"/>
  <c r="BI216"/>
  <c r="BH216"/>
  <c r="BG216"/>
  <c r="BF216"/>
  <c r="T216"/>
  <c r="R216"/>
  <c r="P216"/>
  <c r="BI215"/>
  <c r="BH215"/>
  <c r="BG215"/>
  <c r="BF215"/>
  <c r="T215"/>
  <c r="R215"/>
  <c r="P215"/>
  <c r="BI214"/>
  <c r="BH214"/>
  <c r="BG214"/>
  <c r="BF214"/>
  <c r="T214"/>
  <c r="R214"/>
  <c r="P214"/>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6"/>
  <c r="BH196"/>
  <c r="BG196"/>
  <c r="BF196"/>
  <c r="T196"/>
  <c r="R196"/>
  <c r="P196"/>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6"/>
  <c r="BH176"/>
  <c r="BG176"/>
  <c r="BF176"/>
  <c r="T176"/>
  <c r="R176"/>
  <c r="P176"/>
  <c r="BI175"/>
  <c r="BH175"/>
  <c r="BG175"/>
  <c r="BF175"/>
  <c r="T175"/>
  <c r="R175"/>
  <c r="P175"/>
  <c r="BI167"/>
  <c r="BH167"/>
  <c r="BG167"/>
  <c r="BF167"/>
  <c r="T167"/>
  <c r="R167"/>
  <c r="P167"/>
  <c r="BI166"/>
  <c r="BH166"/>
  <c r="BG166"/>
  <c r="BF166"/>
  <c r="T166"/>
  <c r="R166"/>
  <c r="P166"/>
  <c r="BI164"/>
  <c r="BH164"/>
  <c r="BG164"/>
  <c r="BF164"/>
  <c r="T164"/>
  <c r="R164"/>
  <c r="P164"/>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J125"/>
  <c r="J124"/>
  <c r="F122"/>
  <c r="E120"/>
  <c r="J92"/>
  <c r="J91"/>
  <c r="F89"/>
  <c r="E87"/>
  <c r="J18"/>
  <c r="E18"/>
  <c r="F125"/>
  <c r="J17"/>
  <c r="J15"/>
  <c r="E15"/>
  <c r="F91" s="1"/>
  <c r="J14"/>
  <c r="J12"/>
  <c r="J122" s="1"/>
  <c r="E7"/>
  <c r="E118" s="1"/>
  <c r="L90" i="1"/>
  <c r="AM90"/>
  <c r="AM89"/>
  <c r="L89"/>
  <c r="AM87"/>
  <c r="L87"/>
  <c r="L85"/>
  <c r="L84"/>
  <c r="J133" i="2"/>
  <c r="BK216"/>
  <c r="J177"/>
  <c r="J222"/>
  <c r="BK164"/>
  <c r="J239"/>
  <c r="BK209"/>
  <c r="J156"/>
  <c r="J202"/>
  <c r="BK149"/>
  <c r="J175"/>
  <c r="BK135"/>
  <c r="BK241"/>
  <c r="J207"/>
  <c r="J153"/>
  <c r="BK2565" i="3"/>
  <c r="J2463"/>
  <c r="J2397"/>
  <c r="BK2369"/>
  <c r="BK2329"/>
  <c r="J2308"/>
  <c r="J2282"/>
  <c r="J2166"/>
  <c r="J2115"/>
  <c r="BK1858"/>
  <c r="J1629"/>
  <c r="BK1589"/>
  <c r="J1457"/>
  <c r="BK1069"/>
  <c r="BK1012"/>
  <c r="J432"/>
  <c r="BK298"/>
  <c r="J165"/>
  <c r="J2724"/>
  <c r="BK2435"/>
  <c r="J2408"/>
  <c r="J2380"/>
  <c r="J2345"/>
  <c r="J2315"/>
  <c r="J2269"/>
  <c r="J2217"/>
  <c r="BK2051"/>
  <c r="J1754"/>
  <c r="BK1643"/>
  <c r="BK1587"/>
  <c r="J1343"/>
  <c r="BK1104"/>
  <c r="BK1014"/>
  <c r="J442"/>
  <c r="BK230"/>
  <c r="BK2577"/>
  <c r="J2473"/>
  <c r="J2412"/>
  <c r="J2390"/>
  <c r="J2346"/>
  <c r="J2270"/>
  <c r="J2213"/>
  <c r="J2124"/>
  <c r="J1809"/>
  <c r="BK1672"/>
  <c r="BK1631"/>
  <c r="BK1600"/>
  <c r="BK1591"/>
  <c r="J1511"/>
  <c r="J1209"/>
  <c r="BK468"/>
  <c r="J427"/>
  <c r="J241"/>
  <c r="BK168"/>
  <c r="BK2557"/>
  <c r="J2416"/>
  <c r="BK2403"/>
  <c r="J2392"/>
  <c r="J2381"/>
  <c r="BK2335"/>
  <c r="J2314"/>
  <c r="J2267"/>
  <c r="J2111"/>
  <c r="BK1889"/>
  <c r="BK1636"/>
  <c r="J1585"/>
  <c r="J1449"/>
  <c r="J1380"/>
  <c r="J1106"/>
  <c r="J298"/>
  <c r="J242"/>
  <c r="J2567"/>
  <c r="BK2421"/>
  <c r="BK2410"/>
  <c r="BK2376"/>
  <c r="J2259"/>
  <c r="BK2166"/>
  <c r="J2109"/>
  <c r="J2064"/>
  <c r="BK1787"/>
  <c r="J1685"/>
  <c r="BK1628"/>
  <c r="J1506"/>
  <c r="BK1459"/>
  <c r="BK1296"/>
  <c r="BK448"/>
  <c r="J371"/>
  <c r="J269"/>
  <c r="BK242"/>
  <c r="J2701"/>
  <c r="BK2524"/>
  <c r="J2439"/>
  <c r="J2417"/>
  <c r="BK2377"/>
  <c r="BK2352"/>
  <c r="BK2345"/>
  <c r="BK2324"/>
  <c r="BK2300"/>
  <c r="BK2266"/>
  <c r="BK2171"/>
  <c r="BK2101"/>
  <c r="J1521"/>
  <c r="J1368"/>
  <c r="BK1102"/>
  <c r="J1014"/>
  <c r="J272"/>
  <c r="BK190"/>
  <c r="BK2821"/>
  <c r="J2815"/>
  <c r="BK2806"/>
  <c r="J2804"/>
  <c r="J2800"/>
  <c r="BK2796"/>
  <c r="BK2791"/>
  <c r="J2789"/>
  <c r="BK2785"/>
  <c r="J2782"/>
  <c r="J2779"/>
  <c r="BK2775"/>
  <c r="J2773"/>
  <c r="J2767"/>
  <c r="J2748"/>
  <c r="BK2559"/>
  <c r="BK2430"/>
  <c r="BK2399"/>
  <c r="J2352"/>
  <c r="BK2315"/>
  <c r="J2296"/>
  <c r="J2001"/>
  <c r="J1424"/>
  <c r="BK1021"/>
  <c r="BK245"/>
  <c r="J2717"/>
  <c r="J2549"/>
  <c r="J2432"/>
  <c r="BK2413"/>
  <c r="BK2400"/>
  <c r="J2358"/>
  <c r="J2264"/>
  <c r="J2094"/>
  <c r="BK1697"/>
  <c r="J1595"/>
  <c r="J1474"/>
  <c r="J1376"/>
  <c r="BK1282"/>
  <c r="BK1063"/>
  <c r="J462"/>
  <c r="J237"/>
  <c r="BK424" i="4"/>
  <c r="J380"/>
  <c r="BK344"/>
  <c r="J177"/>
  <c r="BK389"/>
  <c r="J326"/>
  <c r="BK210"/>
  <c r="BK418"/>
  <c r="BK316"/>
  <c r="BK189"/>
  <c r="BK413"/>
  <c r="BK350"/>
  <c r="BK227"/>
  <c r="J186"/>
  <c r="BK382"/>
  <c r="J316"/>
  <c r="J192"/>
  <c r="J412"/>
  <c r="BK226"/>
  <c r="BK182"/>
  <c r="BK420"/>
  <c r="J378"/>
  <c r="J356"/>
  <c r="J219"/>
  <c r="J433"/>
  <c r="BK416"/>
  <c r="BK371"/>
  <c r="BK177"/>
  <c r="J155" i="5"/>
  <c r="J140"/>
  <c r="BK143"/>
  <c r="J169" i="6"/>
  <c r="BK134"/>
  <c r="BK149"/>
  <c r="J165"/>
  <c r="BK138"/>
  <c r="BK165"/>
  <c r="J132" i="7"/>
  <c r="BK167" i="8"/>
  <c r="J131"/>
  <c r="BK169"/>
  <c r="J144"/>
  <c r="J160"/>
  <c r="J241" i="2"/>
  <c r="BK194"/>
  <c r="J176"/>
  <c r="BK207"/>
  <c r="J243"/>
  <c r="J226"/>
  <c r="BK186"/>
  <c r="J135"/>
  <c r="BK175"/>
  <c r="J200"/>
  <c r="J166"/>
  <c r="J139"/>
  <c r="BK226"/>
  <c r="J218"/>
  <c r="J186"/>
  <c r="BK136"/>
  <c r="J2543" i="3"/>
  <c r="J2465"/>
  <c r="BK2387"/>
  <c r="BK2370"/>
  <c r="J2319"/>
  <c r="J2265"/>
  <c r="J2245"/>
  <c r="BK2105"/>
  <c r="BK1768"/>
  <c r="J1624"/>
  <c r="BK1368"/>
  <c r="BK1246"/>
  <c r="BK445"/>
  <c r="BK280"/>
  <c r="J175"/>
  <c r="BK2730"/>
  <c r="BK2522"/>
  <c r="J2424"/>
  <c r="J2402"/>
  <c r="J2360"/>
  <c r="BK2325"/>
  <c r="BK2299"/>
  <c r="J2242"/>
  <c r="BK2162"/>
  <c r="J2010"/>
  <c r="J1709"/>
  <c r="J1631"/>
  <c r="BK1531"/>
  <c r="J1372"/>
  <c r="BK1084"/>
  <c r="J458"/>
  <c r="BK300"/>
  <c r="BK196"/>
  <c r="BK2575"/>
  <c r="J2436"/>
  <c r="J2399"/>
  <c r="J2354"/>
  <c r="BK2303"/>
  <c r="J2257"/>
  <c r="J2171"/>
  <c r="J2049"/>
  <c r="BK1856"/>
  <c r="J1643"/>
  <c r="J415"/>
  <c r="BK178"/>
  <c r="J2577"/>
  <c r="J2435"/>
  <c r="J2425"/>
  <c r="BK2401"/>
  <c r="J2389"/>
  <c r="BK2382"/>
  <c r="J2336"/>
  <c r="J2312"/>
  <c r="J2305"/>
  <c r="J2266"/>
  <c r="BK2206"/>
  <c r="J2070"/>
  <c r="J1825"/>
  <c r="BK1685"/>
  <c r="BK1623"/>
  <c r="J1523"/>
  <c r="BK1361"/>
  <c r="J1145"/>
  <c r="BK367"/>
  <c r="J258"/>
  <c r="J2575"/>
  <c r="BK2463"/>
  <c r="J2413"/>
  <c r="BK2380"/>
  <c r="J2320"/>
  <c r="BK2304"/>
  <c r="BK2251"/>
  <c r="BK2159"/>
  <c r="J1933"/>
  <c r="BK1735"/>
  <c r="J1639"/>
  <c r="BK1518"/>
  <c r="BK1466"/>
  <c r="BK1308"/>
  <c r="J1242"/>
  <c r="J1012"/>
  <c r="BK413"/>
  <c r="BK297"/>
  <c r="J195"/>
  <c r="J2426"/>
  <c r="J2350"/>
  <c r="J2323"/>
  <c r="BK2301"/>
  <c r="BK2263"/>
  <c r="J2167"/>
  <c r="BK2049"/>
  <c r="J1470"/>
  <c r="BK1322"/>
  <c r="BK1053"/>
  <c r="BK452"/>
  <c r="BK260"/>
  <c r="BK159"/>
  <c r="BK2819"/>
  <c r="BK2812"/>
  <c r="BK2808"/>
  <c r="J2805"/>
  <c r="BK2799"/>
  <c r="J2796"/>
  <c r="J2791"/>
  <c r="BK2786"/>
  <c r="BK2783"/>
  <c r="J2780"/>
  <c r="J2777"/>
  <c r="J2774"/>
  <c r="BK2769"/>
  <c r="BK2748"/>
  <c r="BK2551"/>
  <c r="BK2428"/>
  <c r="BK2389"/>
  <c r="J2337"/>
  <c r="J2313"/>
  <c r="BK2282"/>
  <c r="J2220"/>
  <c r="BK1577"/>
  <c r="J1191"/>
  <c r="BK272"/>
  <c r="BK175"/>
  <c r="BK2461"/>
  <c r="J2423"/>
  <c r="J2411"/>
  <c r="J2391"/>
  <c r="J2344"/>
  <c r="BK2111"/>
  <c r="J1986"/>
  <c r="J1600"/>
  <c r="J1519"/>
  <c r="J1465"/>
  <c r="BK1311"/>
  <c r="BK1032"/>
  <c r="BK442"/>
  <c r="J250"/>
  <c r="J172"/>
  <c r="J372" i="4"/>
  <c r="J227"/>
  <c r="BK167"/>
  <c r="BK387"/>
  <c r="J358"/>
  <c r="J228"/>
  <c r="J205"/>
  <c r="J395"/>
  <c r="J278"/>
  <c r="J416"/>
  <c r="BK381"/>
  <c r="BK309"/>
  <c r="J151"/>
  <c r="J393"/>
  <c r="J302"/>
  <c r="J161"/>
  <c r="BK380"/>
  <c r="J220"/>
  <c r="BK161"/>
  <c r="BK423"/>
  <c r="BK410"/>
  <c r="J350"/>
  <c r="BK151"/>
  <c r="BK429"/>
  <c r="BK414"/>
  <c r="J382"/>
  <c r="J283"/>
  <c r="BK163" i="5"/>
  <c r="J163"/>
  <c r="BK131"/>
  <c r="BK151"/>
  <c r="BK132"/>
  <c r="BK160" i="6"/>
  <c r="BK132"/>
  <c r="J142"/>
  <c r="BK131"/>
  <c r="J132"/>
  <c r="J132" i="8"/>
  <c r="BK155"/>
  <c r="BK165"/>
  <c r="BK132"/>
  <c r="BK144"/>
  <c r="BK237" i="2"/>
  <c r="BK215"/>
  <c r="J167"/>
  <c r="BK137"/>
  <c r="BK227"/>
  <c r="J196"/>
  <c r="J147"/>
  <c r="BK156"/>
  <c r="J192"/>
  <c r="J136"/>
  <c r="BK239"/>
  <c r="J215"/>
  <c r="BK179"/>
  <c r="BK2724" i="3"/>
  <c r="J2534"/>
  <c r="BK2441"/>
  <c r="J2386"/>
  <c r="J2333"/>
  <c r="J2300"/>
  <c r="J2253"/>
  <c r="BK2220"/>
  <c r="J2138"/>
  <c r="BK1990"/>
  <c r="BK1754"/>
  <c r="J1597"/>
  <c r="J1469"/>
  <c r="J1311"/>
  <c r="J1030"/>
  <c r="J875"/>
  <c r="BK385"/>
  <c r="BK253"/>
  <c r="BK163"/>
  <c r="J2565"/>
  <c r="J2429"/>
  <c r="J2398"/>
  <c r="J2374"/>
  <c r="BK2318"/>
  <c r="BK2305"/>
  <c r="BK2229"/>
  <c r="BK2099"/>
  <c r="J1889"/>
  <c r="BK1663"/>
  <c r="J1591"/>
  <c r="J1468"/>
  <c r="BK1145"/>
  <c r="J474"/>
  <c r="J308"/>
  <c r="J215"/>
  <c r="J2715"/>
  <c r="J2480"/>
  <c r="BK2424"/>
  <c r="J2393"/>
  <c r="BK2331"/>
  <c r="BK2245"/>
  <c r="BK2001"/>
  <c r="BK1683"/>
  <c r="J1627"/>
  <c r="J1596"/>
  <c r="BK1438"/>
  <c r="J1186"/>
  <c r="BK460"/>
  <c r="BK437"/>
  <c r="J253"/>
  <c r="BK161"/>
  <c r="J2547"/>
  <c r="BK2427"/>
  <c r="J2407"/>
  <c r="BK2402"/>
  <c r="BK2396"/>
  <c r="BK2386"/>
  <c r="J2368"/>
  <c r="BK2268"/>
  <c r="BK2267"/>
  <c r="J2215"/>
  <c r="BK2010"/>
  <c r="J1697"/>
  <c r="BK1580"/>
  <c r="BK1465"/>
  <c r="BK1457"/>
  <c r="J1388"/>
  <c r="BK1250"/>
  <c r="BK1039"/>
  <c r="J305"/>
  <c r="J2551"/>
  <c r="J2461"/>
  <c r="BK2436"/>
  <c r="BK2425"/>
  <c r="BK2405"/>
  <c r="BK2319"/>
  <c r="J2271"/>
  <c r="BK2213"/>
  <c r="BK2138"/>
  <c r="BK1813"/>
  <c r="BK1748"/>
  <c r="BK1640"/>
  <c r="J1589"/>
  <c r="BK1486"/>
  <c r="BK1376"/>
  <c r="BK1037"/>
  <c r="J437"/>
  <c r="J300"/>
  <c r="BK262"/>
  <c r="J2710"/>
  <c r="J2571"/>
  <c r="BK2368"/>
  <c r="J2343"/>
  <c r="J2311"/>
  <c r="BK2271"/>
  <c r="BK2215"/>
  <c r="J1580"/>
  <c r="J1408"/>
  <c r="J1211"/>
  <c r="J1065"/>
  <c r="BK456"/>
  <c r="J199"/>
  <c r="J2825"/>
  <c r="J2819"/>
  <c r="J2809"/>
  <c r="BK2805"/>
  <c r="BK2801"/>
  <c r="J2797"/>
  <c r="BK2793"/>
  <c r="J2790"/>
  <c r="J2786"/>
  <c r="J2783"/>
  <c r="BK2779"/>
  <c r="J2776"/>
  <c r="J2772"/>
  <c r="BK2758"/>
  <c r="BK2736"/>
  <c r="BK2478"/>
  <c r="BK2412"/>
  <c r="BK2384"/>
  <c r="J2335"/>
  <c r="J2303"/>
  <c r="J2263"/>
  <c r="BK2109"/>
  <c r="J1990"/>
  <c r="J1193"/>
  <c r="BK454"/>
  <c r="J196"/>
  <c r="BK2712"/>
  <c r="J2440"/>
  <c r="J2421"/>
  <c r="BK2408"/>
  <c r="J2370"/>
  <c r="BK2262"/>
  <c r="BK2070"/>
  <c r="J1856"/>
  <c r="J1593"/>
  <c r="J1518"/>
  <c r="BK1343"/>
  <c r="J1246"/>
  <c r="J1084"/>
  <c r="BK474"/>
  <c r="BK305"/>
  <c r="J197"/>
  <c r="J413" i="4"/>
  <c r="J290"/>
  <c r="BK206"/>
  <c r="J399"/>
  <c r="J374"/>
  <c r="BK283"/>
  <c r="J206"/>
  <c r="BK325"/>
  <c r="BK222"/>
  <c r="J420"/>
  <c r="J366"/>
  <c r="BK237"/>
  <c r="BK173"/>
  <c r="BK388"/>
  <c r="BK318"/>
  <c r="BK175"/>
  <c r="J418"/>
  <c r="BK338"/>
  <c r="BK214"/>
  <c r="J175"/>
  <c r="J414"/>
  <c r="BK377"/>
  <c r="BK278"/>
  <c r="J167"/>
  <c r="BK427"/>
  <c r="J389"/>
  <c r="BK243"/>
  <c r="J184"/>
  <c r="BK134" i="5"/>
  <c r="BK155"/>
  <c r="J136"/>
  <c r="BK167"/>
  <c r="J143"/>
  <c r="J134"/>
  <c r="BK163" i="6"/>
  <c r="J138"/>
  <c r="BK136"/>
  <c r="BK140"/>
  <c r="J130" i="7"/>
  <c r="J136" i="8"/>
  <c r="J140"/>
  <c r="J142"/>
  <c r="J155"/>
  <c r="BK160"/>
  <c r="J153"/>
  <c r="BK2360" i="3"/>
  <c r="BK2341"/>
  <c r="J2321"/>
  <c r="J2295"/>
  <c r="J2255"/>
  <c r="J2159"/>
  <c r="BK1585"/>
  <c r="BK1519"/>
  <c r="J1296"/>
  <c r="BK1106"/>
  <c r="J1032"/>
  <c r="J413"/>
  <c r="BK215"/>
  <c r="BK2823"/>
  <c r="J2816"/>
  <c r="BK2809"/>
  <c r="J2806"/>
  <c r="BK2802"/>
  <c r="J2798"/>
  <c r="BK2794"/>
  <c r="J2792"/>
  <c r="BK2787"/>
  <c r="J2785"/>
  <c r="J2781"/>
  <c r="BK2778"/>
  <c r="J2775"/>
  <c r="J2769"/>
  <c r="J2758"/>
  <c r="J2730"/>
  <c r="J2524"/>
  <c r="J2427"/>
  <c r="BK2393"/>
  <c r="BK2364"/>
  <c r="J2327"/>
  <c r="BK2308"/>
  <c r="J2297"/>
  <c r="J2226"/>
  <c r="J2003"/>
  <c r="BK1470"/>
  <c r="J1108"/>
  <c r="BK258"/>
  <c r="BK2701"/>
  <c r="BK2433"/>
  <c r="J2420"/>
  <c r="J2394"/>
  <c r="J2339"/>
  <c r="BK2242"/>
  <c r="BK2058"/>
  <c r="J1683"/>
  <c r="BK1592"/>
  <c r="BK1388"/>
  <c r="BK1209"/>
  <c r="J468"/>
  <c r="BK322"/>
  <c r="BK199"/>
  <c r="BK419" i="4"/>
  <c r="J376"/>
  <c r="BK256"/>
  <c r="J224"/>
  <c r="BK422"/>
  <c r="J381"/>
  <c r="J332"/>
  <c r="BK224"/>
  <c r="J424"/>
  <c r="BK374"/>
  <c r="J217"/>
  <c r="J391"/>
  <c r="J297"/>
  <c r="J188"/>
  <c r="J406"/>
  <c r="BK378"/>
  <c r="J243"/>
  <c r="J423"/>
  <c r="BK385"/>
  <c r="BK290"/>
  <c r="BK184"/>
  <c r="BK134"/>
  <c r="BK411"/>
  <c r="BK368"/>
  <c r="J237"/>
  <c r="J173"/>
  <c r="J431"/>
  <c r="J419"/>
  <c r="BK376"/>
  <c r="J325"/>
  <c r="BK213"/>
  <c r="BK140" i="5"/>
  <c r="BK156"/>
  <c r="J149"/>
  <c r="J161"/>
  <c r="J167"/>
  <c r="BK144"/>
  <c r="BK167" i="6"/>
  <c r="BK144"/>
  <c r="BK157"/>
  <c r="J155"/>
  <c r="J134"/>
  <c r="J157"/>
  <c r="BK128" i="7"/>
  <c r="J134" i="8"/>
  <c r="J138"/>
  <c r="BK131"/>
  <c r="J157"/>
  <c r="BK140"/>
  <c r="BK157"/>
  <c r="J137" i="2"/>
  <c r="BK220"/>
  <c r="BK182"/>
  <c r="J234"/>
  <c r="BK147"/>
  <c r="BK230"/>
  <c r="BK204"/>
  <c r="BK151"/>
  <c r="J184"/>
  <c r="AS94" i="1"/>
  <c r="J220" i="2"/>
  <c r="J216"/>
  <c r="BK166"/>
  <c r="BK2713" i="3"/>
  <c r="J2489"/>
  <c r="BK2426"/>
  <c r="BK2391"/>
  <c r="J2376"/>
  <c r="BK2322"/>
  <c r="BK2298"/>
  <c r="J2261"/>
  <c r="J2153"/>
  <c r="J2045"/>
  <c r="J1931"/>
  <c r="J1655"/>
  <c r="J1618"/>
  <c r="BK1506"/>
  <c r="BK1318"/>
  <c r="J1053"/>
  <c r="BK1024"/>
  <c r="J454"/>
  <c r="J303"/>
  <c r="J223"/>
  <c r="J2718"/>
  <c r="BK2443"/>
  <c r="J2404"/>
  <c r="BK2379"/>
  <c r="BK2349"/>
  <c r="BK2311"/>
  <c r="J2251"/>
  <c r="J2164"/>
  <c r="BK2025"/>
  <c r="J1735"/>
  <c r="BK1597"/>
  <c r="J1427"/>
  <c r="J1100"/>
  <c r="BK878"/>
  <c r="BK432"/>
  <c r="J260"/>
  <c r="BK172"/>
  <c r="BK2567"/>
  <c r="BK2440"/>
  <c r="BK2409"/>
  <c r="J2387"/>
  <c r="BK2307"/>
  <c r="J2241"/>
  <c r="BK2003"/>
  <c r="BK1770"/>
  <c r="J1646"/>
  <c r="BK1626"/>
  <c r="BK1468"/>
  <c r="J1378"/>
  <c r="BK1108"/>
  <c r="J456"/>
  <c r="J304"/>
  <c r="BK170"/>
  <c r="BK2532"/>
  <c r="J2434"/>
  <c r="BK2420"/>
  <c r="J2406"/>
  <c r="J2400"/>
  <c r="J2371"/>
  <c r="J2341"/>
  <c r="BK2264"/>
  <c r="BK2208"/>
  <c r="J2119"/>
  <c r="BK1823"/>
  <c r="J1672"/>
  <c r="BK1595"/>
  <c r="BK1424"/>
  <c r="BK1244"/>
  <c r="J1019"/>
  <c r="BK301"/>
  <c r="BK237"/>
  <c r="BK2445"/>
  <c r="J2433"/>
  <c r="J2419"/>
  <c r="BK2404"/>
  <c r="BK2374"/>
  <c r="BK2253"/>
  <c r="J2051"/>
  <c r="BK1825"/>
  <c r="BK1627"/>
  <c r="BK1523"/>
  <c r="BK1467"/>
  <c r="J1326"/>
  <c r="J1250"/>
  <c r="J1063"/>
  <c r="BK308"/>
  <c r="J280"/>
  <c r="J245"/>
  <c r="J2573"/>
  <c r="BK188" i="2"/>
  <c r="J188"/>
  <c r="J209"/>
  <c r="BK139"/>
  <c r="BK222"/>
  <c r="BK176"/>
  <c r="BK218"/>
  <c r="J164"/>
  <c r="BK196"/>
  <c r="BK153"/>
  <c r="BK243"/>
  <c r="BK200"/>
  <c r="J141"/>
  <c r="BK2549" i="3"/>
  <c r="BK2438"/>
  <c r="J2383"/>
  <c r="J2349"/>
  <c r="J2318"/>
  <c r="J2262"/>
  <c r="J2008"/>
  <c r="J1821"/>
  <c r="BK1639"/>
  <c r="BK1596"/>
  <c r="J1467"/>
  <c r="BK1256"/>
  <c r="J1037"/>
  <c r="J608"/>
  <c r="BK307"/>
  <c r="J178"/>
  <c r="BK2695"/>
  <c r="J2441"/>
  <c r="BK2419"/>
  <c r="J2382"/>
  <c r="BK2350"/>
  <c r="J2324"/>
  <c r="BK2296"/>
  <c r="J2206"/>
  <c r="BK1933"/>
  <c r="BK1655"/>
  <c r="BK1469"/>
  <c r="J1318"/>
  <c r="J1016"/>
  <c r="J297"/>
  <c r="J170"/>
  <c r="J2532"/>
  <c r="BK2418"/>
  <c r="BK2398"/>
  <c r="BK2358"/>
  <c r="J2301"/>
  <c r="J2208"/>
  <c r="J2025"/>
  <c r="BK1986"/>
  <c r="J1748"/>
  <c r="J1486"/>
  <c r="J1248"/>
  <c r="BK608"/>
  <c r="J445"/>
  <c r="J230"/>
  <c r="BK2573"/>
  <c r="BK2447"/>
  <c r="J2405"/>
  <c r="BK2390"/>
  <c r="J2384"/>
  <c r="J2356"/>
  <c r="J2329"/>
  <c r="BK2295"/>
  <c r="J2229"/>
  <c r="J2105"/>
  <c r="J1756"/>
  <c r="J1628"/>
  <c r="J1531"/>
  <c r="J1459"/>
  <c r="BK1186"/>
  <c r="BK875"/>
  <c r="BK294"/>
  <c r="BK2718"/>
  <c r="BK2489"/>
  <c r="J2443"/>
  <c r="BK2397"/>
  <c r="J2362"/>
  <c r="J2307"/>
  <c r="BK2243"/>
  <c r="BK2124"/>
  <c r="BK2075"/>
  <c r="J1768"/>
  <c r="BK1646"/>
  <c r="BK1621"/>
  <c r="J1471"/>
  <c r="J1453"/>
  <c r="J1069"/>
  <c r="J301"/>
  <c r="BK266"/>
  <c r="BK197"/>
  <c r="J2476"/>
  <c r="J2447"/>
  <c r="J2396"/>
  <c r="J2373"/>
  <c r="BK2347"/>
  <c r="BK2339"/>
  <c r="J2309"/>
  <c r="BK2294"/>
  <c r="J2243"/>
  <c r="BK2115"/>
  <c r="J1579"/>
  <c r="J1361"/>
  <c r="BK1193"/>
  <c r="J322"/>
  <c r="J168"/>
  <c r="J2821"/>
  <c r="J2812"/>
  <c r="J2808"/>
  <c r="J2803"/>
  <c r="BK2800"/>
  <c r="BK2797"/>
  <c r="J2794"/>
  <c r="BK2790"/>
  <c r="BK2788"/>
  <c r="J2784"/>
  <c r="BK2780"/>
  <c r="BK2776"/>
  <c r="BK2773"/>
  <c r="BK2760"/>
  <c r="BK2751"/>
  <c r="J2561"/>
  <c r="BK2439"/>
  <c r="J2410"/>
  <c r="BK2371"/>
  <c r="J2322"/>
  <c r="J2299"/>
  <c r="BK2241"/>
  <c r="J2099"/>
  <c r="BK1629"/>
  <c r="J1338"/>
  <c r="BK427"/>
  <c r="BK207"/>
  <c r="J2713"/>
  <c r="BK2473"/>
  <c r="J2431"/>
  <c r="J2403"/>
  <c r="BK2381"/>
  <c r="BK2306"/>
  <c r="BK2164"/>
  <c r="BK1988"/>
  <c r="J1770"/>
  <c r="BK1599"/>
  <c r="BK1472"/>
  <c r="J1322"/>
  <c r="J1102"/>
  <c r="BK1019"/>
  <c r="BK458"/>
  <c r="BK269"/>
  <c r="J192"/>
  <c r="J409" i="4"/>
  <c r="BK366"/>
  <c r="J226"/>
  <c r="BK147"/>
  <c r="J383"/>
  <c r="J338"/>
  <c r="J216"/>
  <c r="J189"/>
  <c r="BK409"/>
  <c r="BK303"/>
  <c r="BK186"/>
  <c r="BK406"/>
  <c r="J318"/>
  <c r="BK219"/>
  <c r="BK421"/>
  <c r="J379"/>
  <c r="BK297"/>
  <c r="J134"/>
  <c r="J397"/>
  <c r="BK332"/>
  <c r="J208"/>
  <c r="J422"/>
  <c r="BK393"/>
  <c r="BK358"/>
  <c r="BK228"/>
  <c r="BK433"/>
  <c r="J429"/>
  <c r="J387"/>
  <c r="J309"/>
  <c r="J131" i="5"/>
  <c r="BK161"/>
  <c r="J165"/>
  <c r="J144"/>
  <c r="BK158"/>
  <c r="BK142"/>
  <c r="J131" i="6"/>
  <c r="J160"/>
  <c r="BK142"/>
  <c r="J163"/>
  <c r="BK151"/>
  <c r="J151"/>
  <c r="BK130" i="7"/>
  <c r="BK163" i="8"/>
  <c r="J169"/>
  <c r="BK153"/>
  <c r="BK151"/>
  <c r="J167"/>
  <c r="BK143"/>
  <c r="J230" i="2"/>
  <c r="BK192"/>
  <c r="J149"/>
  <c r="J204"/>
  <c r="BK131"/>
  <c r="J214"/>
  <c r="J179"/>
  <c r="BK214"/>
  <c r="BK141"/>
  <c r="BK177"/>
  <c r="BK145"/>
  <c r="BK234"/>
  <c r="J194"/>
  <c r="BK133"/>
  <c r="BK2571" i="3"/>
  <c r="BK2476"/>
  <c r="J2422"/>
  <c r="J2385"/>
  <c r="BK2366"/>
  <c r="BK2321"/>
  <c r="BK2297"/>
  <c r="BK2247"/>
  <c r="BK2023"/>
  <c r="J1823"/>
  <c r="J1663"/>
  <c r="J1621"/>
  <c r="BK1521"/>
  <c r="J1349"/>
  <c r="BK1242"/>
  <c r="J1021"/>
  <c r="BK391"/>
  <c r="J228"/>
  <c r="J2712"/>
  <c r="BK2423"/>
  <c r="BK2394"/>
  <c r="J2347"/>
  <c r="BK2314"/>
  <c r="BK2259"/>
  <c r="BK2045"/>
  <c r="BK1674"/>
  <c r="J1623"/>
  <c r="BK1408"/>
  <c r="BK1191"/>
  <c r="BK462"/>
  <c r="BK304"/>
  <c r="BK241"/>
  <c r="J163"/>
  <c r="J2545"/>
  <c r="BK2431"/>
  <c r="J2414"/>
  <c r="BK2383"/>
  <c r="BK2320"/>
  <c r="BK2265"/>
  <c r="J2216"/>
  <c r="J2075"/>
  <c r="J2023"/>
  <c r="BK1756"/>
  <c r="J1637"/>
  <c r="BK1474"/>
  <c r="J1256"/>
  <c r="J1104"/>
  <c r="J450"/>
  <c r="J307"/>
  <c r="BK192"/>
  <c r="J2695"/>
  <c r="BK2534"/>
  <c r="J2438"/>
  <c r="BK2432"/>
  <c r="BK2417"/>
  <c r="BK2395"/>
  <c r="J2377"/>
  <c r="BK2343"/>
  <c r="J2317"/>
  <c r="BK2309"/>
  <c r="J2293"/>
  <c r="BK2226"/>
  <c r="J2162"/>
  <c r="J1858"/>
  <c r="J1659"/>
  <c r="J1592"/>
  <c r="J1494"/>
  <c r="BK1349"/>
  <c r="BK1086"/>
  <c r="BK450"/>
  <c r="BK250"/>
  <c r="BK2715"/>
  <c r="BK2480"/>
  <c r="BK2416"/>
  <c r="BK2317"/>
  <c r="J2298"/>
  <c r="J1988"/>
  <c r="BK1809"/>
  <c r="J1674"/>
  <c r="J1633"/>
  <c r="J1472"/>
  <c r="BK1427"/>
  <c r="J1082"/>
  <c r="BK741"/>
  <c r="J367"/>
  <c r="J294"/>
  <c r="J159"/>
  <c r="BK2547"/>
  <c r="J2364"/>
  <c r="BK2337"/>
  <c r="BK2312"/>
  <c r="J2278"/>
  <c r="BK2217"/>
  <c r="BK2119"/>
  <c r="BK1449"/>
  <c r="J1244"/>
  <c r="J1039"/>
  <c r="J438"/>
  <c r="BK256"/>
  <c r="BK2825"/>
  <c r="BK2816"/>
  <c r="BK2810"/>
  <c r="BK2807"/>
  <c r="BK2804"/>
  <c r="J2802"/>
  <c r="J2799"/>
  <c r="J2795"/>
  <c r="BK2792"/>
  <c r="BK2789"/>
  <c r="J2787"/>
  <c r="BK2782"/>
  <c r="J2778"/>
  <c r="BK2772"/>
  <c r="J2760"/>
  <c r="J2736"/>
  <c r="BK2465"/>
  <c r="BK2415"/>
  <c r="J2366"/>
  <c r="BK2323"/>
  <c r="J2304"/>
  <c r="J2247"/>
  <c r="BK2008"/>
  <c r="BK1494"/>
  <c r="BK1030"/>
  <c r="BK371"/>
  <c r="BK165"/>
  <c r="J2559"/>
  <c r="J2437"/>
  <c r="J2428"/>
  <c r="BK2406"/>
  <c r="J2379"/>
  <c r="J2325"/>
  <c r="BK2216"/>
  <c r="BK2064"/>
  <c r="J1813"/>
  <c r="BK1618"/>
  <c r="J1577"/>
  <c r="BK1453"/>
  <c r="J1308"/>
  <c r="BK1100"/>
  <c r="J878"/>
  <c r="J452"/>
  <c r="J256"/>
  <c r="J190"/>
  <c r="BK383" i="4"/>
  <c r="BK356"/>
  <c r="BK157"/>
  <c r="J385"/>
  <c r="J368"/>
  <c r="J232"/>
  <c r="J182"/>
  <c r="BK379"/>
  <c r="BK220"/>
  <c r="J410"/>
  <c r="J344"/>
  <c r="J212"/>
  <c r="J411"/>
  <c r="J364"/>
  <c r="J213"/>
  <c r="J421"/>
  <c r="J377"/>
  <c r="BK192"/>
  <c r="J159"/>
  <c r="J417"/>
  <c r="J303"/>
  <c r="BK208"/>
  <c r="J427"/>
  <c r="BK399"/>
  <c r="BK326"/>
  <c r="BK232"/>
  <c r="J147"/>
  <c r="BK165" i="5"/>
  <c r="J132"/>
  <c r="BK138"/>
  <c r="J142"/>
  <c r="BK149"/>
  <c r="J138"/>
  <c r="J140" i="6"/>
  <c r="BK169"/>
  <c r="J153"/>
  <c r="BK153"/>
  <c r="J144"/>
  <c r="J149"/>
  <c r="J149" i="8"/>
  <c r="BK136"/>
  <c r="BK138"/>
  <c r="J143"/>
  <c r="BK134"/>
  <c r="J145" i="2"/>
  <c r="J211"/>
  <c r="J131"/>
  <c r="BK202"/>
  <c r="J237"/>
  <c r="BK211"/>
  <c r="J227"/>
  <c r="BK167"/>
  <c r="J182"/>
  <c r="J151"/>
  <c r="BK229"/>
  <c r="J229"/>
  <c r="BK184"/>
  <c r="BK2717" i="3"/>
  <c r="J2478"/>
  <c r="J2418"/>
  <c r="BK2373"/>
  <c r="BK2344"/>
  <c r="BK2313"/>
  <c r="J2294"/>
  <c r="BK2235"/>
  <c r="J2027"/>
  <c r="BK1891"/>
  <c r="BK1633"/>
  <c r="BK1593"/>
  <c r="BK1378"/>
  <c r="BK1211"/>
  <c r="J1027"/>
  <c r="BK438"/>
  <c r="J266"/>
  <c r="J161"/>
  <c r="J2557"/>
  <c r="BK2407"/>
  <c r="BK2392"/>
  <c r="BK2354"/>
  <c r="BK2336"/>
  <c r="BK2310"/>
  <c r="BK2257"/>
  <c r="J2101"/>
  <c r="J1787"/>
  <c r="BK1624"/>
  <c r="BK1471"/>
  <c r="BK1326"/>
  <c r="J1024"/>
  <c r="J448"/>
  <c r="J262"/>
  <c r="BK195"/>
  <c r="BK2561"/>
  <c r="BK2437"/>
  <c r="J2415"/>
  <c r="BK2385"/>
  <c r="BK2327"/>
  <c r="BK2269"/>
  <c r="BK2167"/>
  <c r="BK2027"/>
  <c r="BK1821"/>
  <c r="J1640"/>
  <c r="J1599"/>
  <c r="BK1579"/>
  <c r="BK1338"/>
  <c r="BK1027"/>
  <c r="J391"/>
  <c r="BK193"/>
  <c r="BK2710"/>
  <c r="BK2545"/>
  <c r="J2445"/>
  <c r="J2430"/>
  <c r="BK2411"/>
  <c r="J2388"/>
  <c r="BK2362"/>
  <c r="BK2333"/>
  <c r="J2306"/>
  <c r="BK2270"/>
  <c r="J2268"/>
  <c r="J2058"/>
  <c r="BK1709"/>
  <c r="BK1637"/>
  <c r="J1588"/>
  <c r="BK1511"/>
  <c r="BK1372"/>
  <c r="J1213"/>
  <c r="BK1065"/>
  <c r="BK265"/>
  <c r="J207"/>
  <c r="BK2454"/>
  <c r="BK2414"/>
  <c r="BK2388"/>
  <c r="BK2348"/>
  <c r="BK2261"/>
  <c r="J1891"/>
  <c r="BK1659"/>
  <c r="J1636"/>
  <c r="J1587"/>
  <c r="J1282"/>
  <c r="J1086"/>
  <c r="BK1016"/>
  <c r="BK415"/>
  <c r="J265"/>
  <c r="BK223"/>
  <c r="J2454"/>
  <c r="BK2429"/>
  <c r="J2395"/>
  <c r="J2369"/>
  <c r="BK2346"/>
  <c r="J2331"/>
  <c r="BK2293"/>
  <c r="J2235"/>
  <c r="J1438"/>
  <c r="BK1248"/>
  <c r="J1067"/>
  <c r="J741"/>
  <c r="BK228"/>
  <c r="J2823"/>
  <c r="BK2815"/>
  <c r="J2810"/>
  <c r="J2807"/>
  <c r="BK2803"/>
  <c r="J2801"/>
  <c r="BK2798"/>
  <c r="BK2795"/>
  <c r="J2793"/>
  <c r="J2788"/>
  <c r="BK2784"/>
  <c r="BK2781"/>
  <c r="BK2777"/>
  <c r="BK2774"/>
  <c r="BK2767"/>
  <c r="J2751"/>
  <c r="BK2543"/>
  <c r="BK2434"/>
  <c r="J2409"/>
  <c r="BK2356"/>
  <c r="J2310"/>
  <c r="BK2278"/>
  <c r="BK2094"/>
  <c r="J1466"/>
  <c r="BK1067"/>
  <c r="J385"/>
  <c r="J193"/>
  <c r="J2522"/>
  <c r="BK2422"/>
  <c r="J2401"/>
  <c r="J2348"/>
  <c r="BK2255"/>
  <c r="BK2153"/>
  <c r="BK1931"/>
  <c r="J1626"/>
  <c r="BK1588"/>
  <c r="BK1380"/>
  <c r="BK1213"/>
  <c r="BK1082"/>
  <c r="J460"/>
  <c r="BK303"/>
  <c r="BK417" i="4"/>
  <c r="J371"/>
  <c r="J245"/>
  <c r="J214"/>
  <c r="J415"/>
  <c r="BK372"/>
  <c r="J256"/>
  <c r="BK212"/>
  <c r="BK188"/>
  <c r="BK391"/>
  <c r="BK267"/>
  <c r="BK159"/>
  <c r="J388"/>
  <c r="J267"/>
  <c r="J210"/>
  <c r="BK397"/>
  <c r="J370"/>
  <c r="J222"/>
  <c r="BK395"/>
  <c r="BK302"/>
  <c r="BK205"/>
  <c r="J157"/>
  <c r="BK415"/>
  <c r="BK370"/>
  <c r="BK245"/>
  <c r="BK216"/>
  <c r="BK431"/>
  <c r="BK412"/>
  <c r="BK364"/>
  <c r="BK217"/>
  <c r="J158" i="5"/>
  <c r="J156"/>
  <c r="J151"/>
  <c r="J153"/>
  <c r="BK136"/>
  <c r="BK153"/>
  <c r="BK155" i="6"/>
  <c r="BK143"/>
  <c r="J136"/>
  <c r="J167"/>
  <c r="J143"/>
  <c r="J128" i="7"/>
  <c r="BK132"/>
  <c r="BK142" i="8"/>
  <c r="BK149"/>
  <c r="J163"/>
  <c r="J165"/>
  <c r="J151"/>
  <c r="P1824" i="3" l="1"/>
  <c r="T161" i="6"/>
  <c r="L141" i="9"/>
  <c r="L47" i="18"/>
  <c r="R159" i="5"/>
  <c r="L22" i="18"/>
  <c r="L60"/>
  <c r="L151" i="9"/>
  <c r="H199" i="10"/>
  <c r="P161" i="8"/>
  <c r="L74" i="9"/>
  <c r="L124"/>
  <c r="I401" i="11"/>
  <c r="I405" s="1"/>
  <c r="L22" i="19"/>
  <c r="J16" s="1"/>
  <c r="I147" i="6" s="1"/>
  <c r="T161" i="8"/>
  <c r="R161"/>
  <c r="R126" i="7"/>
  <c r="R122" s="1"/>
  <c r="P126"/>
  <c r="T126"/>
  <c r="T122" s="1"/>
  <c r="R161" i="6"/>
  <c r="J16" i="18"/>
  <c r="I147" i="5" s="1"/>
  <c r="T159"/>
  <c r="P159"/>
  <c r="P425" i="4"/>
  <c r="T425"/>
  <c r="R425"/>
  <c r="G76" i="17"/>
  <c r="I2165" i="3"/>
  <c r="L38" i="9"/>
  <c r="J13" s="1"/>
  <c r="I2155" i="3" s="1"/>
  <c r="BK2155" s="1"/>
  <c r="BK2154" s="1"/>
  <c r="J2154" s="1"/>
  <c r="J111" s="1"/>
  <c r="T2817"/>
  <c r="R235" i="2"/>
  <c r="P235"/>
  <c r="T235"/>
  <c r="J16" i="21"/>
  <c r="I147" i="8" s="1"/>
  <c r="G36" i="20"/>
  <c r="I125" i="7" s="1"/>
  <c r="H402" i="11"/>
  <c r="H405" s="1"/>
  <c r="H403"/>
  <c r="P161" i="6"/>
  <c r="R2817" i="3"/>
  <c r="P122" i="7"/>
  <c r="AU100" i="1" s="1"/>
  <c r="R206" i="2"/>
  <c r="P225"/>
  <c r="R158" i="3"/>
  <c r="BK198"/>
  <c r="J198" s="1"/>
  <c r="J99" s="1"/>
  <c r="R198"/>
  <c r="BK264"/>
  <c r="J264" s="1"/>
  <c r="J100" s="1"/>
  <c r="T264"/>
  <c r="R426"/>
  <c r="BK449"/>
  <c r="J449" s="1"/>
  <c r="J102" s="1"/>
  <c r="BK1473"/>
  <c r="J1473"/>
  <c r="J104" s="1"/>
  <c r="R1645"/>
  <c r="P2026"/>
  <c r="R2160"/>
  <c r="R2163"/>
  <c r="P2316"/>
  <c r="R2479"/>
  <c r="P2548"/>
  <c r="P2560"/>
  <c r="BK2711"/>
  <c r="J2711" s="1"/>
  <c r="J126" s="1"/>
  <c r="P2771"/>
  <c r="BK133" i="4"/>
  <c r="J133" s="1"/>
  <c r="J98" s="1"/>
  <c r="T130" i="5"/>
  <c r="P150"/>
  <c r="R137" i="6"/>
  <c r="BK137" i="8"/>
  <c r="J137" s="1"/>
  <c r="J99" s="1"/>
  <c r="T130" i="2"/>
  <c r="T201"/>
  <c r="BK225"/>
  <c r="J225" s="1"/>
  <c r="J102" s="1"/>
  <c r="T2316" i="3"/>
  <c r="T2479"/>
  <c r="R2548"/>
  <c r="T2548"/>
  <c r="R2560"/>
  <c r="R2711"/>
  <c r="P2750"/>
  <c r="R2814"/>
  <c r="R2813" s="1"/>
  <c r="BK236" i="4"/>
  <c r="R308"/>
  <c r="R375"/>
  <c r="R137" i="5"/>
  <c r="R150"/>
  <c r="BK137" i="6"/>
  <c r="J137" s="1"/>
  <c r="J99" s="1"/>
  <c r="T150" i="8"/>
  <c r="BK130" i="2"/>
  <c r="J130" s="1"/>
  <c r="J98" s="1"/>
  <c r="R201"/>
  <c r="T213"/>
  <c r="BK461" i="3"/>
  <c r="J461" s="1"/>
  <c r="J103" s="1"/>
  <c r="T1473"/>
  <c r="BK1635"/>
  <c r="J1635" s="1"/>
  <c r="J105" s="1"/>
  <c r="P1635"/>
  <c r="R1635"/>
  <c r="T1635"/>
  <c r="R1824"/>
  <c r="P2170"/>
  <c r="BK2214"/>
  <c r="J2214" s="1"/>
  <c r="J118" s="1"/>
  <c r="T2214"/>
  <c r="P2246"/>
  <c r="BK2302"/>
  <c r="J2302" s="1"/>
  <c r="J120" s="1"/>
  <c r="R2302"/>
  <c r="T2576"/>
  <c r="T2771"/>
  <c r="P236" i="4"/>
  <c r="T308"/>
  <c r="P375"/>
  <c r="BK130" i="5"/>
  <c r="J130" s="1"/>
  <c r="J98" s="1"/>
  <c r="R130" i="6"/>
  <c r="P150"/>
  <c r="R137" i="8"/>
  <c r="P130" i="2"/>
  <c r="P206"/>
  <c r="P213"/>
  <c r="R461" i="3"/>
  <c r="T1645"/>
  <c r="T2026"/>
  <c r="T2160"/>
  <c r="T2163"/>
  <c r="BK2316"/>
  <c r="J2316" s="1"/>
  <c r="J121" s="1"/>
  <c r="P2576"/>
  <c r="BK2771"/>
  <c r="J2771" s="1"/>
  <c r="J128" s="1"/>
  <c r="P2814"/>
  <c r="P2813" s="1"/>
  <c r="T2814"/>
  <c r="T2813"/>
  <c r="R236" i="4"/>
  <c r="P282"/>
  <c r="BK357"/>
  <c r="J357" s="1"/>
  <c r="J102" s="1"/>
  <c r="T375"/>
  <c r="R130" i="5"/>
  <c r="T150"/>
  <c r="BK130" i="6"/>
  <c r="J130"/>
  <c r="J98" s="1"/>
  <c r="R150"/>
  <c r="T130" i="8"/>
  <c r="P137"/>
  <c r="T133" i="4"/>
  <c r="P308"/>
  <c r="P357"/>
  <c r="T408"/>
  <c r="T407" s="1"/>
  <c r="T137" i="5"/>
  <c r="T137" i="6"/>
  <c r="P150" i="8"/>
  <c r="R130" i="2"/>
  <c r="BK206"/>
  <c r="J206" s="1"/>
  <c r="J100" s="1"/>
  <c r="R213"/>
  <c r="BK158" i="3"/>
  <c r="J158" s="1"/>
  <c r="J98" s="1"/>
  <c r="P158"/>
  <c r="T158"/>
  <c r="P198"/>
  <c r="T198"/>
  <c r="P264"/>
  <c r="R264"/>
  <c r="BK426"/>
  <c r="J426" s="1"/>
  <c r="J101" s="1"/>
  <c r="P426"/>
  <c r="T426"/>
  <c r="P449"/>
  <c r="R449"/>
  <c r="T449"/>
  <c r="P1473"/>
  <c r="P1645"/>
  <c r="BK2026"/>
  <c r="J2026" s="1"/>
  <c r="J110" s="1"/>
  <c r="BK2170"/>
  <c r="J2170" s="1"/>
  <c r="J117" s="1"/>
  <c r="R2316"/>
  <c r="P2479"/>
  <c r="BK2548"/>
  <c r="J2548" s="1"/>
  <c r="J123" s="1"/>
  <c r="BK2560"/>
  <c r="J2560" s="1"/>
  <c r="J124" s="1"/>
  <c r="T2560"/>
  <c r="T2711"/>
  <c r="T2750"/>
  <c r="P133" i="4"/>
  <c r="BK282"/>
  <c r="J282" s="1"/>
  <c r="J100" s="1"/>
  <c r="T282"/>
  <c r="R357"/>
  <c r="BK408"/>
  <c r="BK407" s="1"/>
  <c r="J407" s="1"/>
  <c r="J105" s="1"/>
  <c r="P130" i="5"/>
  <c r="BK150"/>
  <c r="J150" s="1"/>
  <c r="J102" s="1"/>
  <c r="P130" i="6"/>
  <c r="BK150"/>
  <c r="J150" s="1"/>
  <c r="J102" s="1"/>
  <c r="R130" i="8"/>
  <c r="BK150"/>
  <c r="J150" s="1"/>
  <c r="J102" s="1"/>
  <c r="P201" i="2"/>
  <c r="T206"/>
  <c r="R225"/>
  <c r="P461" i="3"/>
  <c r="R1473"/>
  <c r="BK1824"/>
  <c r="J1824" s="1"/>
  <c r="J109" s="1"/>
  <c r="R2026"/>
  <c r="R2170"/>
  <c r="P2214"/>
  <c r="R2214"/>
  <c r="R2246"/>
  <c r="P2302"/>
  <c r="T2302"/>
  <c r="R2576"/>
  <c r="BK2750"/>
  <c r="J2750" s="1"/>
  <c r="J127" s="1"/>
  <c r="R2750"/>
  <c r="BK2814"/>
  <c r="BK2813"/>
  <c r="J2813" s="1"/>
  <c r="J130" s="1"/>
  <c r="R133" i="4"/>
  <c r="BK308"/>
  <c r="J308" s="1"/>
  <c r="J101" s="1"/>
  <c r="T357"/>
  <c r="R408"/>
  <c r="R407" s="1"/>
  <c r="P137" i="5"/>
  <c r="T130" i="6"/>
  <c r="T150"/>
  <c r="P130" i="8"/>
  <c r="P129" s="1"/>
  <c r="P128" s="1"/>
  <c r="AU101" i="1" s="1"/>
  <c r="R150" i="8"/>
  <c r="BK201" i="2"/>
  <c r="J201" s="1"/>
  <c r="J99" s="1"/>
  <c r="BK213"/>
  <c r="J213" s="1"/>
  <c r="J101" s="1"/>
  <c r="T225"/>
  <c r="T461" i="3"/>
  <c r="BK1645"/>
  <c r="J1645" s="1"/>
  <c r="J108" s="1"/>
  <c r="T1824"/>
  <c r="P2160"/>
  <c r="P2163"/>
  <c r="T2170"/>
  <c r="BK2246"/>
  <c r="J2246" s="1"/>
  <c r="J119" s="1"/>
  <c r="T2246"/>
  <c r="BK2479"/>
  <c r="J2479" s="1"/>
  <c r="J122" s="1"/>
  <c r="BK2576"/>
  <c r="J2576" s="1"/>
  <c r="J125" s="1"/>
  <c r="P2711"/>
  <c r="R2771"/>
  <c r="T236" i="4"/>
  <c r="R282"/>
  <c r="BK375"/>
  <c r="J375"/>
  <c r="J103" s="1"/>
  <c r="P408"/>
  <c r="P407" s="1"/>
  <c r="BK137" i="5"/>
  <c r="J137"/>
  <c r="J99" s="1"/>
  <c r="P137" i="6"/>
  <c r="BK130" i="8"/>
  <c r="T137"/>
  <c r="BK2811" i="3"/>
  <c r="J2811" s="1"/>
  <c r="J129" s="1"/>
  <c r="BK2820"/>
  <c r="J2820" s="1"/>
  <c r="J134" s="1"/>
  <c r="BK405" i="4"/>
  <c r="J405" s="1"/>
  <c r="J104" s="1"/>
  <c r="BK428"/>
  <c r="J428" s="1"/>
  <c r="J109" s="1"/>
  <c r="BK162" i="5"/>
  <c r="J162" s="1"/>
  <c r="J106" s="1"/>
  <c r="BK166"/>
  <c r="J166" s="1"/>
  <c r="J108" s="1"/>
  <c r="BK129" i="7"/>
  <c r="J129" s="1"/>
  <c r="J101" s="1"/>
  <c r="BK1642" i="3"/>
  <c r="J1642" s="1"/>
  <c r="J106" s="1"/>
  <c r="BK2824"/>
  <c r="J2824" s="1"/>
  <c r="J136" s="1"/>
  <c r="BK426" i="4"/>
  <c r="J426" s="1"/>
  <c r="J108" s="1"/>
  <c r="BK162" i="6"/>
  <c r="J162" s="1"/>
  <c r="J105" s="1"/>
  <c r="BK164"/>
  <c r="J164" s="1"/>
  <c r="J106" s="1"/>
  <c r="BK168"/>
  <c r="J168" s="1"/>
  <c r="J108" s="1"/>
  <c r="BK131" i="7"/>
  <c r="J131" s="1"/>
  <c r="J102" s="1"/>
  <c r="BK148" i="8"/>
  <c r="J148" s="1"/>
  <c r="J101" s="1"/>
  <c r="BK166"/>
  <c r="J166" s="1"/>
  <c r="J107" s="1"/>
  <c r="BK236" i="2"/>
  <c r="J236" s="1"/>
  <c r="J105" s="1"/>
  <c r="BK2158" i="3"/>
  <c r="J2158" s="1"/>
  <c r="J113" s="1"/>
  <c r="BK2818"/>
  <c r="J2818" s="1"/>
  <c r="J133" s="1"/>
  <c r="BK430" i="4"/>
  <c r="J430" s="1"/>
  <c r="J110" s="1"/>
  <c r="BK148" i="5"/>
  <c r="J148" s="1"/>
  <c r="J101" s="1"/>
  <c r="BK164"/>
  <c r="J164" s="1"/>
  <c r="J107" s="1"/>
  <c r="BK233" i="2"/>
  <c r="J233" s="1"/>
  <c r="J103" s="1"/>
  <c r="BK240"/>
  <c r="J240" s="1"/>
  <c r="J107" s="1"/>
  <c r="BK159" i="8"/>
  <c r="J159" s="1"/>
  <c r="J103" s="1"/>
  <c r="BK164"/>
  <c r="J164" s="1"/>
  <c r="J106" s="1"/>
  <c r="BK166" i="6"/>
  <c r="J166" s="1"/>
  <c r="J107" s="1"/>
  <c r="BK238" i="2"/>
  <c r="J238" s="1"/>
  <c r="J106" s="1"/>
  <c r="BK242"/>
  <c r="J242" s="1"/>
  <c r="J108" s="1"/>
  <c r="BK2822" i="3"/>
  <c r="J2822" s="1"/>
  <c r="J135" s="1"/>
  <c r="BK432" i="4"/>
  <c r="J432" s="1"/>
  <c r="J111" s="1"/>
  <c r="BK157" i="5"/>
  <c r="J157" s="1"/>
  <c r="J103" s="1"/>
  <c r="BK160"/>
  <c r="J160" s="1"/>
  <c r="J105" s="1"/>
  <c r="BK148" i="6"/>
  <c r="J148" s="1"/>
  <c r="J101" s="1"/>
  <c r="BK159"/>
  <c r="J159" s="1"/>
  <c r="J103" s="1"/>
  <c r="BK127" i="7"/>
  <c r="J127" s="1"/>
  <c r="J100" s="1"/>
  <c r="BK162" i="8"/>
  <c r="J162" s="1"/>
  <c r="J105" s="1"/>
  <c r="BK168"/>
  <c r="J168"/>
  <c r="J108" s="1"/>
  <c r="F91"/>
  <c r="F125"/>
  <c r="BE140"/>
  <c r="BE142"/>
  <c r="BE163"/>
  <c r="BE165"/>
  <c r="BE138"/>
  <c r="BE155"/>
  <c r="BE157"/>
  <c r="J89"/>
  <c r="E118"/>
  <c r="BE134"/>
  <c r="BE136"/>
  <c r="BE149"/>
  <c r="BE143"/>
  <c r="BE144"/>
  <c r="BE151"/>
  <c r="BE131"/>
  <c r="BE132"/>
  <c r="BE153"/>
  <c r="BE160"/>
  <c r="BE167"/>
  <c r="BE169"/>
  <c r="J89" i="7"/>
  <c r="BE132"/>
  <c r="F119"/>
  <c r="BE130"/>
  <c r="E112"/>
  <c r="F118"/>
  <c r="BE128"/>
  <c r="E118" i="6"/>
  <c r="F125"/>
  <c r="BE132"/>
  <c r="F91"/>
  <c r="BE144"/>
  <c r="BE149"/>
  <c r="BE165"/>
  <c r="BE143"/>
  <c r="BE169"/>
  <c r="J122"/>
  <c r="BE134"/>
  <c r="BE138"/>
  <c r="BE140"/>
  <c r="BE151"/>
  <c r="BE131"/>
  <c r="BE160"/>
  <c r="BE163"/>
  <c r="BE167"/>
  <c r="BE136"/>
  <c r="BE142"/>
  <c r="BE153"/>
  <c r="BE155"/>
  <c r="BE157"/>
  <c r="BE156" i="5"/>
  <c r="BE165"/>
  <c r="E85"/>
  <c r="J122"/>
  <c r="BE138"/>
  <c r="BE140"/>
  <c r="BE155"/>
  <c r="BE163"/>
  <c r="F124"/>
  <c r="BE134"/>
  <c r="BE149"/>
  <c r="BE167"/>
  <c r="BE153"/>
  <c r="F92"/>
  <c r="BE151"/>
  <c r="BE158"/>
  <c r="BE131"/>
  <c r="BE132"/>
  <c r="BE136"/>
  <c r="BE142"/>
  <c r="BE144"/>
  <c r="BE161"/>
  <c r="BE143"/>
  <c r="J2814" i="3"/>
  <c r="J131" s="1"/>
  <c r="F91" i="4"/>
  <c r="E121"/>
  <c r="BE159"/>
  <c r="BE167"/>
  <c r="BE175"/>
  <c r="BE208"/>
  <c r="BE219"/>
  <c r="BE220"/>
  <c r="BE222"/>
  <c r="BE267"/>
  <c r="BE297"/>
  <c r="BE302"/>
  <c r="BE318"/>
  <c r="BE338"/>
  <c r="BE356"/>
  <c r="BE366"/>
  <c r="BE370"/>
  <c r="BE397"/>
  <c r="BE424"/>
  <c r="BE427"/>
  <c r="BE429"/>
  <c r="BE431"/>
  <c r="BE433"/>
  <c r="BE212"/>
  <c r="BE227"/>
  <c r="BE256"/>
  <c r="BE406"/>
  <c r="BE413"/>
  <c r="BE421"/>
  <c r="BE147"/>
  <c r="BE188"/>
  <c r="BE189"/>
  <c r="BE243"/>
  <c r="BE245"/>
  <c r="BE283"/>
  <c r="BE372"/>
  <c r="BE379"/>
  <c r="BE388"/>
  <c r="BE415"/>
  <c r="J125"/>
  <c r="BE205"/>
  <c r="BE206"/>
  <c r="BE214"/>
  <c r="BE228"/>
  <c r="BE232"/>
  <c r="BE325"/>
  <c r="BE326"/>
  <c r="BE374"/>
  <c r="BE376"/>
  <c r="BE385"/>
  <c r="BE389"/>
  <c r="BE411"/>
  <c r="BE412"/>
  <c r="BE414"/>
  <c r="BE134"/>
  <c r="BE161"/>
  <c r="BE213"/>
  <c r="BE216"/>
  <c r="BE217"/>
  <c r="BE224"/>
  <c r="BE226"/>
  <c r="BE332"/>
  <c r="BE368"/>
  <c r="BE378"/>
  <c r="BE380"/>
  <c r="BE383"/>
  <c r="BE399"/>
  <c r="BE417"/>
  <c r="F92"/>
  <c r="BE151"/>
  <c r="BE173"/>
  <c r="BE177"/>
  <c r="BE182"/>
  <c r="BE184"/>
  <c r="BE210"/>
  <c r="BE344"/>
  <c r="BE358"/>
  <c r="BE371"/>
  <c r="BE377"/>
  <c r="BE381"/>
  <c r="BE387"/>
  <c r="BE422"/>
  <c r="BE157"/>
  <c r="BE186"/>
  <c r="BE278"/>
  <c r="BE290"/>
  <c r="BE303"/>
  <c r="BE309"/>
  <c r="BE316"/>
  <c r="BE350"/>
  <c r="BE364"/>
  <c r="BE391"/>
  <c r="BE409"/>
  <c r="BE410"/>
  <c r="BE418"/>
  <c r="BE419"/>
  <c r="BE420"/>
  <c r="BE423"/>
  <c r="BE192"/>
  <c r="BE237"/>
  <c r="BE382"/>
  <c r="BE393"/>
  <c r="BE395"/>
  <c r="BE416"/>
  <c r="J150" i="3"/>
  <c r="BE163"/>
  <c r="BE207"/>
  <c r="BE228"/>
  <c r="BE245"/>
  <c r="BE253"/>
  <c r="BE258"/>
  <c r="BE308"/>
  <c r="BE391"/>
  <c r="BE445"/>
  <c r="BE1039"/>
  <c r="BE1065"/>
  <c r="BE1361"/>
  <c r="BE1372"/>
  <c r="BE1467"/>
  <c r="BE1471"/>
  <c r="BE1506"/>
  <c r="BE1587"/>
  <c r="BE1597"/>
  <c r="BE1624"/>
  <c r="BE1643"/>
  <c r="BE1787"/>
  <c r="BE1809"/>
  <c r="BE1889"/>
  <c r="BE1891"/>
  <c r="BE2049"/>
  <c r="BE2115"/>
  <c r="BE2138"/>
  <c r="BE2162"/>
  <c r="BE2166"/>
  <c r="BE2206"/>
  <c r="BE2241"/>
  <c r="BE2251"/>
  <c r="BE2253"/>
  <c r="BE2261"/>
  <c r="BE2297"/>
  <c r="BE2298"/>
  <c r="BE2300"/>
  <c r="BE2308"/>
  <c r="BE2314"/>
  <c r="BE2320"/>
  <c r="BE2343"/>
  <c r="BE2350"/>
  <c r="BE2354"/>
  <c r="BE2376"/>
  <c r="BE2397"/>
  <c r="BE2399"/>
  <c r="BE2402"/>
  <c r="BE2405"/>
  <c r="BE2410"/>
  <c r="BE2441"/>
  <c r="BE2465"/>
  <c r="BE2476"/>
  <c r="BE2524"/>
  <c r="BE2565"/>
  <c r="E85"/>
  <c r="BE168"/>
  <c r="BE190"/>
  <c r="BE215"/>
  <c r="BE262"/>
  <c r="BE280"/>
  <c r="BE297"/>
  <c r="BE367"/>
  <c r="BE432"/>
  <c r="BE437"/>
  <c r="BE438"/>
  <c r="BE442"/>
  <c r="BE450"/>
  <c r="BE1027"/>
  <c r="BE1037"/>
  <c r="BE1053"/>
  <c r="BE1069"/>
  <c r="BE1082"/>
  <c r="BE1084"/>
  <c r="BE1102"/>
  <c r="BE1186"/>
  <c r="BE1211"/>
  <c r="BE1244"/>
  <c r="BE1246"/>
  <c r="BE1248"/>
  <c r="BE1256"/>
  <c r="BE1308"/>
  <c r="BE1318"/>
  <c r="BE1343"/>
  <c r="BE1349"/>
  <c r="BE1368"/>
  <c r="BE1449"/>
  <c r="BE1469"/>
  <c r="BE1486"/>
  <c r="BE1511"/>
  <c r="BE1521"/>
  <c r="BE1588"/>
  <c r="BE1595"/>
  <c r="BE1599"/>
  <c r="BE1623"/>
  <c r="BE1631"/>
  <c r="BE1636"/>
  <c r="BE1646"/>
  <c r="BE1685"/>
  <c r="BE1735"/>
  <c r="BE1748"/>
  <c r="BE1756"/>
  <c r="BE1825"/>
  <c r="BE1858"/>
  <c r="BE1986"/>
  <c r="BE2058"/>
  <c r="BE2101"/>
  <c r="BE2216"/>
  <c r="BE2245"/>
  <c r="BE2257"/>
  <c r="BE2259"/>
  <c r="BE2264"/>
  <c r="BE2265"/>
  <c r="BE2266"/>
  <c r="BE2295"/>
  <c r="BE2306"/>
  <c r="BE2307"/>
  <c r="BE2318"/>
  <c r="BE2331"/>
  <c r="BE2362"/>
  <c r="BE2379"/>
  <c r="BE2381"/>
  <c r="BE2388"/>
  <c r="BE2390"/>
  <c r="BE2395"/>
  <c r="BE2400"/>
  <c r="BE2413"/>
  <c r="BE2414"/>
  <c r="BE2418"/>
  <c r="BE2425"/>
  <c r="BE2426"/>
  <c r="BE2431"/>
  <c r="BE2433"/>
  <c r="BE2438"/>
  <c r="BE2443"/>
  <c r="BE2461"/>
  <c r="BE2522"/>
  <c r="BE2534"/>
  <c r="BE2547"/>
  <c r="BE2577"/>
  <c r="BE2695"/>
  <c r="BE2701"/>
  <c r="BE2710"/>
  <c r="BE2718"/>
  <c r="BE2724"/>
  <c r="BE2730"/>
  <c r="BE2736"/>
  <c r="BE2748"/>
  <c r="BE2751"/>
  <c r="BE2758"/>
  <c r="BE2760"/>
  <c r="BE2767"/>
  <c r="BE2769"/>
  <c r="BE2772"/>
  <c r="BE2773"/>
  <c r="BE2774"/>
  <c r="BE2775"/>
  <c r="BE2776"/>
  <c r="BE2777"/>
  <c r="BE2778"/>
  <c r="BE2779"/>
  <c r="BE2780"/>
  <c r="BE2781"/>
  <c r="BE2782"/>
  <c r="BE2783"/>
  <c r="BE2784"/>
  <c r="BE2785"/>
  <c r="BE2786"/>
  <c r="BE2787"/>
  <c r="BE2788"/>
  <c r="BE2789"/>
  <c r="BE2790"/>
  <c r="BE2791"/>
  <c r="BE2792"/>
  <c r="BE2793"/>
  <c r="BE2794"/>
  <c r="BE2795"/>
  <c r="BE2796"/>
  <c r="BE2797"/>
  <c r="BE2798"/>
  <c r="BE2799"/>
  <c r="BE2800"/>
  <c r="BE2801"/>
  <c r="BE2802"/>
  <c r="BE2803"/>
  <c r="BE2804"/>
  <c r="BE2805"/>
  <c r="BE2806"/>
  <c r="BE2807"/>
  <c r="BE2808"/>
  <c r="BE2809"/>
  <c r="BE2810"/>
  <c r="BE2812"/>
  <c r="BE2815"/>
  <c r="BE2816"/>
  <c r="BE2819"/>
  <c r="BE2821"/>
  <c r="BE2823"/>
  <c r="BE2825"/>
  <c r="F91"/>
  <c r="BE193"/>
  <c r="BE241"/>
  <c r="BE265"/>
  <c r="BE304"/>
  <c r="BE307"/>
  <c r="BE462"/>
  <c r="BE474"/>
  <c r="BE875"/>
  <c r="BE1024"/>
  <c r="BE1063"/>
  <c r="BE1108"/>
  <c r="BE1311"/>
  <c r="BE1459"/>
  <c r="BE1474"/>
  <c r="BE1518"/>
  <c r="BE1523"/>
  <c r="BE1591"/>
  <c r="BE2027"/>
  <c r="BE2045"/>
  <c r="BE2105"/>
  <c r="BE2269"/>
  <c r="BE2370"/>
  <c r="BE2383"/>
  <c r="BE2387"/>
  <c r="BE2389"/>
  <c r="BE2398"/>
  <c r="BE2408"/>
  <c r="BE2409"/>
  <c r="BE2411"/>
  <c r="BE2412"/>
  <c r="BE2420"/>
  <c r="BE2428"/>
  <c r="BE2436"/>
  <c r="BE2445"/>
  <c r="BE2489"/>
  <c r="BE2567"/>
  <c r="BE2713"/>
  <c r="BE170"/>
  <c r="BE178"/>
  <c r="BE303"/>
  <c r="BE456"/>
  <c r="BE458"/>
  <c r="BE608"/>
  <c r="BE1030"/>
  <c r="BE1067"/>
  <c r="BE1104"/>
  <c r="BE1191"/>
  <c r="BE1209"/>
  <c r="BE1378"/>
  <c r="BE1424"/>
  <c r="BE1468"/>
  <c r="BE1531"/>
  <c r="BE1579"/>
  <c r="BE1580"/>
  <c r="BE1618"/>
  <c r="BE1655"/>
  <c r="BE1709"/>
  <c r="BE2094"/>
  <c r="BE2119"/>
  <c r="BE2153"/>
  <c r="BE2167"/>
  <c r="BE2171"/>
  <c r="BE2208"/>
  <c r="BE2262"/>
  <c r="BE2293"/>
  <c r="BE2303"/>
  <c r="BE2305"/>
  <c r="BE2310"/>
  <c r="BE2315"/>
  <c r="BE2324"/>
  <c r="BE2327"/>
  <c r="BE2333"/>
  <c r="BE2336"/>
  <c r="BE2344"/>
  <c r="BE2356"/>
  <c r="BE2366"/>
  <c r="BE2369"/>
  <c r="BE2382"/>
  <c r="BE2386"/>
  <c r="BE2392"/>
  <c r="BE2396"/>
  <c r="BE2406"/>
  <c r="BE2407"/>
  <c r="BE2422"/>
  <c r="BE2424"/>
  <c r="BE2427"/>
  <c r="BE2430"/>
  <c r="BE2435"/>
  <c r="BE2440"/>
  <c r="BE2447"/>
  <c r="BE2557"/>
  <c r="BE2561"/>
  <c r="BE2712"/>
  <c r="BE161"/>
  <c r="BE175"/>
  <c r="BE192"/>
  <c r="BE195"/>
  <c r="BE230"/>
  <c r="BE260"/>
  <c r="BE269"/>
  <c r="BE300"/>
  <c r="BE741"/>
  <c r="BE878"/>
  <c r="BE1014"/>
  <c r="BE1282"/>
  <c r="BE1438"/>
  <c r="BE1453"/>
  <c r="BE1519"/>
  <c r="BE1589"/>
  <c r="BE1596"/>
  <c r="BE1600"/>
  <c r="BE1639"/>
  <c r="BE1683"/>
  <c r="BE1770"/>
  <c r="BE1856"/>
  <c r="BE2008"/>
  <c r="BE2025"/>
  <c r="BE2217"/>
  <c r="BE2235"/>
  <c r="BE2267"/>
  <c r="BE2268"/>
  <c r="BE2278"/>
  <c r="BE2294"/>
  <c r="BE2296"/>
  <c r="BE2301"/>
  <c r="BE2311"/>
  <c r="BE2322"/>
  <c r="BE2345"/>
  <c r="BE2349"/>
  <c r="BE2364"/>
  <c r="BE2394"/>
  <c r="BE2404"/>
  <c r="BE2421"/>
  <c r="BE2454"/>
  <c r="BE2463"/>
  <c r="BE2543"/>
  <c r="BE2551"/>
  <c r="BE2559"/>
  <c r="BE2571"/>
  <c r="F92"/>
  <c r="BE165"/>
  <c r="BE237"/>
  <c r="BE250"/>
  <c r="BE266"/>
  <c r="BE294"/>
  <c r="BE298"/>
  <c r="BE301"/>
  <c r="BE322"/>
  <c r="BE385"/>
  <c r="BE448"/>
  <c r="BE454"/>
  <c r="BE1016"/>
  <c r="BE1021"/>
  <c r="BE1032"/>
  <c r="BE1100"/>
  <c r="BE1213"/>
  <c r="BE1242"/>
  <c r="BE1326"/>
  <c r="BE1380"/>
  <c r="BE1408"/>
  <c r="BE1427"/>
  <c r="BE1457"/>
  <c r="BE1466"/>
  <c r="BE1472"/>
  <c r="BE1577"/>
  <c r="BE1585"/>
  <c r="BE1628"/>
  <c r="BE1629"/>
  <c r="BE1633"/>
  <c r="BE1663"/>
  <c r="BE1697"/>
  <c r="BE1754"/>
  <c r="BE1768"/>
  <c r="BE1813"/>
  <c r="BE1933"/>
  <c r="BE1990"/>
  <c r="BE2010"/>
  <c r="BE2099"/>
  <c r="BE2109"/>
  <c r="BE2159"/>
  <c r="BE2164"/>
  <c r="BE2229"/>
  <c r="BE2242"/>
  <c r="BE2271"/>
  <c r="BE2282"/>
  <c r="BE2299"/>
  <c r="BE2309"/>
  <c r="BE2312"/>
  <c r="BE2313"/>
  <c r="BE2317"/>
  <c r="BE2323"/>
  <c r="BE2325"/>
  <c r="BE2329"/>
  <c r="BE2339"/>
  <c r="BE2347"/>
  <c r="BE2348"/>
  <c r="BE2373"/>
  <c r="BE2377"/>
  <c r="BE2391"/>
  <c r="BE2401"/>
  <c r="BE2416"/>
  <c r="BE2419"/>
  <c r="BE2432"/>
  <c r="BE2549"/>
  <c r="BE2717"/>
  <c r="BE197"/>
  <c r="BE199"/>
  <c r="BE223"/>
  <c r="BE242"/>
  <c r="BE272"/>
  <c r="BE371"/>
  <c r="BE413"/>
  <c r="BE452"/>
  <c r="BE1012"/>
  <c r="BE1019"/>
  <c r="BE1106"/>
  <c r="BE1250"/>
  <c r="BE1322"/>
  <c r="BE1388"/>
  <c r="BE1593"/>
  <c r="BE1621"/>
  <c r="BE1626"/>
  <c r="BE1627"/>
  <c r="BE1640"/>
  <c r="BE1672"/>
  <c r="BE1821"/>
  <c r="BE1823"/>
  <c r="BE1931"/>
  <c r="BE1988"/>
  <c r="BE2003"/>
  <c r="BE2023"/>
  <c r="BE2075"/>
  <c r="BE2220"/>
  <c r="BE2243"/>
  <c r="BE2247"/>
  <c r="BE2255"/>
  <c r="BE2304"/>
  <c r="BE2319"/>
  <c r="BE2321"/>
  <c r="BE2337"/>
  <c r="BE2371"/>
  <c r="BE2385"/>
  <c r="BE2393"/>
  <c r="BE2403"/>
  <c r="BE2417"/>
  <c r="BE2439"/>
  <c r="BE2478"/>
  <c r="BE2480"/>
  <c r="BE2532"/>
  <c r="BE2545"/>
  <c r="BE2575"/>
  <c r="BE159"/>
  <c r="BE172"/>
  <c r="BE196"/>
  <c r="BE256"/>
  <c r="BE305"/>
  <c r="BE415"/>
  <c r="BE427"/>
  <c r="BE460"/>
  <c r="BE468"/>
  <c r="BE1086"/>
  <c r="BE1145"/>
  <c r="BE1193"/>
  <c r="BE1296"/>
  <c r="BE1338"/>
  <c r="BE1376"/>
  <c r="BE1465"/>
  <c r="BE1470"/>
  <c r="BE1494"/>
  <c r="BE1592"/>
  <c r="BE1637"/>
  <c r="BE1659"/>
  <c r="BE1674"/>
  <c r="BE2001"/>
  <c r="BE2051"/>
  <c r="BE2064"/>
  <c r="BE2070"/>
  <c r="BE2111"/>
  <c r="BE2124"/>
  <c r="BE2213"/>
  <c r="BE2215"/>
  <c r="BE2226"/>
  <c r="BE2263"/>
  <c r="BE2270"/>
  <c r="BE2335"/>
  <c r="BE2341"/>
  <c r="BE2346"/>
  <c r="BE2352"/>
  <c r="BE2358"/>
  <c r="BE2360"/>
  <c r="BE2368"/>
  <c r="BE2374"/>
  <c r="BE2380"/>
  <c r="BE2384"/>
  <c r="BE2415"/>
  <c r="BE2423"/>
  <c r="BE2429"/>
  <c r="BE2434"/>
  <c r="BE2437"/>
  <c r="BE2473"/>
  <c r="BE2573"/>
  <c r="BE2715"/>
  <c r="F92" i="2"/>
  <c r="BE131"/>
  <c r="BE151"/>
  <c r="BE156"/>
  <c r="BE164"/>
  <c r="BE176"/>
  <c r="BE182"/>
  <c r="BE226"/>
  <c r="BE227"/>
  <c r="BE222"/>
  <c r="F124"/>
  <c r="BE133"/>
  <c r="BE137"/>
  <c r="J89"/>
  <c r="BE145"/>
  <c r="BE147"/>
  <c r="BE153"/>
  <c r="BE177"/>
  <c r="BE200"/>
  <c r="BE204"/>
  <c r="BE207"/>
  <c r="BE216"/>
  <c r="BE230"/>
  <c r="BE237"/>
  <c r="BE241"/>
  <c r="BE243"/>
  <c r="BE149"/>
  <c r="BE184"/>
  <c r="BE188"/>
  <c r="BE192"/>
  <c r="BE202"/>
  <c r="BE214"/>
  <c r="BE220"/>
  <c r="BE229"/>
  <c r="E85"/>
  <c r="BE136"/>
  <c r="BE141"/>
  <c r="BE166"/>
  <c r="BE167"/>
  <c r="BE186"/>
  <c r="BE194"/>
  <c r="BE196"/>
  <c r="BE211"/>
  <c r="BE215"/>
  <c r="BE175"/>
  <c r="BE179"/>
  <c r="BE209"/>
  <c r="BE218"/>
  <c r="BE234"/>
  <c r="BE239"/>
  <c r="BE135"/>
  <c r="BE139"/>
  <c r="F36"/>
  <c r="BC95" i="1" s="1"/>
  <c r="F36" i="3"/>
  <c r="BC96" i="1" s="1"/>
  <c r="F35" i="3"/>
  <c r="BB96" i="1" s="1"/>
  <c r="F37" i="2"/>
  <c r="BD95" i="1" s="1"/>
  <c r="F37" i="4"/>
  <c r="BD97" i="1" s="1"/>
  <c r="F36" i="4"/>
  <c r="BC97" i="1" s="1"/>
  <c r="F36" i="7"/>
  <c r="BC100" i="1" s="1"/>
  <c r="F37" i="7"/>
  <c r="BD100" i="1" s="1"/>
  <c r="J34" i="8"/>
  <c r="AW101" i="1" s="1"/>
  <c r="F36" i="8"/>
  <c r="BC101" i="1" s="1"/>
  <c r="F34" i="3"/>
  <c r="BA96" i="1" s="1"/>
  <c r="F35" i="2"/>
  <c r="BB95" i="1" s="1"/>
  <c r="F37" i="3"/>
  <c r="BD96" i="1" s="1"/>
  <c r="F34" i="2"/>
  <c r="BA95" i="1" s="1"/>
  <c r="F35" i="4"/>
  <c r="BB97" i="1" s="1"/>
  <c r="F34" i="4"/>
  <c r="BA97" i="1" s="1"/>
  <c r="J34" i="5"/>
  <c r="AW98" i="1" s="1"/>
  <c r="F35" i="5"/>
  <c r="BB98" i="1" s="1"/>
  <c r="F35" i="6"/>
  <c r="BB99" i="1" s="1"/>
  <c r="F36" i="6"/>
  <c r="BC99" i="1" s="1"/>
  <c r="J34" i="6"/>
  <c r="AW99" i="1" s="1"/>
  <c r="F35" i="7"/>
  <c r="BB100" i="1" s="1"/>
  <c r="J34" i="7"/>
  <c r="AW100" i="1" s="1"/>
  <c r="F34" i="8"/>
  <c r="BA101" i="1" s="1"/>
  <c r="F37" i="8"/>
  <c r="BD101" i="1" s="1"/>
  <c r="J34" i="3"/>
  <c r="AW96" i="1" s="1"/>
  <c r="J34" i="2"/>
  <c r="AW95" i="1" s="1"/>
  <c r="J34" i="4"/>
  <c r="AW97" i="1" s="1"/>
  <c r="F34" i="5"/>
  <c r="BA98" i="1" s="1"/>
  <c r="F36" i="5"/>
  <c r="BC98" i="1" s="1"/>
  <c r="F37" i="5"/>
  <c r="BD98" i="1" s="1"/>
  <c r="F34" i="6"/>
  <c r="BA99" i="1" s="1"/>
  <c r="F37" i="6"/>
  <c r="BD99" i="1" s="1"/>
  <c r="F34" i="7"/>
  <c r="BA100" i="1" s="1"/>
  <c r="F35" i="8"/>
  <c r="BB101" i="1" s="1"/>
  <c r="T157" i="3" l="1"/>
  <c r="H202" i="10"/>
  <c r="H203" s="1"/>
  <c r="K203" s="1"/>
  <c r="I2157" i="3" s="1"/>
  <c r="K405" i="11"/>
  <c r="I2169" i="3" s="1"/>
  <c r="BK132" i="4"/>
  <c r="J132" s="1"/>
  <c r="J97" s="1"/>
  <c r="R157" i="3"/>
  <c r="P132" i="4"/>
  <c r="P157" i="3"/>
  <c r="BK147" i="8"/>
  <c r="BK146" s="1"/>
  <c r="J146" s="1"/>
  <c r="J100" s="1"/>
  <c r="J147"/>
  <c r="BE147" s="1"/>
  <c r="J33" s="1"/>
  <c r="AV101" i="1" s="1"/>
  <c r="AT101" s="1"/>
  <c r="J125" i="7"/>
  <c r="BE125" s="1"/>
  <c r="F33" s="1"/>
  <c r="AZ100" i="1" s="1"/>
  <c r="BK125" i="7"/>
  <c r="BK124" s="1"/>
  <c r="J124" s="1"/>
  <c r="J98" s="1"/>
  <c r="BK147" i="6"/>
  <c r="BK146" s="1"/>
  <c r="J146" s="1"/>
  <c r="J100" s="1"/>
  <c r="J147"/>
  <c r="BE147" s="1"/>
  <c r="F33" s="1"/>
  <c r="AZ99" i="1" s="1"/>
  <c r="BK147" i="5"/>
  <c r="BK146" s="1"/>
  <c r="J146" s="1"/>
  <c r="J100" s="1"/>
  <c r="J147"/>
  <c r="BE147" s="1"/>
  <c r="J33" s="1"/>
  <c r="AV98" i="1" s="1"/>
  <c r="AT98" s="1"/>
  <c r="J408" i="4"/>
  <c r="J106" s="1"/>
  <c r="J236"/>
  <c r="J99" s="1"/>
  <c r="J2165" i="3"/>
  <c r="BE2165" s="1"/>
  <c r="BK2165"/>
  <c r="BK2163" s="1"/>
  <c r="J2163" s="1"/>
  <c r="J115" s="1"/>
  <c r="J2161"/>
  <c r="BE2161" s="1"/>
  <c r="BK2161"/>
  <c r="BK2160" s="1"/>
  <c r="J2160" s="1"/>
  <c r="J114" s="1"/>
  <c r="J2169"/>
  <c r="BE2169" s="1"/>
  <c r="BK2169"/>
  <c r="BK2168" s="1"/>
  <c r="J2168" s="1"/>
  <c r="J116" s="1"/>
  <c r="J2155"/>
  <c r="BE2155" s="1"/>
  <c r="BK157"/>
  <c r="BK129" i="2"/>
  <c r="J129" s="1"/>
  <c r="J97" s="1"/>
  <c r="R132" i="4"/>
  <c r="R131" s="1"/>
  <c r="R129" i="8"/>
  <c r="R128" s="1"/>
  <c r="P129" i="5"/>
  <c r="P128" s="1"/>
  <c r="AU98" i="1" s="1"/>
  <c r="T129" i="2"/>
  <c r="T128"/>
  <c r="T129" i="5"/>
  <c r="T128" s="1"/>
  <c r="P129" i="6"/>
  <c r="P128" s="1"/>
  <c r="AU99" i="1" s="1"/>
  <c r="P1644" i="3"/>
  <c r="P156" s="1"/>
  <c r="AU96" i="1" s="1"/>
  <c r="T1644" i="3"/>
  <c r="T156" s="1"/>
  <c r="P131" i="4"/>
  <c r="AU97" i="1" s="1"/>
  <c r="R129" i="2"/>
  <c r="R128" s="1"/>
  <c r="R129" i="6"/>
  <c r="R128" s="1"/>
  <c r="R1644" i="3"/>
  <c r="R156" s="1"/>
  <c r="T129" i="8"/>
  <c r="T128"/>
  <c r="P129" i="2"/>
  <c r="P128" s="1"/>
  <c r="AU95" i="1" s="1"/>
  <c r="R129" i="5"/>
  <c r="R128" s="1"/>
  <c r="T129" i="6"/>
  <c r="T128" s="1"/>
  <c r="T132" i="4"/>
  <c r="T131"/>
  <c r="BK159" i="5"/>
  <c r="J159" s="1"/>
  <c r="J104" s="1"/>
  <c r="J130" i="8"/>
  <c r="J98"/>
  <c r="BK161"/>
  <c r="J161" s="1"/>
  <c r="J104" s="1"/>
  <c r="BK425" i="4"/>
  <c r="J425" s="1"/>
  <c r="J107" s="1"/>
  <c r="BK161" i="6"/>
  <c r="J161" s="1"/>
  <c r="J104" s="1"/>
  <c r="BK123" i="7"/>
  <c r="J123" s="1"/>
  <c r="J97" s="1"/>
  <c r="BK126"/>
  <c r="J126" s="1"/>
  <c r="J99" s="1"/>
  <c r="BK235" i="2"/>
  <c r="J235" s="1"/>
  <c r="J104" s="1"/>
  <c r="BK2817" i="3"/>
  <c r="J2817" s="1"/>
  <c r="J132" s="1"/>
  <c r="J157"/>
  <c r="J97"/>
  <c r="J33" i="4"/>
  <c r="AV97" i="1" s="1"/>
  <c r="AT97" s="1"/>
  <c r="F33" i="4"/>
  <c r="AZ97" i="1" s="1"/>
  <c r="J33" i="2"/>
  <c r="AV95" i="1" s="1"/>
  <c r="AT95" s="1"/>
  <c r="F33" i="2"/>
  <c r="AZ95" i="1" s="1"/>
  <c r="BA94"/>
  <c r="W30" s="1"/>
  <c r="BD94"/>
  <c r="W33" s="1"/>
  <c r="BB94"/>
  <c r="W31" s="1"/>
  <c r="BC94"/>
  <c r="W32" s="1"/>
  <c r="J2157" i="3" l="1"/>
  <c r="BE2157" s="1"/>
  <c r="BK2157"/>
  <c r="BK2156" s="1"/>
  <c r="J2156" s="1"/>
  <c r="J112" s="1"/>
  <c r="F33" i="8"/>
  <c r="AZ101" i="1" s="1"/>
  <c r="BK129" i="8"/>
  <c r="J129" s="1"/>
  <c r="J97" s="1"/>
  <c r="J33" i="7"/>
  <c r="AV100" i="1" s="1"/>
  <c r="AT100" s="1"/>
  <c r="J33" i="6"/>
  <c r="AV99" i="1" s="1"/>
  <c r="AT99" s="1"/>
  <c r="BK129" i="6"/>
  <c r="J129" s="1"/>
  <c r="J97" s="1"/>
  <c r="F33" i="5"/>
  <c r="AZ98" i="1" s="1"/>
  <c r="BK129" i="5"/>
  <c r="BK128" s="1"/>
  <c r="J128" s="1"/>
  <c r="J30" s="1"/>
  <c r="AG98" i="1" s="1"/>
  <c r="AN98" s="1"/>
  <c r="BK131" i="4"/>
  <c r="J131" s="1"/>
  <c r="J96" s="1"/>
  <c r="BK1644" i="3"/>
  <c r="J1644" s="1"/>
  <c r="J107" s="1"/>
  <c r="BK122" i="7"/>
  <c r="J122" s="1"/>
  <c r="J96" s="1"/>
  <c r="BK128" i="6"/>
  <c r="J128" s="1"/>
  <c r="J96" s="1"/>
  <c r="J129" i="5"/>
  <c r="J97" s="1"/>
  <c r="BK128" i="2"/>
  <c r="J128" s="1"/>
  <c r="J30" s="1"/>
  <c r="AG95" i="1" s="1"/>
  <c r="AU94"/>
  <c r="AX94"/>
  <c r="AW94"/>
  <c r="AK30" s="1"/>
  <c r="AY94"/>
  <c r="J33" i="3" l="1"/>
  <c r="AV96" i="1" s="1"/>
  <c r="AT96" s="1"/>
  <c r="F33" i="3"/>
  <c r="AZ96" i="1" s="1"/>
  <c r="AZ94" s="1"/>
  <c r="W29" s="1"/>
  <c r="BK128" i="8"/>
  <c r="J128" s="1"/>
  <c r="J30" s="1"/>
  <c r="AG101" i="1" s="1"/>
  <c r="AN101" s="1"/>
  <c r="J39" i="5"/>
  <c r="J96"/>
  <c r="J30" i="4"/>
  <c r="AG97" i="1" s="1"/>
  <c r="AN97" s="1"/>
  <c r="BK156" i="3"/>
  <c r="J156" s="1"/>
  <c r="J30" s="1"/>
  <c r="AG96" i="1" s="1"/>
  <c r="J39" i="2"/>
  <c r="J96"/>
  <c r="J96" i="8"/>
  <c r="AN95" i="1"/>
  <c r="J30" i="7"/>
  <c r="AG100" i="1" s="1"/>
  <c r="J30" i="6"/>
  <c r="AG99" i="1" s="1"/>
  <c r="AN96" l="1"/>
  <c r="AV94"/>
  <c r="AK29" s="1"/>
  <c r="J39" i="8"/>
  <c r="J39" i="4"/>
  <c r="J96" i="3"/>
  <c r="J39"/>
  <c r="J39" i="6"/>
  <c r="J39" i="7"/>
  <c r="AN100" i="1"/>
  <c r="AN99"/>
  <c r="AG94"/>
  <c r="AK26" s="1"/>
  <c r="AT94" l="1"/>
  <c r="AN94" s="1"/>
  <c r="AK35"/>
</calcChain>
</file>

<file path=xl/sharedStrings.xml><?xml version="1.0" encoding="utf-8"?>
<sst xmlns="http://schemas.openxmlformats.org/spreadsheetml/2006/main" count="37548" uniqueCount="5753">
  <si>
    <t>Export Komplet</t>
  </si>
  <si>
    <t/>
  </si>
  <si>
    <t>2.0</t>
  </si>
  <si>
    <t>False</t>
  </si>
  <si>
    <t>{23d12d77-005b-4fae-a638-194dad1cdba2}</t>
  </si>
  <si>
    <t>&gt;&gt;  skryté sloupce  &lt;&lt;</t>
  </si>
  <si>
    <t>0,01</t>
  </si>
  <si>
    <t>21</t>
  </si>
  <si>
    <t>15</t>
  </si>
  <si>
    <t>REKAPITULACE STAVBY</t>
  </si>
  <si>
    <t>v ---  níže se nacházejí doplnkové a pomocné údaje k sestavám  --- v</t>
  </si>
  <si>
    <t>0,001</t>
  </si>
  <si>
    <t>Kód:</t>
  </si>
  <si>
    <t>22-058</t>
  </si>
  <si>
    <t>Stavba:</t>
  </si>
  <si>
    <t>KSO:</t>
  </si>
  <si>
    <t>CC-CZ:</t>
  </si>
  <si>
    <t>Místo:</t>
  </si>
  <si>
    <t>Praha - Horní Počernice</t>
  </si>
  <si>
    <t>Datum:</t>
  </si>
  <si>
    <t>Zadavatel:</t>
  </si>
  <si>
    <t>IČ:</t>
  </si>
  <si>
    <t xml:space="preserve"> </t>
  </si>
  <si>
    <t>DIČ:</t>
  </si>
  <si>
    <t>Zhotovitel:</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</si>
  <si>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</si>
  <si>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</si>
  <si>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</si>
  <si>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</si>
  <si>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</si>
  <si>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</si>
  <si>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</si>
  <si>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</si>
  <si>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</si>
  <si>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</si>
  <si>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</si>
  <si>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</si>
  <si>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</si>
  <si>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</si>
  <si>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</si>
  <si>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</si>
  <si>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</si>
  <si>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</si>
  <si>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</si>
  <si>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</si>
  <si>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</si>
  <si>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</si>
  <si>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</si>
  <si>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</si>
  <si>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</si>
  <si>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</si>
  <si>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</si>
  <si>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</si>
  <si>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</si>
  <si>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</si>
  <si>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</si>
  <si>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</si>
  <si>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</si>
  <si>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</si>
  <si>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</si>
  <si>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</si>
  <si>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</si>
  <si>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</si>
  <si>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</si>
  <si>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</si>
  <si>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</si>
  <si>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</si>
  <si>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</si>
  <si>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</si>
  <si>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</si>
  <si>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</si>
  <si>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</si>
  <si>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</si>
  <si>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</si>
  <si>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</si>
  <si>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</si>
  <si>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</si>
  <si>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HTÚ</t>
  </si>
  <si>
    <t>STA</t>
  </si>
  <si>
    <t>1</t>
  </si>
  <si>
    <t>{2b736b1b-bc84-4a0f-bd78-b647630c23e8}</t>
  </si>
  <si>
    <t>2</t>
  </si>
  <si>
    <t>SO 02</t>
  </si>
  <si>
    <t>Tělocvična</t>
  </si>
  <si>
    <t>{ffa7b120-629d-40e0-9ef7-efeeb789afb1}</t>
  </si>
  <si>
    <t>SO 03</t>
  </si>
  <si>
    <t>Venkovní úpravy</t>
  </si>
  <si>
    <t>{bd22670b-2ba4-4b9b-ae7b-d4b4edd0cf5c}</t>
  </si>
  <si>
    <t>IO 01</t>
  </si>
  <si>
    <t>Přípojka vodovodu</t>
  </si>
  <si>
    <t>{f0507c15-6f29-4204-a945-3976698a9626}</t>
  </si>
  <si>
    <t>IO 02</t>
  </si>
  <si>
    <t>Přípojka kanalizace</t>
  </si>
  <si>
    <t>{972a0743-ac81-4bdd-9ac1-7d83226854de}</t>
  </si>
  <si>
    <t>IO 04</t>
  </si>
  <si>
    <t>Veřejné osvětlení</t>
  </si>
  <si>
    <t>{2b8f9527-4df2-4baf-acbc-6ad5b6fb3f83}</t>
  </si>
  <si>
    <t>IO 05</t>
  </si>
  <si>
    <t>Přípojka plynu</t>
  </si>
  <si>
    <t>{fe704ef7-6a55-4919-9a9f-6fdb6c5b513e}</t>
  </si>
  <si>
    <t>KRYCÍ LIST SOUPISU PRACÍ</t>
  </si>
  <si>
    <t>Objekt:</t>
  </si>
  <si>
    <t>SO 01 - HTÚ</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</si>
  <si>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</si>
  <si>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</si>
  <si>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</si>
  <si>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</si>
  <si>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</si>
  <si>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</si>
  <si>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</si>
  <si>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</si>
  <si>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</si>
  <si>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</si>
  <si>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</si>
  <si>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</si>
  <si>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</si>
  <si>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</si>
  <si>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</si>
  <si>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</si>
  <si>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</si>
  <si>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</si>
  <si>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</si>
  <si>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</si>
  <si>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</si>
  <si>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</si>
  <si>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</si>
  <si>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</si>
  <si>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</si>
  <si>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</si>
  <si>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</si>
  <si>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</si>
  <si>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</si>
  <si>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</si>
  <si>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</si>
  <si>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</si>
  <si>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</si>
  <si>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</si>
  <si>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</si>
  <si>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</si>
  <si>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</si>
  <si>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</si>
  <si>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4</t>
  </si>
  <si>
    <t>568813382</t>
  </si>
  <si>
    <t>VV</t>
  </si>
  <si>
    <t>"viz.Technická zpráva" 160,0</t>
  </si>
  <si>
    <t>111251111</t>
  </si>
  <si>
    <t>Drcení ořezaných větví D do 100 mm s odvozem do 20 km</t>
  </si>
  <si>
    <t>m3</t>
  </si>
  <si>
    <t>-339535894</t>
  </si>
  <si>
    <t>160,0*0,10</t>
  </si>
  <si>
    <t>3</t>
  </si>
  <si>
    <t>112101101</t>
  </si>
  <si>
    <t>Odstranění stromů listnatých průměru kmene do 300 mm vč.pařezů</t>
  </si>
  <si>
    <t>kus</t>
  </si>
  <si>
    <t>1753024848</t>
  </si>
  <si>
    <t>112251101</t>
  </si>
  <si>
    <t>Odstranění pařezů D do 300 mm</t>
  </si>
  <si>
    <t>-1347560092</t>
  </si>
  <si>
    <t>5</t>
  </si>
  <si>
    <t>113106241</t>
  </si>
  <si>
    <t>Rozebrání vozovek ze silničních dílců se spárami zalitými živicí strojně pl přes 200 m2</t>
  </si>
  <si>
    <t>-1551826927</t>
  </si>
  <si>
    <t>"zakrytí atletického oválu" 910,0</t>
  </si>
  <si>
    <t>6</t>
  </si>
  <si>
    <t>113106271</t>
  </si>
  <si>
    <t>Rozebrání dlažeb vozovek z dlažby s ložem z kameniva strojně pl přes 50 do 200 m2</t>
  </si>
  <si>
    <t>1880378018</t>
  </si>
  <si>
    <t>"odměřeno digitálně" 99,21+41,63+123,93</t>
  </si>
  <si>
    <t>7</t>
  </si>
  <si>
    <t>113107153</t>
  </si>
  <si>
    <t>Odstranění podkladu z kameniva těženého tl 300 mm strojně pl přes 50 do 200 m2</t>
  </si>
  <si>
    <t>1166975442</t>
  </si>
  <si>
    <t>"dopadové plochy dětského hřiště" 278,0</t>
  </si>
  <si>
    <t>"pískoviště" 3,0*3,0*2</t>
  </si>
  <si>
    <t>Součet</t>
  </si>
  <si>
    <t>8</t>
  </si>
  <si>
    <t>113107163</t>
  </si>
  <si>
    <t>Odstranění podkladu z kameniva drceného tl 300 mm strojně pl přes 50 do 200 m2</t>
  </si>
  <si>
    <t>-416352279</t>
  </si>
  <si>
    <t>"odměřeno digitálně" 832,36+264,77</t>
  </si>
  <si>
    <t>9</t>
  </si>
  <si>
    <t>113107342</t>
  </si>
  <si>
    <t>Odstranění krytu živičného tl 100 mm strojně pl do 50 m2</t>
  </si>
  <si>
    <t>-1687116512</t>
  </si>
  <si>
    <t>"odměřeno digitálně" 663,0+169,36</t>
  </si>
  <si>
    <t>10</t>
  </si>
  <si>
    <t>113201111</t>
  </si>
  <si>
    <t>Vytrhání obrub chodníkových ležatých</t>
  </si>
  <si>
    <t>m</t>
  </si>
  <si>
    <t>1036904281</t>
  </si>
  <si>
    <t xml:space="preserve">"odměřeno digitálně" 143,62 </t>
  </si>
  <si>
    <t>11</t>
  </si>
  <si>
    <t>121151123</t>
  </si>
  <si>
    <t>Sejmutí ornice plochy přes 500 m2 tl vrstvy do 200 mm strojně</t>
  </si>
  <si>
    <t>2049315999</t>
  </si>
  <si>
    <t>"odměřeno digitálně" 2539,0</t>
  </si>
  <si>
    <t>12</t>
  </si>
  <si>
    <t>122251106</t>
  </si>
  <si>
    <t>Odkopávky a prokopávky nezapažené v hornině třídy těžitelnosti I, skupiny 3 objem do 5000 m3 strojně</t>
  </si>
  <si>
    <t>832967376</t>
  </si>
  <si>
    <t>odkopávka zeminy na úroveň -0,500</t>
  </si>
  <si>
    <t>"odměřeno digitálně" 2208,0</t>
  </si>
  <si>
    <t>13</t>
  </si>
  <si>
    <t>151711111</t>
  </si>
  <si>
    <t>Osazení zápor ocelových dl do 8 m</t>
  </si>
  <si>
    <t>2091904844</t>
  </si>
  <si>
    <t>ochrana stromů a komunikace</t>
  </si>
  <si>
    <t>(18+1)*3,0</t>
  </si>
  <si>
    <t>(4+2)*3,0</t>
  </si>
  <si>
    <t>(7+3)*3,0</t>
  </si>
  <si>
    <t>(9+3)*3,0</t>
  </si>
  <si>
    <t>14</t>
  </si>
  <si>
    <t>M</t>
  </si>
  <si>
    <t>13010952</t>
  </si>
  <si>
    <t>ocel profilová HE-A 120 jakost 11 375</t>
  </si>
  <si>
    <t>t</t>
  </si>
  <si>
    <t>732073896</t>
  </si>
  <si>
    <t>159,0*0,0199*1,08</t>
  </si>
  <si>
    <t>151711131</t>
  </si>
  <si>
    <t>Vytažení zápor ocelových dl do 8 m</t>
  </si>
  <si>
    <t>801601965</t>
  </si>
  <si>
    <t>16</t>
  </si>
  <si>
    <t>151721111</t>
  </si>
  <si>
    <t>Zřízení pažení do ocelových zápor hl výkopu do 4 m s jeho následným odstraněním</t>
  </si>
  <si>
    <t>1085228693</t>
  </si>
  <si>
    <t>36,0*1,50</t>
  </si>
  <si>
    <t>(2,48+5,50)*1,50</t>
  </si>
  <si>
    <t>(2,65+6,0+5,0)*1,50</t>
  </si>
  <si>
    <t>(5,71+6,0+5,71)*1,50</t>
  </si>
  <si>
    <t>(5,40+1,60)*1,50</t>
  </si>
  <si>
    <t>17</t>
  </si>
  <si>
    <t>162201401</t>
  </si>
  <si>
    <t>Vodorovné přemístění větví stromů listnatých do 1 km D kmene do 300 mm</t>
  </si>
  <si>
    <t>-414128861</t>
  </si>
  <si>
    <t>18</t>
  </si>
  <si>
    <t>162201411</t>
  </si>
  <si>
    <t>Vodorovné přemístění kmenů stromů listnatých do 1 km D kmene do 300 mm</t>
  </si>
  <si>
    <t>2069704279</t>
  </si>
  <si>
    <t>19</t>
  </si>
  <si>
    <t>162201421</t>
  </si>
  <si>
    <t>Vodorovné přemístění pařezů do 1 km D do 300 mm</t>
  </si>
  <si>
    <t>-276284092</t>
  </si>
  <si>
    <t>41+15</t>
  </si>
  <si>
    <t>20</t>
  </si>
  <si>
    <t>162251102</t>
  </si>
  <si>
    <t>Vodorovné přemístění do 50 m výkopku/sypaniny z horniny třídy těžitelnosti I, skupiny 1 až 3</t>
  </si>
  <si>
    <t>-1666387665</t>
  </si>
  <si>
    <t>vodorovné přemístění ornice na deponii</t>
  </si>
  <si>
    <t>2539,0*0,20</t>
  </si>
  <si>
    <t>162301931</t>
  </si>
  <si>
    <t>Příplatek k vodorovnému přemístění větví stromů listnatých D kmene do 300 mm ZKD 1 km</t>
  </si>
  <si>
    <t>2138333597</t>
  </si>
  <si>
    <t>41*24</t>
  </si>
  <si>
    <t>22</t>
  </si>
  <si>
    <t>162301951</t>
  </si>
  <si>
    <t>Příplatek k vodorovnému přemístění kmenů stromů listnatých D kmene do 300 mm ZKD 1 km</t>
  </si>
  <si>
    <t>1025410356</t>
  </si>
  <si>
    <t>23</t>
  </si>
  <si>
    <t>162301971</t>
  </si>
  <si>
    <t>Příplatek k vodorovnému přemístění pařezů D 300 mm ZKD 1 km</t>
  </si>
  <si>
    <t>1526070177</t>
  </si>
  <si>
    <t>(41+15)*24</t>
  </si>
  <si>
    <t>24</t>
  </si>
  <si>
    <t>162751117</t>
  </si>
  <si>
    <t>Vodorovné přemístění do 10000 m výkopku/sypaniny z horniny třídy těžitelnosti I, skupiny 1 až 3</t>
  </si>
  <si>
    <t>-1735662827</t>
  </si>
  <si>
    <t>"odkopávky nezapažené" 2208,0</t>
  </si>
  <si>
    <t>"přebytečná ornice" 2539,0*0,20-224,80</t>
  </si>
  <si>
    <t>25</t>
  </si>
  <si>
    <t>162751119</t>
  </si>
  <si>
    <t>Příplatek k vodorovnému přemístění výkopku/sypaniny z horniny třídy těžitelnosti I, skupiny 1 až 3 ZKD 1000 m přes 10000 m</t>
  </si>
  <si>
    <t>-2117715532</t>
  </si>
  <si>
    <t>2491,0*10</t>
  </si>
  <si>
    <t>26</t>
  </si>
  <si>
    <t>171201221</t>
  </si>
  <si>
    <t>Poplatek za uložení na skládce (skládkovné) zeminy a kamení kód odpadu 17 05 04</t>
  </si>
  <si>
    <t>1322024789</t>
  </si>
  <si>
    <t>2208,0*1,6</t>
  </si>
  <si>
    <t>27</t>
  </si>
  <si>
    <t>171251201</t>
  </si>
  <si>
    <t>Uložení sypaniny na skládky nebo meziskládky</t>
  </si>
  <si>
    <t>768770598</t>
  </si>
  <si>
    <t>"uložení ornice na deponii" 507,80</t>
  </si>
  <si>
    <t>28</t>
  </si>
  <si>
    <t>184818241</t>
  </si>
  <si>
    <t>Ochrana kmene průměru do 300 mm bedněním výšky přes 2 do 3 m</t>
  </si>
  <si>
    <t>-676497251</t>
  </si>
  <si>
    <t>Zakládání</t>
  </si>
  <si>
    <t>29</t>
  </si>
  <si>
    <t>213141113</t>
  </si>
  <si>
    <t>Zřízení vrstvy z geotextilie v rovině nebo ve sklonu do 1:5 š do 8,5 m</t>
  </si>
  <si>
    <t>-967407171</t>
  </si>
  <si>
    <t>30</t>
  </si>
  <si>
    <t>69311175</t>
  </si>
  <si>
    <t>geotextilie PP  500g/m2</t>
  </si>
  <si>
    <t>-188819637</t>
  </si>
  <si>
    <t>910*1,15 'Přepočtené koeficientem množství</t>
  </si>
  <si>
    <t>Komunikace pozemní</t>
  </si>
  <si>
    <t>31</t>
  </si>
  <si>
    <t>584921112</t>
  </si>
  <si>
    <t>Osazení dílců z předpjatého betonu do lože z kameniva těženého tl 50 mm hmotnosti do 6 t plochy přes 200 m2</t>
  </si>
  <si>
    <t>-391844034</t>
  </si>
  <si>
    <t>32</t>
  </si>
  <si>
    <t>59381001</t>
  </si>
  <si>
    <t>panel silniční 3,00x1,20x0,15m</t>
  </si>
  <si>
    <t>1392376780</t>
  </si>
  <si>
    <t>253*1,01</t>
  </si>
  <si>
    <t>33</t>
  </si>
  <si>
    <t>599141111</t>
  </si>
  <si>
    <t>Vyplnění spár mezi silničními dílci živičnou zálivkou</t>
  </si>
  <si>
    <t>1947892468</t>
  </si>
  <si>
    <t>"zakrytí atletického oválu" (3,0+1,20)*253</t>
  </si>
  <si>
    <t>Ostatní konstrukce a práce, bourání</t>
  </si>
  <si>
    <t>34</t>
  </si>
  <si>
    <t>901100</t>
  </si>
  <si>
    <t>Odstranění stávající prolézačky</t>
  </si>
  <si>
    <t>kpl</t>
  </si>
  <si>
    <t>1251616318</t>
  </si>
  <si>
    <t>35</t>
  </si>
  <si>
    <t>901101</t>
  </si>
  <si>
    <t>Odstranění stávající konstrukce pískoviště</t>
  </si>
  <si>
    <t>-1615899890</t>
  </si>
  <si>
    <t>36</t>
  </si>
  <si>
    <t>901102</t>
  </si>
  <si>
    <t>Demontáž stávajícího oplocení</t>
  </si>
  <si>
    <t>2043066772</t>
  </si>
  <si>
    <t>6,40+123,44+1,36+1,48+0,93</t>
  </si>
  <si>
    <t>37</t>
  </si>
  <si>
    <t>901103</t>
  </si>
  <si>
    <t>Demontáž stávajících vjezdových vrat</t>
  </si>
  <si>
    <t>ks</t>
  </si>
  <si>
    <t>-1769655471</t>
  </si>
  <si>
    <t>38</t>
  </si>
  <si>
    <t>901104</t>
  </si>
  <si>
    <t>Demontáž stávajících vrátek</t>
  </si>
  <si>
    <t>-307331066</t>
  </si>
  <si>
    <t>39</t>
  </si>
  <si>
    <t>962032241</t>
  </si>
  <si>
    <t>Bourání zdiva z cihel pálených nebo vápenopískových na MC přes 1 m3</t>
  </si>
  <si>
    <t>-1499862247</t>
  </si>
  <si>
    <t>podezdívka oplocení</t>
  </si>
  <si>
    <t>(6,40+4,0)*0,30*1,0</t>
  </si>
  <si>
    <t>997</t>
  </si>
  <si>
    <t>Přesun sutě</t>
  </si>
  <si>
    <t>40</t>
  </si>
  <si>
    <t>997013501</t>
  </si>
  <si>
    <t>Odvoz suti a vybouraných hmot na skládku nebo meziskládku do 1 km se složením</t>
  </si>
  <si>
    <t>1152220213</t>
  </si>
  <si>
    <t>41</t>
  </si>
  <si>
    <t>997013509</t>
  </si>
  <si>
    <t>Příplatek k odvozu suti a vybouraných hmot na skládku ZKD 1 km přes 1 km</t>
  </si>
  <si>
    <t>1194759683</t>
  </si>
  <si>
    <t>1310,0*19</t>
  </si>
  <si>
    <t>42</t>
  </si>
  <si>
    <t>997013631</t>
  </si>
  <si>
    <t>Poplatek za uložení na skládce (skládkovné) stavebního odpadu směsného kód odpadu 17 09 04</t>
  </si>
  <si>
    <t>254290706</t>
  </si>
  <si>
    <t>43</t>
  </si>
  <si>
    <t>997013811</t>
  </si>
  <si>
    <t>Poplatek za uložení na skládce (skládkovné) stavebního odpadu dřevěného kód odpadu 17 02 01</t>
  </si>
  <si>
    <t>-1980566682</t>
  </si>
  <si>
    <t>dřevěná hmota z kácení stromů (0,5m3/1strom)</t>
  </si>
  <si>
    <t>41*0,5*0,600</t>
  </si>
  <si>
    <t>998</t>
  </si>
  <si>
    <t>Přesun hmot</t>
  </si>
  <si>
    <t>44</t>
  </si>
  <si>
    <t>998003111</t>
  </si>
  <si>
    <t>Přesun hmot pro piloty, kůly, jehly a stěny dřevěné a ocelové zřizované z terénu</t>
  </si>
  <si>
    <t>-330541</t>
  </si>
  <si>
    <t>VRN</t>
  </si>
  <si>
    <t>Vedlejší rozpočtové náklady</t>
  </si>
  <si>
    <t>VRN1</t>
  </si>
  <si>
    <t>Průzkumné, geodetické a projektové práce</t>
  </si>
  <si>
    <t>45</t>
  </si>
  <si>
    <t>012002000</t>
  </si>
  <si>
    <t>Geodetické práce</t>
  </si>
  <si>
    <t>1024</t>
  </si>
  <si>
    <t>1673771254</t>
  </si>
  <si>
    <t>VRN3</t>
  </si>
  <si>
    <t>Zařízení staveniště</t>
  </si>
  <si>
    <t>46</t>
  </si>
  <si>
    <t>030001000</t>
  </si>
  <si>
    <t>%</t>
  </si>
  <si>
    <t>261733524</t>
  </si>
  <si>
    <t>VRN4</t>
  </si>
  <si>
    <t>Inženýrská činnost</t>
  </si>
  <si>
    <t>47</t>
  </si>
  <si>
    <t>040001000</t>
  </si>
  <si>
    <t>184919780</t>
  </si>
  <si>
    <t>VRN9</t>
  </si>
  <si>
    <t>Ostatní náklady</t>
  </si>
  <si>
    <t>48</t>
  </si>
  <si>
    <t>090001000</t>
  </si>
  <si>
    <t>Kompletační činnost</t>
  </si>
  <si>
    <t>-1982156463</t>
  </si>
  <si>
    <t>SO 02 - Tělocvična</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</si>
  <si>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</si>
  <si>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</si>
  <si>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</si>
  <si>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</si>
  <si>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</si>
  <si>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</si>
  <si>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</si>
  <si>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</si>
  <si>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t>
  </si>
  <si>
    <t xml:space="preserve">    734 - ZOKT</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</si>
  <si>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</si>
  <si>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</si>
  <si>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</si>
  <si>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</si>
  <si>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</si>
  <si>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</si>
  <si>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</si>
  <si>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</si>
  <si>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</si>
  <si>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</si>
  <si>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</si>
  <si>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</si>
  <si>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</si>
  <si>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</si>
  <si>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796 - Interier</t>
  </si>
  <si>
    <t xml:space="preserve">    797 - Infosystém</t>
  </si>
  <si>
    <t>M - Práce a dodávky M</t>
  </si>
  <si>
    <t xml:space="preserve">    33-M - Montáže dopr.zaříz.,sklad. zař. a váh</t>
  </si>
  <si>
    <t>502</t>
  </si>
  <si>
    <t>-1686032158</t>
  </si>
  <si>
    <t>"odborný odhad" 5*1,5</t>
  </si>
  <si>
    <t>131251106</t>
  </si>
  <si>
    <t>Hloubení jam nezapažených v hornině třídy těžitelnosti I, skupiny 3 objem do 5000 m3 strojně</t>
  </si>
  <si>
    <t>1403271416</t>
  </si>
  <si>
    <t>"odměřeno digitálně" 1454,0+31,77</t>
  </si>
  <si>
    <t>-2030142399</t>
  </si>
  <si>
    <t>"zásyp tam a zpět" 1309,61*2</t>
  </si>
  <si>
    <t>2061384413</t>
  </si>
  <si>
    <t>"výkop-zásyp" 1485,77-1309,61</t>
  </si>
  <si>
    <t>-239495014</t>
  </si>
  <si>
    <t>176,16*10</t>
  </si>
  <si>
    <t>167151111</t>
  </si>
  <si>
    <t>Nakládání výkopku z hornin třídy těžitelnosti I, skupiny 1 až 3 přes 100 m3</t>
  </si>
  <si>
    <t>12124701</t>
  </si>
  <si>
    <t>"zásyp" 1309,61</t>
  </si>
  <si>
    <t>-1341350714</t>
  </si>
  <si>
    <t>"výkop-zásyp" (1485,77-1309,61)*1,6</t>
  </si>
  <si>
    <t>-1373533393</t>
  </si>
  <si>
    <t>"výkop" 1485,77</t>
  </si>
  <si>
    <t>174151101</t>
  </si>
  <si>
    <t>Zásyp jam, šachet rýh nebo kolem objektů sypaninou se zhutněním</t>
  </si>
  <si>
    <t>-1774240366</t>
  </si>
  <si>
    <t>od hloubení jam se odečte zemina vytlačená</t>
  </si>
  <si>
    <t>" výkop jámy" 1485,77</t>
  </si>
  <si>
    <t>"odečet patek" -76,90</t>
  </si>
  <si>
    <t>"odečet prahů" -132,60</t>
  </si>
  <si>
    <t>"odečet revizních šachet" -1,50*1,40*1,31*2</t>
  </si>
  <si>
    <t>"odečet výtahové šachty" -2,60*2,45*1,0</t>
  </si>
  <si>
    <t>"odečet základů ostatních" -1,34*0,55*0,70-4,60*0,40*0,70-3,195*0,60*0,70</t>
  </si>
  <si>
    <t>"odečet podkladu výtah.šachty" -3,0*2,90*0,10</t>
  </si>
  <si>
    <t>"odečet podkladní mazaniny patek" -2,60*2,60*0,10*47</t>
  </si>
  <si>
    <t>"přípočet násypu ve východní části" 4,50*0,50*36,0</t>
  </si>
  <si>
    <t>181951112</t>
  </si>
  <si>
    <t>Úprava pláně v hornině třídy těžitelnosti I, skupiny 1 až 3 se zhutněním strojně, vč.požadovaných zkoušek únosnosti</t>
  </si>
  <si>
    <t>299215932</t>
  </si>
  <si>
    <t>"odměřeno digitálně" 1890,0</t>
  </si>
  <si>
    <t>499</t>
  </si>
  <si>
    <t>183911142</t>
  </si>
  <si>
    <t>Dendrologický průzkum stromu prováděný stromolezeckou technikou do 5 stromů</t>
  </si>
  <si>
    <t>1239002637</t>
  </si>
  <si>
    <t>500</t>
  </si>
  <si>
    <t>184818312</t>
  </si>
  <si>
    <t>Instalace dynamické vazby pro zajištění koruny stromu do 3 lan</t>
  </si>
  <si>
    <t>508406068</t>
  </si>
  <si>
    <t>5*3</t>
  </si>
  <si>
    <t>501</t>
  </si>
  <si>
    <t>67543204</t>
  </si>
  <si>
    <t>vazba stromu bezpečnostní dynamická nosnost lana 4t</t>
  </si>
  <si>
    <t>sada</t>
  </si>
  <si>
    <t>863736342</t>
  </si>
  <si>
    <t>498</t>
  </si>
  <si>
    <t>184852434</t>
  </si>
  <si>
    <t>Řez stromu redukční o ploše koruny do 60 m2 lezeckou technikou</t>
  </si>
  <si>
    <t>544366175</t>
  </si>
  <si>
    <t>497</t>
  </si>
  <si>
    <t>184852436</t>
  </si>
  <si>
    <t>Řez stromu redukční o ploše koruny do 120 m2 lezeckou technikou</t>
  </si>
  <si>
    <t>1119640625</t>
  </si>
  <si>
    <t>273321511</t>
  </si>
  <si>
    <t>Základové desky ze ŽB bez zvýšených nároků na prostředí tř. C 25/30</t>
  </si>
  <si>
    <t>-1032513043</t>
  </si>
  <si>
    <t>základ přístřešku VZT jednotky</t>
  </si>
  <si>
    <t>8,01*2,64*0,25</t>
  </si>
  <si>
    <t>revizní šachta</t>
  </si>
  <si>
    <t>1,50*1,30*0,15*2</t>
  </si>
  <si>
    <t>výtahová šachta</t>
  </si>
  <si>
    <t>3,0*2,85*0,35</t>
  </si>
  <si>
    <t>273351121</t>
  </si>
  <si>
    <t>Zřízení bednění základových desek</t>
  </si>
  <si>
    <t>-651070146</t>
  </si>
  <si>
    <t>(8,01+2,64)*2*0,25</t>
  </si>
  <si>
    <t>(1,50+1,30)*2*0,15*2</t>
  </si>
  <si>
    <t>(3,0+2,85)*2*0,35</t>
  </si>
  <si>
    <t>273351122</t>
  </si>
  <si>
    <t>Odstranění bednění základových desek</t>
  </si>
  <si>
    <t>-239098712</t>
  </si>
  <si>
    <t>273361821</t>
  </si>
  <si>
    <t>Výztuž základových desek betonářskou ocelí 10 505 (R)</t>
  </si>
  <si>
    <t>-421576900</t>
  </si>
  <si>
    <t>"statika v.č.05" 0,140</t>
  </si>
  <si>
    <t>"statika v.č.04" 0,250</t>
  </si>
  <si>
    <t>"revizní šachta" 0,2925*0,100*2</t>
  </si>
  <si>
    <t>273362021</t>
  </si>
  <si>
    <t>Výztuž základových desek svařovanými sítěmi Kari</t>
  </si>
  <si>
    <t>-1793522089</t>
  </si>
  <si>
    <t>"statika v.č.05" 0,320</t>
  </si>
  <si>
    <t>274313711</t>
  </si>
  <si>
    <t>Základové pásy z betonu tř. C 20/25</t>
  </si>
  <si>
    <t>-2064988977</t>
  </si>
  <si>
    <t>pod vstupem</t>
  </si>
  <si>
    <t>1,34*0,55*0,70*2</t>
  </si>
  <si>
    <t>4,595*0,40*0,70</t>
  </si>
  <si>
    <t>pod schodištěm</t>
  </si>
  <si>
    <t>3,195*0,60*0,70</t>
  </si>
  <si>
    <t>274351121</t>
  </si>
  <si>
    <t>Zřízení bednění základových pasů rovného</t>
  </si>
  <si>
    <t>-1418337130</t>
  </si>
  <si>
    <t>(1,74+1,34+4,595)*2*0,70</t>
  </si>
  <si>
    <t>(3,195+0,60)*2*0,70</t>
  </si>
  <si>
    <t>274351122</t>
  </si>
  <si>
    <t>Odstranění bednění základových pasů rovného</t>
  </si>
  <si>
    <t>1616389283</t>
  </si>
  <si>
    <t>275313811</t>
  </si>
  <si>
    <t>Základové patky z betonu tř. C 25/30</t>
  </si>
  <si>
    <t>-918596137</t>
  </si>
  <si>
    <t>blok pod nosnou konstrukci koše a kruhy</t>
  </si>
  <si>
    <t>0,40*0,40*0,15*11</t>
  </si>
  <si>
    <t>275321511</t>
  </si>
  <si>
    <t>Základové patky ze ŽB bez zvýšených nároků na prostředí tř. C 25/30</t>
  </si>
  <si>
    <t>605147305</t>
  </si>
  <si>
    <t>pouzdro volejbalového sloupku</t>
  </si>
  <si>
    <t>0,60*0,60*0,28*8</t>
  </si>
  <si>
    <t>"odečet" -3,14*0,125*0,125*0,28*8</t>
  </si>
  <si>
    <t>275351121</t>
  </si>
  <si>
    <t>Zřízení bednění základových patek</t>
  </si>
  <si>
    <t>1789642493</t>
  </si>
  <si>
    <t>(0,60+0,60)*2*0,28*8</t>
  </si>
  <si>
    <t>275351122</t>
  </si>
  <si>
    <t>Odstranění bednění základových patek</t>
  </si>
  <si>
    <t>706674702</t>
  </si>
  <si>
    <t>279321347</t>
  </si>
  <si>
    <t>Základová zeď ze ŽB bez zvýšených nároků na prostředí tř. C 25/30 bez výztuže</t>
  </si>
  <si>
    <t>882564883</t>
  </si>
  <si>
    <t>"výtahová šachta" (2,40+1,65)*2*0,30*0,72</t>
  </si>
  <si>
    <t>279351121</t>
  </si>
  <si>
    <t>Zřízení oboustranného bednění základových zdí</t>
  </si>
  <si>
    <t>792918702</t>
  </si>
  <si>
    <t>"výtahová šachta" (1,80+1,65+2,40+2,25)*2*0,72</t>
  </si>
  <si>
    <t>279351122</t>
  </si>
  <si>
    <t>Odstranění oboustranného bednění základových zdí</t>
  </si>
  <si>
    <t>2114483417</t>
  </si>
  <si>
    <t>279361821</t>
  </si>
  <si>
    <t>Výztuž základových zdí nosných betonářskou ocelí 10 505</t>
  </si>
  <si>
    <t>-1981320571</t>
  </si>
  <si>
    <t>"statika v.č.04" 0,200</t>
  </si>
  <si>
    <t>Svislé a kompletní konstrukce</t>
  </si>
  <si>
    <t>302100</t>
  </si>
  <si>
    <t>Dodávka a montáž prefabrikované konstrukce zateplené haly s přístavbou zázemí - kompletní provedení vč.dopravy a přesunu hmot</t>
  </si>
  <si>
    <t>1522265921</t>
  </si>
  <si>
    <t>311101212</t>
  </si>
  <si>
    <t>Vytvoření prostupů do 0,05 m2  osazením vložek z trub, dílců, tvarovek</t>
  </si>
  <si>
    <t>-1406293754</t>
  </si>
  <si>
    <t>0,28*8</t>
  </si>
  <si>
    <t>28611108</t>
  </si>
  <si>
    <t>trubka kanalizační PVC-U 250x8,6x6000mm SN12</t>
  </si>
  <si>
    <t>1364975681</t>
  </si>
  <si>
    <t>0,28*8*1,05</t>
  </si>
  <si>
    <t>311113151</t>
  </si>
  <si>
    <t>Nosná zeď tl 150 mm z hladkých tvárnic ztraceného bednění včetně výplně z betonu tř. C 25/30</t>
  </si>
  <si>
    <t>-238774088</t>
  </si>
  <si>
    <t>(1,30+0,80)*2*1,56*2</t>
  </si>
  <si>
    <t>střecha S1</t>
  </si>
  <si>
    <t>45,786*0,60*2</t>
  </si>
  <si>
    <t>střecha S4xS6</t>
  </si>
  <si>
    <t>9,80*0,90</t>
  </si>
  <si>
    <t>311234001</t>
  </si>
  <si>
    <t>Zdivo jednovrstvé z cihel děrovaných do P10 na maltu M5 tl 175 mm</t>
  </si>
  <si>
    <t>-768034684</t>
  </si>
  <si>
    <t>1.NP</t>
  </si>
  <si>
    <t>5,50*3,36</t>
  </si>
  <si>
    <t>"odečet" -1,50*2,40</t>
  </si>
  <si>
    <t>4,20*3,24</t>
  </si>
  <si>
    <t>3,20*3,31</t>
  </si>
  <si>
    <t>3,20*3,36</t>
  </si>
  <si>
    <t>Mezisoučet</t>
  </si>
  <si>
    <t>2.NP</t>
  </si>
  <si>
    <t>2,20*3,20</t>
  </si>
  <si>
    <t>4,015*3,20</t>
  </si>
  <si>
    <t>2,95*3,20</t>
  </si>
  <si>
    <t>311361821</t>
  </si>
  <si>
    <t>Výztuž nosných zdí betonářskou ocelí 10 505</t>
  </si>
  <si>
    <t>-333842921</t>
  </si>
  <si>
    <t>výztuž tvárnic ztraceného bednění tl.150mm</t>
  </si>
  <si>
    <t>76,867*0,15*0,040</t>
  </si>
  <si>
    <t>317168011</t>
  </si>
  <si>
    <t>Překlad keramický plochý š 115 mm dl 1000 mm</t>
  </si>
  <si>
    <t>-509956185</t>
  </si>
  <si>
    <t>317168012</t>
  </si>
  <si>
    <t>Překlad keramický plochý š 115 mm dl 1250 mm</t>
  </si>
  <si>
    <t>-957918374</t>
  </si>
  <si>
    <t>28+16</t>
  </si>
  <si>
    <t>317168014</t>
  </si>
  <si>
    <t>Překlad keramický plochý š 115 mm dl 1750 mm</t>
  </si>
  <si>
    <t>120417814</t>
  </si>
  <si>
    <t>317168015</t>
  </si>
  <si>
    <t>Překlad keramický plochý š 115 mm dl 2000 mm</t>
  </si>
  <si>
    <t>52227746</t>
  </si>
  <si>
    <t>3+3</t>
  </si>
  <si>
    <t>317168016</t>
  </si>
  <si>
    <t>Překlad keramický plochý š 115 mm dl 2250 mm</t>
  </si>
  <si>
    <t>343330327</t>
  </si>
  <si>
    <t>317168017</t>
  </si>
  <si>
    <t>Překlad keramický plochý š 115 mm dl 2500 mm</t>
  </si>
  <si>
    <t>2061602650</t>
  </si>
  <si>
    <t>317168025</t>
  </si>
  <si>
    <t>Překlad keramický plochý š 145 mm dl 2000 mm</t>
  </si>
  <si>
    <t>829146187</t>
  </si>
  <si>
    <t>2+1</t>
  </si>
  <si>
    <t>317168028</t>
  </si>
  <si>
    <t>Překlad keramický plochý š 145 mm dl 2750 mm</t>
  </si>
  <si>
    <t>-85920747</t>
  </si>
  <si>
    <t>342244101</t>
  </si>
  <si>
    <t>Příčka z cihel děrovaných do P10 na maltu M5 tloušťky 80 mm</t>
  </si>
  <si>
    <t>-2090802900</t>
  </si>
  <si>
    <t>"m.č.1.28" 1,85*3,31</t>
  </si>
  <si>
    <t>"m.č.2.10" (1,0+0,45)*3,20</t>
  </si>
  <si>
    <t>(0,45+0,425)*3,60</t>
  </si>
  <si>
    <t>(0,45+0,30)*3,60</t>
  </si>
  <si>
    <t>"m.č.2.14" (0,50+0,37)*3,60</t>
  </si>
  <si>
    <t>"m.č.2.20" (0,195+0,115)*3,20</t>
  </si>
  <si>
    <t>"m.č.2.05" (1,155+0,40+0,40)*3,20</t>
  </si>
  <si>
    <t>(0,49+0,40)*3,20</t>
  </si>
  <si>
    <t>342244111</t>
  </si>
  <si>
    <t>Příčka z cihel děrovaných do P10 na maltu M5 tloušťky 115 mm</t>
  </si>
  <si>
    <t>1859445608</t>
  </si>
  <si>
    <t>"vstup" (1,545+0,658)*2*3,36</t>
  </si>
  <si>
    <t>"schodiště" 3,10*2,0*0,5</t>
  </si>
  <si>
    <t>3,20*(1,80+3,30)*0,50</t>
  </si>
  <si>
    <t>1,60*1,70</t>
  </si>
  <si>
    <t>"odečet" -0,60*0,80</t>
  </si>
  <si>
    <t>"m.č.1.05" 3,313*3,36</t>
  </si>
  <si>
    <t>"odečet" -0,90*1,97</t>
  </si>
  <si>
    <t>"m.č.1.39" (7,65+2,20)*3,24</t>
  </si>
  <si>
    <t>"odečet" -0,90*1,97*3</t>
  </si>
  <si>
    <t>-1,50*2,40</t>
  </si>
  <si>
    <t>"m.č.1.13" 5,40*3,24</t>
  </si>
  <si>
    <t>"m.č.1.06 - 1.12" (3,30+1,50+3,0+0,95+7,507+7,507+3,893+2,25)*3,24</t>
  </si>
  <si>
    <t>"odečet" -0,70*1,97*2</t>
  </si>
  <si>
    <t>-0,90*1,97*3</t>
  </si>
  <si>
    <t>"m.č.1.14-1.18" (5,574+2,14+2,14+2,14+1,89)*4,10</t>
  </si>
  <si>
    <t>"odečet" -0,70*1,97*3</t>
  </si>
  <si>
    <t>"m.č.1.20-1.25" (8,55+2,114+1,43+3,20+1,97+5,50)*3,36</t>
  </si>
  <si>
    <t>"odečet" -0,70*1,97</t>
  </si>
  <si>
    <t>-0,80*1,97</t>
  </si>
  <si>
    <t>-1,50*1,50</t>
  </si>
  <si>
    <t>"m.č.1.26-1.31" (1,95+0,95+3,20+2,551+7,20)*3,31</t>
  </si>
  <si>
    <t>-0,80*1,97*1</t>
  </si>
  <si>
    <t>-0,90*1,97*2</t>
  </si>
  <si>
    <t>"m.č.1.32-1.33" (2,22+2,22)*3,36</t>
  </si>
  <si>
    <t>"m.č.2.10-2.18" (3,90+8,35+1,07+1,65+7,25+7,507+5,536+4,15+4,85+1,75+1,05)*3,60</t>
  </si>
  <si>
    <t>"m.č.2.09, 2.19" (3,20+3,50)*3,20</t>
  </si>
  <si>
    <t>-0,90*1,97*9</t>
  </si>
  <si>
    <t>"m.č.2.07" 2,22*3,20</t>
  </si>
  <si>
    <t>"m.č.2.02, 2.08" (5,75+3,20+1,40+0,95+3,20+5,685+3,31+2,20)*3,20</t>
  </si>
  <si>
    <t>-0,90*1,97*4</t>
  </si>
  <si>
    <t>-1,50*1,97</t>
  </si>
  <si>
    <t>342272205</t>
  </si>
  <si>
    <t>Příčka z pórobetonových hladkých tvárnic na tenkovrstvou maltu tl 50 mm</t>
  </si>
  <si>
    <t>-1566079676</t>
  </si>
  <si>
    <t>obezdívka instalace</t>
  </si>
  <si>
    <t xml:space="preserve">"m.č.1.36" (0,15+0,15)*3,36 </t>
  </si>
  <si>
    <t>346244611</t>
  </si>
  <si>
    <t>Přizdívky izolační tl 115 mm z cihel CDm 240 pevnosti P 25 na MC 10</t>
  </si>
  <si>
    <t>-754598434</t>
  </si>
  <si>
    <t>"m.č.1.11" (2,30+2,80)*3,24</t>
  </si>
  <si>
    <t>"m.č.1.33" 1,191*1,74</t>
  </si>
  <si>
    <t>"m.č.2.15" 1,60*1,55</t>
  </si>
  <si>
    <t>"m.č.2.16" 1,45*1,55</t>
  </si>
  <si>
    <t>"m.č.2.11" 4,186*3,60</t>
  </si>
  <si>
    <t>"m.č.2.15" 3,10*3,60</t>
  </si>
  <si>
    <t>"m.č.2.20" 2,0*3,20</t>
  </si>
  <si>
    <t>"m.č.2.06" 1,25*1,55</t>
  </si>
  <si>
    <t>346271113</t>
  </si>
  <si>
    <t>Přizdívky z cihel betonových tl 65 mm</t>
  </si>
  <si>
    <t>-1690502198</t>
  </si>
  <si>
    <t>(1,50+1,30)*2*1,56*2</t>
  </si>
  <si>
    <t>(2,60+2,25)*2*0,61</t>
  </si>
  <si>
    <t>49</t>
  </si>
  <si>
    <t>346272256</t>
  </si>
  <si>
    <t>Přizdívka z pórobetonových tvárnic tl 150 mm</t>
  </si>
  <si>
    <t>-1422618007</t>
  </si>
  <si>
    <t>"m.č.1.08" 0,95*1,59</t>
  </si>
  <si>
    <t>"m.č.1.10" 0,95*1,59</t>
  </si>
  <si>
    <t>"m.č.1.14" 0,95*1,59</t>
  </si>
  <si>
    <t>"m.č.1.17" 0,95*1,59</t>
  </si>
  <si>
    <t>"m.č.1.18" 1,075*1,59</t>
  </si>
  <si>
    <t>"m.č.1.24" 0,95*1,59</t>
  </si>
  <si>
    <t>"m.č.1.26" 2,141*1,59</t>
  </si>
  <si>
    <t>"m.č.1.27" 0,95*1,59</t>
  </si>
  <si>
    <t>"m.č.1.28" 0,925*1,59</t>
  </si>
  <si>
    <t>"m.č.1.29" 0,90*1,59</t>
  </si>
  <si>
    <t>"m.č.1.30" 0,95*1,59</t>
  </si>
  <si>
    <t>"m.č.1.32" 0,90*1,59</t>
  </si>
  <si>
    <t>"m.č.2.16" 1,07*1,55</t>
  </si>
  <si>
    <t>"m.č.2.12" 0,95*1,55</t>
  </si>
  <si>
    <t>"m.č.2.09" 1,221*1,55</t>
  </si>
  <si>
    <t>"m.č.2.03" 0,95*1,55</t>
  </si>
  <si>
    <t>50</t>
  </si>
  <si>
    <t>389361001</t>
  </si>
  <si>
    <t>Doplňující výztuž prefabrikovaných konstrukcí z betonářské oceli</t>
  </si>
  <si>
    <t>1214366350</t>
  </si>
  <si>
    <t>24,657*0,040</t>
  </si>
  <si>
    <t>51</t>
  </si>
  <si>
    <t>389381001</t>
  </si>
  <si>
    <t>Dobetonování prefabrikovaných konstrukcí vč.potřebného bednění</t>
  </si>
  <si>
    <t>-1156110181</t>
  </si>
  <si>
    <t>panely nad 1.NP</t>
  </si>
  <si>
    <t>(5,50*3+2,50*2+7,0*7+7,0*2+5,50*15+17,0*2+5,0*6+6,0*2+6,50*3+2,50*2+5,50*3+3,50*2+10,0*12+13,30*2+5,50*22+24,50*2+3,50*14+15,0*2)*0,05*0,15</t>
  </si>
  <si>
    <t>panely nad 2.NP</t>
  </si>
  <si>
    <t>(5,50*3+2,50*2+7,0*7+7,0*2+5,50*23+27,0*2+10,0*12+13,30*2)*0,05*0,15</t>
  </si>
  <si>
    <t>střecha tělocvičny</t>
  </si>
  <si>
    <t>(27,60*20+45,80*2)*0,05*0,30</t>
  </si>
  <si>
    <t>obetonování tvarovek HDPE - zvýšené podium</t>
  </si>
  <si>
    <t>14,75*(0,20+0,25)*0,45</t>
  </si>
  <si>
    <t>18,66*(0,20+0,25)*0,45</t>
  </si>
  <si>
    <t>Vodorovné konstrukce</t>
  </si>
  <si>
    <t>52</t>
  </si>
  <si>
    <t>417321515</t>
  </si>
  <si>
    <t>Ztužující pásy a věnce ze ŽB tř. C 25/30</t>
  </si>
  <si>
    <t>-914363852</t>
  </si>
  <si>
    <t>"střecha S1" 0,15*0,10*45,786*2</t>
  </si>
  <si>
    <t>"střecha S4xS6" 0,15*0,10*9,80</t>
  </si>
  <si>
    <t>"věnec na pilotách" 0,30*0,20*11,0</t>
  </si>
  <si>
    <t>53</t>
  </si>
  <si>
    <t>417351115</t>
  </si>
  <si>
    <t>Zřízení bednění ztužujících věnců</t>
  </si>
  <si>
    <t>-523569893</t>
  </si>
  <si>
    <t>"střecha S1" 46,086*2*0,10*2</t>
  </si>
  <si>
    <t>"střecha S4xS6" 9,80*2*0,10</t>
  </si>
  <si>
    <t>"věnec na pilotách" (11,0+0,30+0,30)*0,20</t>
  </si>
  <si>
    <t>54</t>
  </si>
  <si>
    <t>417351116</t>
  </si>
  <si>
    <t>Odstranění bednění ztužujících věnců</t>
  </si>
  <si>
    <t>-1370622771</t>
  </si>
  <si>
    <t>55</t>
  </si>
  <si>
    <t>417361821</t>
  </si>
  <si>
    <t>Výztuž ztužujících pásů a věnců betonářskou ocelí 10 505</t>
  </si>
  <si>
    <t>832846498</t>
  </si>
  <si>
    <t>"věnec na střeše" 1,521*0,100</t>
  </si>
  <si>
    <t>"věnec na pilotách-statika v.č.16" 0,045</t>
  </si>
  <si>
    <t>56</t>
  </si>
  <si>
    <t>434311115</t>
  </si>
  <si>
    <t>Schodišťové stupně dusané na terén z betonu tř. C 20/25 bez potěru</t>
  </si>
  <si>
    <t>-2058034038</t>
  </si>
  <si>
    <t>zvýšené podium</t>
  </si>
  <si>
    <t>2,40*3*2*2</t>
  </si>
  <si>
    <t>57</t>
  </si>
  <si>
    <t>434351141</t>
  </si>
  <si>
    <t>Zřízení bednění stupňů přímočarých schodišť</t>
  </si>
  <si>
    <t>937463129</t>
  </si>
  <si>
    <t>(0,15+0,31)*2,40*3*2*2</t>
  </si>
  <si>
    <t>58</t>
  </si>
  <si>
    <t>434351142</t>
  </si>
  <si>
    <t>Odstranění bednění stupňů přímočarých schodišť</t>
  </si>
  <si>
    <t>2131946058</t>
  </si>
  <si>
    <t>59</t>
  </si>
  <si>
    <t>564231111</t>
  </si>
  <si>
    <t>Podklad nebo podsyp ze štěrkopísku ŠP tl 100 mm</t>
  </si>
  <si>
    <t>1411101706</t>
  </si>
  <si>
    <t>"P7" 6,81</t>
  </si>
  <si>
    <t>60</t>
  </si>
  <si>
    <t>564581111R</t>
  </si>
  <si>
    <t>Zřízení podsypu nebo podkladu ze sypaniny tl 350 mm</t>
  </si>
  <si>
    <t>-969077250</t>
  </si>
  <si>
    <t>61</t>
  </si>
  <si>
    <t>58344197</t>
  </si>
  <si>
    <t>štěrkodrť frakce 0/63</t>
  </si>
  <si>
    <t>1629508613</t>
  </si>
  <si>
    <t>"P7" 6,81*0,35*1,837</t>
  </si>
  <si>
    <t>62</t>
  </si>
  <si>
    <t>564710011</t>
  </si>
  <si>
    <t>Podklad z kameniva hrubého drceného vel. 8-16 mm tl 50 mm</t>
  </si>
  <si>
    <t>-893168738</t>
  </si>
  <si>
    <t>63</t>
  </si>
  <si>
    <t>596211210</t>
  </si>
  <si>
    <t>Kladení zámkové dlažby komunikací pro pěší tl 80 mm skupiny A pl do 50 m2</t>
  </si>
  <si>
    <t>-1037217666</t>
  </si>
  <si>
    <t>64</t>
  </si>
  <si>
    <t>59245013</t>
  </si>
  <si>
    <t>dlažba zámková tvaru I 200x165x80mm přírodní</t>
  </si>
  <si>
    <t>-1584521018</t>
  </si>
  <si>
    <t>Úpravy povrchů, podlahy a osazování výplní</t>
  </si>
  <si>
    <t>65</t>
  </si>
  <si>
    <t>611131111</t>
  </si>
  <si>
    <t>Polymercementový spojovací můstek vnitřních stropů nanášený ručně</t>
  </si>
  <si>
    <t>-258863326</t>
  </si>
  <si>
    <t>12,82+24,41+19,07+20,32+5,93+19,83+123,27+3,92+2,64+50,62+1,14</t>
  </si>
  <si>
    <t>2,97+18,23+14,71+10,81+7,07+18,55+13,61+22,27+18,67+14,78+19,81</t>
  </si>
  <si>
    <t>66</t>
  </si>
  <si>
    <t>611311131</t>
  </si>
  <si>
    <t>Potažení vnitřních rovných stropů vápenným štukem tloušťky do 3 mm</t>
  </si>
  <si>
    <t>-1689989371</t>
  </si>
  <si>
    <t>67</t>
  </si>
  <si>
    <t>612131111</t>
  </si>
  <si>
    <t>Polymercementový spojovací můstek vnitřních stěn nanášený ručně</t>
  </si>
  <si>
    <t>470709625</t>
  </si>
  <si>
    <t>pod tenkovrstvou omítku (štuk)</t>
  </si>
  <si>
    <t>"m.č.1.02" (4,165+4,816)*2*3,0</t>
  </si>
  <si>
    <t>"odečet" -3,50*2,52</t>
  </si>
  <si>
    <t>-3,50*3,0</t>
  </si>
  <si>
    <t>-0,658*3,0*2</t>
  </si>
  <si>
    <t>"m.č.1.03" (18,50+1,95+0,115+1,516+2,831+1,40+11,75)*2,50</t>
  </si>
  <si>
    <t>"odečet" -1,70*2,50</t>
  </si>
  <si>
    <t>-1,20*2,18</t>
  </si>
  <si>
    <t>-1,60*0,90</t>
  </si>
  <si>
    <t>-3,50*2,50</t>
  </si>
  <si>
    <t>"přípočet" (1,60+0,90)*2*0,18</t>
  </si>
  <si>
    <t>"m.č.1.05" (5,10+1,222+1,80+1,95)*3,12</t>
  </si>
  <si>
    <t>"m.č.1.06" (4,30+3,25)*3,12</t>
  </si>
  <si>
    <t>"odečet" -1,60*0,90</t>
  </si>
  <si>
    <t>"m.č.1.07" 2,961*3,12</t>
  </si>
  <si>
    <t>"m.č.1.09" 2,707*3,12</t>
  </si>
  <si>
    <t>"m.č.1.10" 0,95*2,50</t>
  </si>
  <si>
    <t>"m.č.1.12" 5,092*3,12</t>
  </si>
  <si>
    <t>"m.č.1.13" (2,20+5,40)*2,50</t>
  </si>
  <si>
    <t>"odečet" -0,80*1,97*2</t>
  </si>
  <si>
    <t>"m.č.1.14" (2,15+0,90)*2,50</t>
  </si>
  <si>
    <t>"m.č.1.15" 1,10*2,50</t>
  </si>
  <si>
    <t>"odečet" -0,80*1,97</t>
  </si>
  <si>
    <t>"m.č.1.16" 1,20*2,50</t>
  </si>
  <si>
    <t>"m.č.1.17" (0,95+1,89)*2,50</t>
  </si>
  <si>
    <t>"m.č.1.18" 1,075*2,50</t>
  </si>
  <si>
    <t>"m.č.1.19" (22,116+5,574+22,116)*4,0</t>
  </si>
  <si>
    <t>"odečet" -3,20*2,90</t>
  </si>
  <si>
    <t>-3,30*2,90</t>
  </si>
  <si>
    <t>"přípočet" (2,90+3,30+2,90)*0,18</t>
  </si>
  <si>
    <t>"m.č.1.39" 7,65*3,12</t>
  </si>
  <si>
    <t>"m.č.1.20" (8,50+2,20)*2,50</t>
  </si>
  <si>
    <t>"odečet" -1,80*2,50</t>
  </si>
  <si>
    <t>"m.č.1.21" 2,25*2,60</t>
  </si>
  <si>
    <t>"m.č.1.22" 2,114*3,12</t>
  </si>
  <si>
    <t>"m.č.1.24" 1,43*2,50</t>
  </si>
  <si>
    <t>"m.č.1.25" (2,34+3,206)*2,50</t>
  </si>
  <si>
    <t>"m.č.1.26" 2,14*2,50</t>
  </si>
  <si>
    <t>"m.č.1.27" (0,95+2,55)*2,50</t>
  </si>
  <si>
    <t>"m.č.1.29" 1,85*2,50</t>
  </si>
  <si>
    <t>"m.č.1.30" 0,95*2,50</t>
  </si>
  <si>
    <t>"m.č.1.31" (3,20+1,46)*2,50</t>
  </si>
  <si>
    <t>"m.č.1.32" (1,90+2,20+1,90)*2,50</t>
  </si>
  <si>
    <t>"m.č.1.33" 1,19*2*3,12</t>
  </si>
  <si>
    <t>"m.č.1.34" (3,375+15,0)*2*3,50</t>
  </si>
  <si>
    <t>"odečet" -1,50*2,40*2</t>
  </si>
  <si>
    <t>"m.č.1.35" (2,20+7,20+2,20)*2,50</t>
  </si>
  <si>
    <t>"odečet" -1,80*2,50*2</t>
  </si>
  <si>
    <t>"m.č.1.36" (2,20+2,22+2,20)*2,50</t>
  </si>
  <si>
    <t>-1,80*2,50</t>
  </si>
  <si>
    <t>"přípočet" (2,40+1,50+2,40)*0,18</t>
  </si>
  <si>
    <t>"m.č.1.38" (1,80+1,65)*2*8,13</t>
  </si>
  <si>
    <t>"odečet" -1,20*2,18*2</t>
  </si>
  <si>
    <t>"m.č.2.02" 5,685*3,0</t>
  </si>
  <si>
    <t>"m.č.2.03" 0,95*2,50</t>
  </si>
  <si>
    <t>"m.č.2.05" (3,206+5,655)*3,0</t>
  </si>
  <si>
    <t>"m.č.2.06" (7,02+7,216)*2*3,30</t>
  </si>
  <si>
    <t>"odečet" -5,90*2,56</t>
  </si>
  <si>
    <t>-1,60*1,97</t>
  </si>
  <si>
    <t>-1,70*1,62*2</t>
  </si>
  <si>
    <t>-0,90*1,97</t>
  </si>
  <si>
    <t>"přípočet" (5,90+2,56)*2*0,18</t>
  </si>
  <si>
    <t>(1,70+1,62)*2*0,18*2</t>
  </si>
  <si>
    <t>"m.č.2.07" (1,875+2,20+1,875)*2,50</t>
  </si>
  <si>
    <t>"m.č.2.08" (2,20+14,20)*2,50</t>
  </si>
  <si>
    <t>"odečet" -1,70*1,62*6</t>
  </si>
  <si>
    <t>"přípočet" (1,70+1,62)*2*0,18*6</t>
  </si>
  <si>
    <t>"m.č.2.20" (2,22+3,531+3,531)*2,50</t>
  </si>
  <si>
    <t>"m.č.2.09" (2,90+1,40+1,95)*3,0</t>
  </si>
  <si>
    <t>"m.č.2.10" 1,80*3,0</t>
  </si>
  <si>
    <t>"m.č.2.11" 2,0*3,40</t>
  </si>
  <si>
    <t>"m.č.2.12" 1,50*2,50</t>
  </si>
  <si>
    <t>"m.č.2.13" 2,958*3,40</t>
  </si>
  <si>
    <t>"m.č.2.14" 2,50*3,40</t>
  </si>
  <si>
    <t>"m.č.2.15" 3,706*3,40</t>
  </si>
  <si>
    <t>"m.č.2.16" 1,45*2,50</t>
  </si>
  <si>
    <t>"m.č.2.17" (4,171+4,75)*3,40</t>
  </si>
  <si>
    <t>"m.č.2.18" 8,30*2,50</t>
  </si>
  <si>
    <t>"odečet" -0,80*0,80</t>
  </si>
  <si>
    <t>"přípočet" (1,0+1,0)*2*0,18</t>
  </si>
  <si>
    <t>"m.č.2.19" (12,85+1,95+3,30+6,30)*2,50</t>
  </si>
  <si>
    <t>"odečet" -1,60*0,90*3</t>
  </si>
  <si>
    <t>-1,20*2,18*1</t>
  </si>
  <si>
    <t>-1,70*1,62*5</t>
  </si>
  <si>
    <t>"přípočet" (1,60+0,90)*2*0,18*3</t>
  </si>
  <si>
    <t>(2,18+1,20+2,18)*0,18</t>
  </si>
  <si>
    <t>(1,70+1,62)*2*0,18*5</t>
  </si>
  <si>
    <t>Viditelná prefa konstrukce tělocvičny</t>
  </si>
  <si>
    <t>"štíty" 27,426*4,50*2</t>
  </si>
  <si>
    <t>"západní stěna" 45,616*4,30</t>
  </si>
  <si>
    <t>"odečet" -1,70*1,20*19</t>
  </si>
  <si>
    <t>"přípočet" (1,70+1,20)*2*0,23*19</t>
  </si>
  <si>
    <t>"východní stěna" 45,616*9,80</t>
  </si>
  <si>
    <t>"odečet" -1,70*4,0*19</t>
  </si>
  <si>
    <t>-1,50*2,40*2</t>
  </si>
  <si>
    <t>"přípočet" (1,70+4,0)*2*0,23*19</t>
  </si>
  <si>
    <t>68</t>
  </si>
  <si>
    <t>612131301</t>
  </si>
  <si>
    <t>Cementový postřik vnitřních stěn nanášený celoplošně strojně</t>
  </si>
  <si>
    <t>1041138521</t>
  </si>
  <si>
    <t>"m.č.1.02" 0,658*3,0*2</t>
  </si>
  <si>
    <t>"m.č.1.03" (5,521+2,20+3,30+3,10+3,10+1,706+1,60)*2,50</t>
  </si>
  <si>
    <t>"odečet" -1,50*1,50</t>
  </si>
  <si>
    <t>-1,70*2,50</t>
  </si>
  <si>
    <t>-0,60*0,90*2</t>
  </si>
  <si>
    <t>"m.č.1.05" (3,206+3,30)*3,12</t>
  </si>
  <si>
    <t>"m.č.1.06" (3,20+3,25+7,507)*3,12</t>
  </si>
  <si>
    <t>"odečet" -0,90*1,97*2</t>
  </si>
  <si>
    <t>"m.č.1.07" (6,442+2,961+1,50*2+6,442)*3,12</t>
  </si>
  <si>
    <t>-0,70*1,97</t>
  </si>
  <si>
    <t>"m.č.1.08" (0,95+1,706)*2*2,50</t>
  </si>
  <si>
    <t>"m.č.1.09" (7,507+2,707+7,507)*3,12</t>
  </si>
  <si>
    <t>"m.č.1.10" (2,40+0,95+2,40)*2,50</t>
  </si>
  <si>
    <t>"m.č.1.11" (2,30+2,70)*2*3,16</t>
  </si>
  <si>
    <t>"m.č.1.12" (5,092+3,893*2)*3,12</t>
  </si>
  <si>
    <t>"m.č.1.15" (2,15+1,10+2,15)*2,50</t>
  </si>
  <si>
    <t>"m.č.1.16" (2,15+1,20+2,15)*2,50</t>
  </si>
  <si>
    <t>"m.č.1.18" (1,075+1,89+1,89)*2,50</t>
  </si>
  <si>
    <t>"m.č.1.19" 5,574*4,0</t>
  </si>
  <si>
    <t>"m.č.1.39" (2,20+7,65+2,20)*2,50</t>
  </si>
  <si>
    <t>"m.č.1.40" (0,95+1,20)*3,12</t>
  </si>
  <si>
    <t>"m.č.1.20" (8,55+2,20)*2,50</t>
  </si>
  <si>
    <t>"m.č.1.21" (3,206*2+4,50+2,25)*2,60</t>
  </si>
  <si>
    <t>"m.č.1.22" (1,856+2,114+1,856)*3,12</t>
  </si>
  <si>
    <t>"m.č.1.23" (2,14+1,43)*2*2,50</t>
  </si>
  <si>
    <t>"m.č.1.24" (0,95+1,43+0,95)*2,50</t>
  </si>
  <si>
    <t>"m.č.1.25" (3,206+2,34)*2,50</t>
  </si>
  <si>
    <t>"odečet" 0,90*1,97</t>
  </si>
  <si>
    <t>"m.č.1.26" (2,14+2,55+2,55)*2,50</t>
  </si>
  <si>
    <t>"m.č.1.28" (0,925+1,85)*2*2,50</t>
  </si>
  <si>
    <t>"m.č.1.29" (2,20+1,85+2,20)*2,50</t>
  </si>
  <si>
    <t>"m.č.1.30" (1,80+0,95+1,80)*2,50</t>
  </si>
  <si>
    <t>"m.č.1.31" (2,525+3,20+1,07)*2,50</t>
  </si>
  <si>
    <t>"m.č.1.32" 2,20*2,50</t>
  </si>
  <si>
    <t>"m.č.1.33" 2,20*2*3,12</t>
  </si>
  <si>
    <t>"m.č.1.35" 7,20*2,50</t>
  </si>
  <si>
    <t>"m.č.1.36" 2,22*2,50</t>
  </si>
  <si>
    <t>"m.č.2.02" (3,206+5,685+3,206)*3,0</t>
  </si>
  <si>
    <t>"m.č.2.03" (1,28+0,95+1,28)*2,50</t>
  </si>
  <si>
    <t>"m.č.2.04" (2,95+4,015)*2*3,0</t>
  </si>
  <si>
    <t>"m.č.2.05" (3,206+5,656+0,45+0,49)*3,0</t>
  </si>
  <si>
    <t>"m.č.2.07" 2,20*2,50</t>
  </si>
  <si>
    <t>"m.č.2.20" 2,22*2,50</t>
  </si>
  <si>
    <t>"m.č.2.09" (3,20+1,535+1,221)*3,0</t>
  </si>
  <si>
    <t>"m.č.2.10" (3,321+5,70)*2*3,40</t>
  </si>
  <si>
    <t>"m.č.2.11" (4,186+3,778)*2*3,40</t>
  </si>
  <si>
    <t>-2,0*3,40</t>
  </si>
  <si>
    <t>"m.č.2.12" (0,95+1,50+0,95)*2,50</t>
  </si>
  <si>
    <t>"m.č.2.13" (7,507+2,958+7,507)*3,40</t>
  </si>
  <si>
    <t>"m.č.2.14" (7,507+2,92)*2*3,40</t>
  </si>
  <si>
    <t>-2,50*3,40</t>
  </si>
  <si>
    <t>"m.č.2.15" (5,421+3,10)*2*3,40</t>
  </si>
  <si>
    <t>-3,706*3,40</t>
  </si>
  <si>
    <t>"m.č.2.16" (0,95+1,45+0,95)*2,50</t>
  </si>
  <si>
    <t>"m.č.2.17" (4,75+4,171)*3,40</t>
  </si>
  <si>
    <t>"m.č.2.18" (2,20+8,30+2,20)*2,50</t>
  </si>
  <si>
    <t>"odečet" -1,50*1,97</t>
  </si>
  <si>
    <t>"m.č.2,19" (3,30+1,368+2,20+3,30+2,20)*2,50</t>
  </si>
  <si>
    <t>"odečet" -1,50*1,97*2</t>
  </si>
  <si>
    <t>69</t>
  </si>
  <si>
    <t>612311131</t>
  </si>
  <si>
    <t>Potažení vnitřních stěn vápenným štukem tloušťky do 3 mm</t>
  </si>
  <si>
    <t>-1153813340</t>
  </si>
  <si>
    <t>"odečet keramických obkladů na betonové konstrukci" -95,24</t>
  </si>
  <si>
    <t>70</t>
  </si>
  <si>
    <t>612321321</t>
  </si>
  <si>
    <t>Vápenocementová omítka hladká jednovrstvá vnitřních stěn nanášená strojně</t>
  </si>
  <si>
    <t>361270609</t>
  </si>
  <si>
    <t>pod obklady</t>
  </si>
  <si>
    <t>490,827</t>
  </si>
  <si>
    <t>71</t>
  </si>
  <si>
    <t>612321341</t>
  </si>
  <si>
    <t>Vápenocementová omítka štuková dvouvrstvá vnitřních stěn nanášená strojně</t>
  </si>
  <si>
    <t>-312475033</t>
  </si>
  <si>
    <t>"odečet obkladů na zdivu" -395,587</t>
  </si>
  <si>
    <t>72</t>
  </si>
  <si>
    <t>612321391</t>
  </si>
  <si>
    <t>Příplatek k vápenocementové omítce vnitřních stěn za každých dalších 5 mm tloušťky strojně</t>
  </si>
  <si>
    <t>-2026898537</t>
  </si>
  <si>
    <t>714,254</t>
  </si>
  <si>
    <t>73</t>
  </si>
  <si>
    <t>621131111</t>
  </si>
  <si>
    <t>Polymercementový spojovací můstek vnějších podhledů nanášený ručně</t>
  </si>
  <si>
    <t>2034674505</t>
  </si>
  <si>
    <t>5,25+13,515</t>
  </si>
  <si>
    <t>74</t>
  </si>
  <si>
    <t>621211021</t>
  </si>
  <si>
    <t>Montáž kontaktního zateplení vnějších podhledů lepením a mechanickým kotvením polystyrénových desek tl do 120 mm</t>
  </si>
  <si>
    <t>-935560726</t>
  </si>
  <si>
    <t>Pohled západní</t>
  </si>
  <si>
    <t>"OP16" 1,50*3,50</t>
  </si>
  <si>
    <t>75</t>
  </si>
  <si>
    <t>28375939</t>
  </si>
  <si>
    <t>deska EPS 70 fasádní λ=0,039 tl 120mm</t>
  </si>
  <si>
    <t>-1085284808</t>
  </si>
  <si>
    <t>5,25*1,02 'Přepočtené koeficientem množství</t>
  </si>
  <si>
    <t>76</t>
  </si>
  <si>
    <t>621211041</t>
  </si>
  <si>
    <t>Montáž kontaktního zateplení vnějších podhledů lepením a mechanickým kotvením polystyrénových desek tl do 200 mm</t>
  </si>
  <si>
    <t>326401385</t>
  </si>
  <si>
    <t>Pohled západní (skládaná EPS tl.2x200mm)</t>
  </si>
  <si>
    <t>"OP15" 7,95*1,70*2</t>
  </si>
  <si>
    <t>508</t>
  </si>
  <si>
    <t>28375954</t>
  </si>
  <si>
    <t>deska EPS 70 fasádní λ=0,039 tl 200mm</t>
  </si>
  <si>
    <t>-1554333098</t>
  </si>
  <si>
    <t>"OP15" 7,95*1,70*1,05*2</t>
  </si>
  <si>
    <t>77</t>
  </si>
  <si>
    <t>621211051</t>
  </si>
  <si>
    <t>Montáž kontaktního zateplení vnějších podhledů lepením a mechanickým kotvením polystyrénových desek tl do 240 mm</t>
  </si>
  <si>
    <t>-1350166566</t>
  </si>
  <si>
    <t>"OP15" 7,95*1,30</t>
  </si>
  <si>
    <t>78</t>
  </si>
  <si>
    <t>28375955</t>
  </si>
  <si>
    <t>deska EPS 70 fasádní λ=0,039 tl 210mm</t>
  </si>
  <si>
    <t>-1636429693</t>
  </si>
  <si>
    <t>10,335*1,02 'Přepočtené koeficientem množství</t>
  </si>
  <si>
    <t>79</t>
  </si>
  <si>
    <t>621531011</t>
  </si>
  <si>
    <t>Tenkovrstvá silikonová zrnitá omítka tl. 1,5 mm včetně penetrace vnějších podhledů</t>
  </si>
  <si>
    <t>-1145274638</t>
  </si>
  <si>
    <t>"podhled OP15" 7,95*1,70</t>
  </si>
  <si>
    <t>"podhled OP16" 1,50*3,50</t>
  </si>
  <si>
    <t>80</t>
  </si>
  <si>
    <t>622131111</t>
  </si>
  <si>
    <t>Polymercementový spojovací můstek vnějších stěn nanášený ručně</t>
  </si>
  <si>
    <t>-833594641</t>
  </si>
  <si>
    <t>160,925+149,604+198,266+790,223+25,441</t>
  </si>
  <si>
    <t>81</t>
  </si>
  <si>
    <t>622142001</t>
  </si>
  <si>
    <t>Potažení vnějších stěn sklovláknitým pletivem vtlačeným do tenkovrstvé hmoty</t>
  </si>
  <si>
    <t>-1838511816</t>
  </si>
  <si>
    <t>"OP8 - vyrovnání opěrné stěny pod mozaiku" 13,21</t>
  </si>
  <si>
    <t>Pohled západní - špalety</t>
  </si>
  <si>
    <t>(5,90+2,56)*2*0,10</t>
  </si>
  <si>
    <t>(1,60+0,90)*2*0,10*14</t>
  </si>
  <si>
    <t>Pohled jižní - špalety</t>
  </si>
  <si>
    <t>(1,60+0,90)*2*0,10*2</t>
  </si>
  <si>
    <t>(2,52+1,70+2,52)*0,10*1</t>
  </si>
  <si>
    <t>(3,0+3,50+3,0)*0,10*1</t>
  </si>
  <si>
    <t>Pohled východní - špalety</t>
  </si>
  <si>
    <t>(0,80+0,80)*2*0,10</t>
  </si>
  <si>
    <t>Pohled severní - špalety</t>
  </si>
  <si>
    <t>(2,40+1,50+2,40)*0,10*2</t>
  </si>
  <si>
    <t>82</t>
  </si>
  <si>
    <t>622211011</t>
  </si>
  <si>
    <t>Montáž kontaktního zateplení vnějších stěn lepením a mechanickým kotvením polystyrénových desek tl do 80 mm</t>
  </si>
  <si>
    <t>902465589</t>
  </si>
  <si>
    <t>"OP1 tl.70mm" 98,92</t>
  </si>
  <si>
    <t>"OP3 tl.50mm" 20,70</t>
  </si>
  <si>
    <t>"OP6 tl.50mm" 27,60</t>
  </si>
  <si>
    <t>"vstup" 1,90*3,10*2</t>
  </si>
  <si>
    <t>"nadpraží" 3,50*(0,25+0,30)</t>
  </si>
  <si>
    <t>83</t>
  </si>
  <si>
    <t>28375933</t>
  </si>
  <si>
    <t>deska EPS 70 fasádní λ=0,039 tl 50mm</t>
  </si>
  <si>
    <t>-1531020970</t>
  </si>
  <si>
    <t>13,705*1,02 'Přepočtené koeficientem množství</t>
  </si>
  <si>
    <t>84</t>
  </si>
  <si>
    <t>28376013</t>
  </si>
  <si>
    <t>deska perimetrická fasádní soklová 150kPa λ=0,035 tl 50mm</t>
  </si>
  <si>
    <t>-126644354</t>
  </si>
  <si>
    <t>48,3*1,02 'Přepočtené koeficientem množství</t>
  </si>
  <si>
    <t>85</t>
  </si>
  <si>
    <t>28376014</t>
  </si>
  <si>
    <t>deska perimetrická fasádní soklová 150kPa λ=0,035 tl 70mm</t>
  </si>
  <si>
    <t>1157319174</t>
  </si>
  <si>
    <t>98,92*1,02 'Přepočtené koeficientem množství</t>
  </si>
  <si>
    <t>86</t>
  </si>
  <si>
    <t>622211021</t>
  </si>
  <si>
    <t>Montáž kontaktního zateplení vnějších stěn lepením a mechanickým kotvením polystyrénových desek tl do 120 mm</t>
  </si>
  <si>
    <t>-1497670663</t>
  </si>
  <si>
    <t>OP11, OP12 - XPS tl.100mm</t>
  </si>
  <si>
    <t>"S2" (5,226+1,92)*0,30</t>
  </si>
  <si>
    <t>"S3" (6,80+7,25+6,80)*0,20</t>
  </si>
  <si>
    <t>"S4" 27,20*0,30</t>
  </si>
  <si>
    <t>"S6" (9,60+13,20+9,80+6,80)*0,20</t>
  </si>
  <si>
    <t>"S7" (5,60+4,80+5,60)*0,20</t>
  </si>
  <si>
    <t>"S8" (24,30+5,60)*0,60</t>
  </si>
  <si>
    <t>"S9" (3,30+15,0+3,30)*0,30</t>
  </si>
  <si>
    <t>"OP2 tl.100mm" 58,59</t>
  </si>
  <si>
    <t>"OP5 tl.100mm" 41,04</t>
  </si>
  <si>
    <t>87</t>
  </si>
  <si>
    <t>28376443</t>
  </si>
  <si>
    <t>deska z polystyrénu XPS, hrana rovná a strukturovaný povrch 300kPa tl 100mm</t>
  </si>
  <si>
    <t>767717476</t>
  </si>
  <si>
    <t>49,974*1,02 'Přepočtené koeficientem množství</t>
  </si>
  <si>
    <t>88</t>
  </si>
  <si>
    <t>28376017</t>
  </si>
  <si>
    <t>deska perimetrická fasádní soklová 150kPa λ=0,035 tl 100mm</t>
  </si>
  <si>
    <t>814132428</t>
  </si>
  <si>
    <t>99,63*1,02 'Přepočtené koeficientem množství</t>
  </si>
  <si>
    <t>89</t>
  </si>
  <si>
    <t>622211031</t>
  </si>
  <si>
    <t>Montáž kontaktního zateplení vnějších stěn lepením a mechanickým kotvením polystyrénových desek tl do 160 mm</t>
  </si>
  <si>
    <t>-1785378506</t>
  </si>
  <si>
    <t>"S1 - OP13 tl. 150mm" 45,786*0,40*2</t>
  </si>
  <si>
    <t>"S1 - OP14 tl. 150mm" 27,236*0,22*2</t>
  </si>
  <si>
    <t>"S2 - OP9 tl. 130mm" (2,20+5,226)*0,30</t>
  </si>
  <si>
    <t>"S3 - OP9 tl. 130mm" 7,20*0,20</t>
  </si>
  <si>
    <t>"S4 - OP9 tl. 130mm" 5,35*0,30*2+27,20*0,30</t>
  </si>
  <si>
    <t>"S5 - OP17 tl. 140mm" (2,50+2,30)*2*0,60</t>
  </si>
  <si>
    <t>"S6 - OP9 tl. 130mm" 6,40*0,20</t>
  </si>
  <si>
    <t>"S7 - OP9 tl. 130mm" 4,80*0,60</t>
  </si>
  <si>
    <t>"S8 - OP10 tl. 130mm" (24,30+5,60)*0,30</t>
  </si>
  <si>
    <t>"S9 - OP10 tl. 130mm" 15,0*0,90</t>
  </si>
  <si>
    <t>"OP4 tl.160mm" 102,225</t>
  </si>
  <si>
    <t>90</t>
  </si>
  <si>
    <t>28376444</t>
  </si>
  <si>
    <t>deska z polystyrénu XPS, hrana rovná a strukturovaný povrch 300kPa tl 130mm</t>
  </si>
  <si>
    <t>-1330559591</t>
  </si>
  <si>
    <t>41,668*1,02 'Přepočtené koeficientem množství</t>
  </si>
  <si>
    <t>91</t>
  </si>
  <si>
    <t>28376445</t>
  </si>
  <si>
    <t>deska z polystyrénu XPS, hrana rovná a strukturovaný povrch 300kPa tl 140mm</t>
  </si>
  <si>
    <t>-1293393707</t>
  </si>
  <si>
    <t>5,76*1,02 'Přepočtené koeficientem množství</t>
  </si>
  <si>
    <t>92</t>
  </si>
  <si>
    <t>28376446</t>
  </si>
  <si>
    <t>deska z polystyrénu XPS, hrana rovná a strukturovaný povrch 300kPa tl 150mm</t>
  </si>
  <si>
    <t>886187610</t>
  </si>
  <si>
    <t>48,613*1,02 'Přepočtené koeficientem množství</t>
  </si>
  <si>
    <t>93</t>
  </si>
  <si>
    <t>28376021</t>
  </si>
  <si>
    <t>deska perimetrická fasádní soklová 150kPa λ=0,035 tl 160mm</t>
  </si>
  <si>
    <t>825781018</t>
  </si>
  <si>
    <t>102,225*1,02 'Přepočtené koeficientem množství</t>
  </si>
  <si>
    <t>94</t>
  </si>
  <si>
    <t>622211041</t>
  </si>
  <si>
    <t>Montáž kontaktního zateplení vnějších stěn lepením a mechanickým kotvením polystyrénových desek tl do 200 mm</t>
  </si>
  <si>
    <t>-1210025546</t>
  </si>
  <si>
    <t>OP7 - střechy</t>
  </si>
  <si>
    <t>"S2" 5,75*0,30</t>
  </si>
  <si>
    <t>"S4" 5,75*0,25*2</t>
  </si>
  <si>
    <t>OP7 - stěny</t>
  </si>
  <si>
    <t>(20,382+5,536+11,264)*7,35</t>
  </si>
  <si>
    <t>13,936*7,70</t>
  </si>
  <si>
    <t>"boky" 1,70*5,10*2</t>
  </si>
  <si>
    <t>"boky" 6,0*3,90*2</t>
  </si>
  <si>
    <t>"bok" 4,30*7,70*1</t>
  </si>
  <si>
    <t>"odečet" -7,95*4,82</t>
  </si>
  <si>
    <t>-1,60*0,90*14</t>
  </si>
  <si>
    <t>-3,50*2,76</t>
  </si>
  <si>
    <t>Pohled jižní</t>
  </si>
  <si>
    <t>10,542*7,70</t>
  </si>
  <si>
    <t>24,531*4,91</t>
  </si>
  <si>
    <t>3,55*4,41</t>
  </si>
  <si>
    <t>"odečet" -1,60*0,90*2</t>
  </si>
  <si>
    <t>-1,70*2,52*1</t>
  </si>
  <si>
    <t>-3,50*3,0*1</t>
  </si>
  <si>
    <t>Pohled východní</t>
  </si>
  <si>
    <t>1,55*4,91</t>
  </si>
  <si>
    <t>7,15*2,80</t>
  </si>
  <si>
    <t>5,75*4,91</t>
  </si>
  <si>
    <t>15,72*4,41</t>
  </si>
  <si>
    <t>Pohled severní</t>
  </si>
  <si>
    <t>3,60*4,41</t>
  </si>
  <si>
    <t>5,80*7,35</t>
  </si>
  <si>
    <t>"odečet" -1,50*2,25*2</t>
  </si>
  <si>
    <t>95</t>
  </si>
  <si>
    <t>28375953</t>
  </si>
  <si>
    <t>deska EPS 70 fasádní λ=0,039 tl 180mm</t>
  </si>
  <si>
    <t>-1088002134</t>
  </si>
  <si>
    <t>Pohled západní - podhled</t>
  </si>
  <si>
    <t>"OP15" 7,95*1,70</t>
  </si>
  <si>
    <t>803,738*1,02 'Přepočtené koeficientem množství</t>
  </si>
  <si>
    <t>96</t>
  </si>
  <si>
    <t>622211051</t>
  </si>
  <si>
    <t>Montáž kontaktního zateplení vnějších stěn lepením a mechanickým kotvením polystyrénových desek tl do 240 mm</t>
  </si>
  <si>
    <t>-146638144</t>
  </si>
  <si>
    <t>"OP18" 7,95*5,10</t>
  </si>
  <si>
    <t>97</t>
  </si>
  <si>
    <t>28375957</t>
  </si>
  <si>
    <t>deska EPS 70 fasádní λ=0,039 tl 230mm</t>
  </si>
  <si>
    <t>602443535</t>
  </si>
  <si>
    <t>25,441*1,02 'Přepočtené koeficientem množství</t>
  </si>
  <si>
    <t>98</t>
  </si>
  <si>
    <t>622252001</t>
  </si>
  <si>
    <t>Montáž profilů kontaktního zateplení připevněných mechanicky</t>
  </si>
  <si>
    <t>-1715909413</t>
  </si>
  <si>
    <t>soklová lišta š.180mm</t>
  </si>
  <si>
    <t>51,118+6,0+6,0-3,50+4,30</t>
  </si>
  <si>
    <t>10,542+24,531-3,50+3,55</t>
  </si>
  <si>
    <t>1,55+5,60+5,75+15,72</t>
  </si>
  <si>
    <t>3,60+5,80-1,50-1,50</t>
  </si>
  <si>
    <t>soklová lišta š.50mm</t>
  </si>
  <si>
    <t>1,90*2</t>
  </si>
  <si>
    <t>99</t>
  </si>
  <si>
    <t>59051655</t>
  </si>
  <si>
    <t>profil zakládací Al tl 0,7mm pro ETICS pro izolant tl 180mm</t>
  </si>
  <si>
    <t>-1745035170</t>
  </si>
  <si>
    <t>134,061*1,05 'Přepočtené koeficientem množství</t>
  </si>
  <si>
    <t>100</t>
  </si>
  <si>
    <t>59051663</t>
  </si>
  <si>
    <t>profil zakládací Al tl 0,7mm pro ETICS pro izolant tl 50mm</t>
  </si>
  <si>
    <t>-1082074523</t>
  </si>
  <si>
    <t>3,8*1,05 'Přepočtené koeficientem množství</t>
  </si>
  <si>
    <t>101</t>
  </si>
  <si>
    <t>622252002</t>
  </si>
  <si>
    <t>Montáž profilů kontaktního zateplení lepených</t>
  </si>
  <si>
    <t>621875974</t>
  </si>
  <si>
    <t>lišta parapetní</t>
  </si>
  <si>
    <t>"pohled západní" 5,90+1,60*14</t>
  </si>
  <si>
    <t>"pohled jižní" 1,60*2</t>
  </si>
  <si>
    <t>"pohled východní" 0,80*1</t>
  </si>
  <si>
    <t>lišta připojovací APU</t>
  </si>
  <si>
    <t>"pohled západní" 2,56+5,90+2,56</t>
  </si>
  <si>
    <t>3,0+3,50+3,0</t>
  </si>
  <si>
    <t>(0,90+1,60+0,90)*14</t>
  </si>
  <si>
    <t>"pohled jižní" (0,90+1,60+0,90)*2</t>
  </si>
  <si>
    <t>(2,52+1,70+2,52)*1</t>
  </si>
  <si>
    <t>(3,0+3,50+3,0)*1</t>
  </si>
  <si>
    <t>"pohled východní" 0,80*3</t>
  </si>
  <si>
    <t>"pohled severní" (2,40+1,50+2,40)*2</t>
  </si>
  <si>
    <t>lišta s okapnicí</t>
  </si>
  <si>
    <t>"pohled západní" 7,95+1,50+1,50+5,90+3,50+1,60*14</t>
  </si>
  <si>
    <t>"pohled jižní" 1,60*2+1,70+3,50</t>
  </si>
  <si>
    <t>"pohled severní" 1,50*2</t>
  </si>
  <si>
    <t>lišta rohová</t>
  </si>
  <si>
    <t>"pohled západní" 7,70+5,10+5,10+2,56+2,56+4,30+4,30+3,0+3,0+8,10+8,10+0,90*2*14</t>
  </si>
  <si>
    <t>"pohled jižní" 0,90*2*2+2,52*2*1+3,0*2*1+8,10+5,31+6,06</t>
  </si>
  <si>
    <t>"pohled východní" 0,80*2+4,81*1</t>
  </si>
  <si>
    <t>"pohled severní" 2,40*2*2</t>
  </si>
  <si>
    <t>102</t>
  </si>
  <si>
    <t>63127464</t>
  </si>
  <si>
    <t>profil rohový Al 15x15mm s výztužnou tkaninou š 100mm pro ETICS</t>
  </si>
  <si>
    <t>-230262536</t>
  </si>
  <si>
    <t>129,14*1,05 'Přepočtené koeficientem množství</t>
  </si>
  <si>
    <t>103</t>
  </si>
  <si>
    <t>28342205</t>
  </si>
  <si>
    <t>profil začišťovací PVC 6mm s výztužnou tkaninou pro ostění ETICS</t>
  </si>
  <si>
    <t>1161455721</t>
  </si>
  <si>
    <t>106,16*1,05 'Přepočtené koeficientem množství</t>
  </si>
  <si>
    <t>104</t>
  </si>
  <si>
    <t>59051510</t>
  </si>
  <si>
    <t>profil začišťovací s okapnicí PVC s výztužnou tkaninou pro nadpraží ETICS</t>
  </si>
  <si>
    <t>-2088253169</t>
  </si>
  <si>
    <t>54,95*1,05 'Přepočtené koeficientem množství</t>
  </si>
  <si>
    <t>105</t>
  </si>
  <si>
    <t>59051512</t>
  </si>
  <si>
    <t>profil začišťovací s okapnicí PVC s výztužnou tkaninou pro parapet ETICS</t>
  </si>
  <si>
    <t>-3803309</t>
  </si>
  <si>
    <t>32,3*1,05 'Přepočtené koeficientem množství</t>
  </si>
  <si>
    <t>106</t>
  </si>
  <si>
    <t>622511111</t>
  </si>
  <si>
    <t>Tenkovrstvá akrylátová mozaiková střednězrnná omítka včetně penetrace vnějších stěn</t>
  </si>
  <si>
    <t>-1995983900</t>
  </si>
  <si>
    <t>"OP4" 102,225</t>
  </si>
  <si>
    <t>"OP5" 41,04</t>
  </si>
  <si>
    <t>"OP6" 27,60</t>
  </si>
  <si>
    <t>"OP8" 13,21</t>
  </si>
  <si>
    <t>107</t>
  </si>
  <si>
    <t>622531011</t>
  </si>
  <si>
    <t>Tenkovrstvá silikonová zrnitá omítka tl. 1,5 mm včetně penetrace vnějších stěn</t>
  </si>
  <si>
    <t>1863839120</t>
  </si>
  <si>
    <t>"střecha S2 - OP7" 5,75*0,30</t>
  </si>
  <si>
    <t>"střecha S4 - OP7" 5,75*0,30*2</t>
  </si>
  <si>
    <t>"OP18" 25,441</t>
  </si>
  <si>
    <t>"OP7" 409,706</t>
  </si>
  <si>
    <t>"vstup tl.50mm" 13,705</t>
  </si>
  <si>
    <t>"špalety" (2,56+5,90+2,56)*0,10</t>
  </si>
  <si>
    <t>(0,90+1,60+0,90)*0,10*14</t>
  </si>
  <si>
    <t>"OP7" 199,612</t>
  </si>
  <si>
    <t>"špalety" (0,90+1,60+0,90)*0,10*2</t>
  </si>
  <si>
    <t>(3,50+3,0+3,50)*0,10*1</t>
  </si>
  <si>
    <t>"OP7" 124,549</t>
  </si>
  <si>
    <t>"špalety" (0,80+0,80+0,80)*0,10</t>
  </si>
  <si>
    <t>"OP7" 51,756</t>
  </si>
  <si>
    <t>"špalety" (2,40+1,50+2,40)*0,10*2</t>
  </si>
  <si>
    <t>108</t>
  </si>
  <si>
    <t>629991011</t>
  </si>
  <si>
    <t>Zakrytí výplní otvorů a svislých ploch fólií přilepenou lepící páskou</t>
  </si>
  <si>
    <t>653998759</t>
  </si>
  <si>
    <t>5,90*2,56*1</t>
  </si>
  <si>
    <t>1,60*0,90*14</t>
  </si>
  <si>
    <t>3,50*2,91*1</t>
  </si>
  <si>
    <t>1,60*0,90*2</t>
  </si>
  <si>
    <t>1,70*2,52*1</t>
  </si>
  <si>
    <t>3,50*3,0*1</t>
  </si>
  <si>
    <t>0,80*0,80*1</t>
  </si>
  <si>
    <t>1,50*2,40*2</t>
  </si>
  <si>
    <t>109</t>
  </si>
  <si>
    <t>631311116</t>
  </si>
  <si>
    <t>Mazanina tl do 80 mm z betonu prostého bez zvýšených nároků na prostředí tř. C 25/30</t>
  </si>
  <si>
    <t>33450319</t>
  </si>
  <si>
    <t>"P1" 274,15*0,072</t>
  </si>
  <si>
    <t>"P5" 32,67*0,062</t>
  </si>
  <si>
    <t>"P6" 28,81*0,068</t>
  </si>
  <si>
    <t>"P8" 207,48*0,072</t>
  </si>
  <si>
    <t>"P9a" 11,09*0,058</t>
  </si>
  <si>
    <t>"P9b" 25,59*0,073</t>
  </si>
  <si>
    <t>"P9c" 13,61*0,083</t>
  </si>
  <si>
    <t>"P10" 50,66*0,069</t>
  </si>
  <si>
    <t>"P11" 4,16*0,072</t>
  </si>
  <si>
    <t>"P12" 10,61*0,082</t>
  </si>
  <si>
    <t>110</t>
  </si>
  <si>
    <t>631311122</t>
  </si>
  <si>
    <t>Mazanina tl do 120 mm z betonu prostého bez zvýšených nároků na prostředí tř. C 8/10</t>
  </si>
  <si>
    <t>-212040658</t>
  </si>
  <si>
    <t>podkladní pod patkami</t>
  </si>
  <si>
    <t>2,60*2,60*0,10*47</t>
  </si>
  <si>
    <t>111</t>
  </si>
  <si>
    <t>631311125</t>
  </si>
  <si>
    <t>Mazanina tl do 120 mm z betonu prostého bez zvýšených nároků na prostředí tř. C 20/25</t>
  </si>
  <si>
    <t>690402665</t>
  </si>
  <si>
    <t>"zázemí 1.NP" 347,31*0,11</t>
  </si>
  <si>
    <t>"P4 podkladní" 1339,73*0,11</t>
  </si>
  <si>
    <t>"P12 podkladní" 10,61*0,11</t>
  </si>
  <si>
    <t>"revizní šachta" 1,60*1,40*0,10*2</t>
  </si>
  <si>
    <t>"výtahová šachta" 3,20*3,05*0,10</t>
  </si>
  <si>
    <t>112</t>
  </si>
  <si>
    <t>631311135</t>
  </si>
  <si>
    <t>Mazanina tl do 240 mm z betonu prostého bez zvýšených nároků na prostředí tř. C 20/25</t>
  </si>
  <si>
    <t>1178621860</t>
  </si>
  <si>
    <t>"zázemí 1.NP" 347,31*0,15</t>
  </si>
  <si>
    <t>"zvýšené podium" 2,40*18,66*0,15+2,40*14,75*0,15</t>
  </si>
  <si>
    <t>113</t>
  </si>
  <si>
    <t>631311136</t>
  </si>
  <si>
    <t>Mazanina tl do 240 mm z betonu prostého bez zvýšených nároků na prostředí tř. C 25/30</t>
  </si>
  <si>
    <t>779868388</t>
  </si>
  <si>
    <t>"P4" 1339,73*0,14</t>
  </si>
  <si>
    <t>"P12" 10,61*0,14</t>
  </si>
  <si>
    <t>114</t>
  </si>
  <si>
    <t>631319011</t>
  </si>
  <si>
    <t>Příplatek k mazanině tl do 80 mm za přehlazení povrchu</t>
  </si>
  <si>
    <t>-1585631936</t>
  </si>
  <si>
    <t>115</t>
  </si>
  <si>
    <t>631319012</t>
  </si>
  <si>
    <t>Příplatek k mazanině tl do 120 mm za přehlazení povrchu</t>
  </si>
  <si>
    <t>1950101384</t>
  </si>
  <si>
    <t>116</t>
  </si>
  <si>
    <t>631319013</t>
  </si>
  <si>
    <t>Příplatek k mazanině tl do 240 mm za přehlazení povrchu</t>
  </si>
  <si>
    <t>1928959600</t>
  </si>
  <si>
    <t>117</t>
  </si>
  <si>
    <t>631319171</t>
  </si>
  <si>
    <t>Příplatek k mazanině tl do 80 mm za stržení povrchu spodní vrstvy před vložením výztuže</t>
  </si>
  <si>
    <t>-30707523</t>
  </si>
  <si>
    <t>118</t>
  </si>
  <si>
    <t>631319173</t>
  </si>
  <si>
    <t>Příplatek k mazanině tl do 120 mm za stržení povrchu spodní vrstvy před vložením výztuže</t>
  </si>
  <si>
    <t>-1067162192</t>
  </si>
  <si>
    <t>119</t>
  </si>
  <si>
    <t>631319175</t>
  </si>
  <si>
    <t>Příplatek k mazanině tl do 240 mm za stržení povrchu spodní vrstvy před vložením výztuže</t>
  </si>
  <si>
    <t>1961200110</t>
  </si>
  <si>
    <t>"zázemí 1.NP" 347,31*0,15*2</t>
  </si>
  <si>
    <t>120</t>
  </si>
  <si>
    <t>631319206</t>
  </si>
  <si>
    <t>Příplatek k mazaninám za přidání ocelových vláken (drátkobeton) pro objemové vyztužení 40 kg/m3</t>
  </si>
  <si>
    <t>2005072284</t>
  </si>
  <si>
    <t>121</t>
  </si>
  <si>
    <t>631342112</t>
  </si>
  <si>
    <t>Mazanina tl do 80 mm z betonu lehkého tepelně-izolačního polystyrenového 500 kg/m3</t>
  </si>
  <si>
    <t>-1864422420</t>
  </si>
  <si>
    <t>"S3" 50,40*(0,03+0,125)*0,5</t>
  </si>
  <si>
    <t>122</t>
  </si>
  <si>
    <t>631342122</t>
  </si>
  <si>
    <t>Mazanina tl do 120 mm z betonu lehkého tepelně-izolačního polystyrenového 500 kg/m3</t>
  </si>
  <si>
    <t>-273978456</t>
  </si>
  <si>
    <t>"S5" 5,75*(0,06+0,12)*0,5</t>
  </si>
  <si>
    <t>123</t>
  </si>
  <si>
    <t>631342132</t>
  </si>
  <si>
    <t>Mazanina tl do 240 mm z betonu lehkého tepelně-izolačního polystyrenového 500 kg/m3</t>
  </si>
  <si>
    <t>-242430758</t>
  </si>
  <si>
    <t>"S2" 11,77*(0,06+0,22)*0,5</t>
  </si>
  <si>
    <t>"S4" 143,85*(0,03+0,25)*0,5</t>
  </si>
  <si>
    <t>"S6" 128,87*(0,04+0,31)*0,5</t>
  </si>
  <si>
    <t>"S7" 27,84*(0,06+0,22)*0,5</t>
  </si>
  <si>
    <t>"S8" 134,87*(0,06+0,41)*0,5</t>
  </si>
  <si>
    <t>"S9" 50,08*(0,06+0,50)*0,5</t>
  </si>
  <si>
    <t>124</t>
  </si>
  <si>
    <t>631362021</t>
  </si>
  <si>
    <t>Výztuž mazanin svařovanými sítěmi Kari</t>
  </si>
  <si>
    <t>-1090669340</t>
  </si>
  <si>
    <t>"zázemí 1.NP" 347,31*4,44*0,001*3*1,15</t>
  </si>
  <si>
    <t>"P4" 1339,73*4,44*0,001*1*1,15</t>
  </si>
  <si>
    <t>"P12" 10,61*4,44*0,001*1*1,15</t>
  </si>
  <si>
    <t>"P1" 274,15*4,44*0,001*1,15</t>
  </si>
  <si>
    <t>"P5" 32,67*4,44*0,001*1,15</t>
  </si>
  <si>
    <t>"P6" 28,81*4,44*0,001*1,15</t>
  </si>
  <si>
    <t>"P8" 207,48*4,44*0,001*1,15</t>
  </si>
  <si>
    <t>"P9" 50,29*4,44*0,001*1,15</t>
  </si>
  <si>
    <t>"P10" 50,66*4,44*0,001*1,15</t>
  </si>
  <si>
    <t>"P11" 4,16*4,44*0,001*1,15</t>
  </si>
  <si>
    <t>"P12" 10,61*4,44*0,001*1,15</t>
  </si>
  <si>
    <t>"zvýšené podium" 2,40*(18,66+14,75)*3,033*0,001*1,15</t>
  </si>
  <si>
    <t>"revizní šachta" 1,60*1,40*4,44*0,001*1,15*2</t>
  </si>
  <si>
    <t>"výtahová šachta" 3,20*3,05*4,44*0,001*1,15</t>
  </si>
  <si>
    <t>125</t>
  </si>
  <si>
    <t>632451456</t>
  </si>
  <si>
    <t>Potěr pískocementový tl do 50 mm tř. C 25 běžný</t>
  </si>
  <si>
    <t>1300093293</t>
  </si>
  <si>
    <t>střechy</t>
  </si>
  <si>
    <t>"S1" 1257,26-2,40*1,10*8</t>
  </si>
  <si>
    <t>"S2" 11,77</t>
  </si>
  <si>
    <t>"S3" 50,40</t>
  </si>
  <si>
    <t>"S4" 143,85</t>
  </si>
  <si>
    <t>"S5" 5,75</t>
  </si>
  <si>
    <t>"S6" 128,87</t>
  </si>
  <si>
    <t>"S7" 27,84</t>
  </si>
  <si>
    <t>"S8" 134,87</t>
  </si>
  <si>
    <t>"S9" 50,08</t>
  </si>
  <si>
    <t>1,0*0,80*2</t>
  </si>
  <si>
    <t>126</t>
  </si>
  <si>
    <t>632451625</t>
  </si>
  <si>
    <t>Potěr pískocementový tl 20 mm stupňů a schodnic tř. C 20 běžný</t>
  </si>
  <si>
    <t>1776614887</t>
  </si>
  <si>
    <t>127</t>
  </si>
  <si>
    <t>632481213</t>
  </si>
  <si>
    <t>Separační vrstva z PE fólie</t>
  </si>
  <si>
    <t>-2048321048</t>
  </si>
  <si>
    <t>"P1" 274,15</t>
  </si>
  <si>
    <t>"P4" 1339,73</t>
  </si>
  <si>
    <t>"P5" 32,67</t>
  </si>
  <si>
    <t>"P6" 28,81</t>
  </si>
  <si>
    <t>"P8" 207,48</t>
  </si>
  <si>
    <t>"P9" 50,29</t>
  </si>
  <si>
    <t>"P10" 50,66</t>
  </si>
  <si>
    <t>"P11" 4,16</t>
  </si>
  <si>
    <t>"P12" 10,61</t>
  </si>
  <si>
    <t>128</t>
  </si>
  <si>
    <t>634112123</t>
  </si>
  <si>
    <t>Obvodová dilatace podlahovým páskem z pěnového PE s fólií mezi stěnou a mazaninou nebo potěrem v 80 mm</t>
  </si>
  <si>
    <t>-153804689</t>
  </si>
  <si>
    <t>"P4" 236,0</t>
  </si>
  <si>
    <t>129</t>
  </si>
  <si>
    <t>634662111</t>
  </si>
  <si>
    <t>Výplň dilatačních spar šířky do 10 mm v mazaninách akrylátovým tmelem</t>
  </si>
  <si>
    <t>1847168572</t>
  </si>
  <si>
    <t>"hala" 585,0</t>
  </si>
  <si>
    <t>"nářaďovny" 37,40</t>
  </si>
  <si>
    <t>130</t>
  </si>
  <si>
    <t>634911113</t>
  </si>
  <si>
    <t>Řezání dilatačních spár š 5 mm hl do 50 mm v čerstvé betonové mazanině</t>
  </si>
  <si>
    <t>657821392</t>
  </si>
  <si>
    <t>131</t>
  </si>
  <si>
    <t>635111115</t>
  </si>
  <si>
    <t>Násyp pod podlahy ze štěrkopísku s udusáním</t>
  </si>
  <si>
    <t>559978057</t>
  </si>
  <si>
    <t>"pod základ přístřešku VZT jednotky" 8,51*3,0*0,25</t>
  </si>
  <si>
    <t>132</t>
  </si>
  <si>
    <t>637211121</t>
  </si>
  <si>
    <t>Okapový chodník z betonových dlaždic tl 40 mm kladených do písku se zalitím spár MC</t>
  </si>
  <si>
    <t>1852704143</t>
  </si>
  <si>
    <t>betonová dlažba 300x300mm</t>
  </si>
  <si>
    <t>(18,58+30,31+35,56)*(0,75-0,15)</t>
  </si>
  <si>
    <t>betonová dlažba 400x400mm</t>
  </si>
  <si>
    <t>(35,64+16,21+6,35+8,25)*0,40</t>
  </si>
  <si>
    <t>133</t>
  </si>
  <si>
    <t>642942111</t>
  </si>
  <si>
    <t>Osazování zárubní nebo rámů dveřních kovových do 2,5 m2 na MC</t>
  </si>
  <si>
    <t>1183817180</t>
  </si>
  <si>
    <t>134</t>
  </si>
  <si>
    <t>55331486</t>
  </si>
  <si>
    <t>zárubeň jednokřídlá ocelová pro zdění tl stěny 110-150mm rozměru 700/1970, 2100mm</t>
  </si>
  <si>
    <t>-2082624765</t>
  </si>
  <si>
    <t>135</t>
  </si>
  <si>
    <t>55331487</t>
  </si>
  <si>
    <t>zárubeň jednokřídlá ocelová pro zdění tl stěny 110-150mm rozměru 800/1970, 2100mm</t>
  </si>
  <si>
    <t>418632923</t>
  </si>
  <si>
    <t>136</t>
  </si>
  <si>
    <t>55331488</t>
  </si>
  <si>
    <t>zárubeň jednokřídlá ocelová pro zdění tl stěny 110-150mm rozměru 900/1970, 2100mm</t>
  </si>
  <si>
    <t>587931165</t>
  </si>
  <si>
    <t>137</t>
  </si>
  <si>
    <t>55331492</t>
  </si>
  <si>
    <t>zárubeň jednokřídlá ocelová pro zdění tl stěny 160-200mm rozměru 800/1970, 2100mm</t>
  </si>
  <si>
    <t>171195576</t>
  </si>
  <si>
    <t>138</t>
  </si>
  <si>
    <t>55331493</t>
  </si>
  <si>
    <t>zárubeň jednokřídlá ocelová pro zdění tl stěny 160-200mm rozměru 900/1970, 2100mm</t>
  </si>
  <si>
    <t>622922419</t>
  </si>
  <si>
    <t>139</t>
  </si>
  <si>
    <t>642942221</t>
  </si>
  <si>
    <t>Osazování zárubní nebo rámů dveřních kovových do 4 m2 na MC</t>
  </si>
  <si>
    <t>-1287144718</t>
  </si>
  <si>
    <t>140</t>
  </si>
  <si>
    <t>55331751</t>
  </si>
  <si>
    <t>zárubeň dvoukřídlá ocelová pro zdění tl stěny 160-200mm rozměru 1600/1970, 2100mm</t>
  </si>
  <si>
    <t>-1333943781</t>
  </si>
  <si>
    <t>142</t>
  </si>
  <si>
    <t>900200R</t>
  </si>
  <si>
    <t>Utěsnění požárních prostupů stropem tl.200mm - REI 30 DP1</t>
  </si>
  <si>
    <t>-30050619</t>
  </si>
  <si>
    <t>Požární odolnost REI 30 DP1</t>
  </si>
  <si>
    <t>prostupy stropem tl.200mm (počet jednotlivých kusů převeden na m2)</t>
  </si>
  <si>
    <t>0,70*0,30*2</t>
  </si>
  <si>
    <t>3,14*0,05*0,05*23</t>
  </si>
  <si>
    <t>3,14*0,075*0,075*10</t>
  </si>
  <si>
    <t>3,14*0,10*0,10*6</t>
  </si>
  <si>
    <t>0,20*0,08*8</t>
  </si>
  <si>
    <t>0,15*0,08*8</t>
  </si>
  <si>
    <t>0,25*0,20*1</t>
  </si>
  <si>
    <t>0,28*0,08*1</t>
  </si>
  <si>
    <t>486</t>
  </si>
  <si>
    <t>900201R</t>
  </si>
  <si>
    <t>Utěsnění požárních prostupů stěnou tl.115mm - REI 30 DP1</t>
  </si>
  <si>
    <t>407083158</t>
  </si>
  <si>
    <t>prostupy stěnou tl.115mm (počet jednotlivých kusů převeden na m2)</t>
  </si>
  <si>
    <t>0,65*0,30*2</t>
  </si>
  <si>
    <t>0,15*0,08*1</t>
  </si>
  <si>
    <t>0,45*0,25*1</t>
  </si>
  <si>
    <t>3,14*0,075*0,075*5</t>
  </si>
  <si>
    <t>487</t>
  </si>
  <si>
    <t>900202R</t>
  </si>
  <si>
    <t>Utěsnění požárních prostupů stropem tl.200mm - REI 15 DP1</t>
  </si>
  <si>
    <t>-2124471750</t>
  </si>
  <si>
    <t>Požární odolnost REI 15 DP1</t>
  </si>
  <si>
    <t>2,10*0,80*8</t>
  </si>
  <si>
    <t>3,14*0,10*0,10*15</t>
  </si>
  <si>
    <t>3,14*0,125*0,125*3</t>
  </si>
  <si>
    <t>3,14*0,075*0,075*12</t>
  </si>
  <si>
    <t>3,14*0,09*0,09*1</t>
  </si>
  <si>
    <t>0,15*0,08*4</t>
  </si>
  <si>
    <t>0,70*0,35*2</t>
  </si>
  <si>
    <t>0,45*0,25*4</t>
  </si>
  <si>
    <t>488</t>
  </si>
  <si>
    <t>900203R</t>
  </si>
  <si>
    <t>Utěsnění požárních prostupů stěnou tl.115mm - REI 15 DP1</t>
  </si>
  <si>
    <t>-1814399020</t>
  </si>
  <si>
    <t>3,14*0,125*0,125*5</t>
  </si>
  <si>
    <t>489</t>
  </si>
  <si>
    <t>900204R</t>
  </si>
  <si>
    <t>Utěsnění požárních prostupů stěnou tl.200mm - REI 15 DP1</t>
  </si>
  <si>
    <t>-1751346221</t>
  </si>
  <si>
    <t>prostupy stěnou tl.200mm (počet jednotlivých kusů převeden na m2)</t>
  </si>
  <si>
    <t>3,14*0,075*0,075*4</t>
  </si>
  <si>
    <t>0,60*0,20*6</t>
  </si>
  <si>
    <t>0,15*0,10*3</t>
  </si>
  <si>
    <t>490</t>
  </si>
  <si>
    <t>900205R</t>
  </si>
  <si>
    <t>Značení a revize požárních ucpávek</t>
  </si>
  <si>
    <t>1308141062</t>
  </si>
  <si>
    <t>143</t>
  </si>
  <si>
    <t>900300R</t>
  </si>
  <si>
    <t>Likvidace odpadu z obalů a prořezů</t>
  </si>
  <si>
    <t>-1517418398</t>
  </si>
  <si>
    <t>"odborný odhad" 50,0</t>
  </si>
  <si>
    <t>144</t>
  </si>
  <si>
    <t>900400R</t>
  </si>
  <si>
    <t>Stavební přípomoci pro profese</t>
  </si>
  <si>
    <t>hod</t>
  </si>
  <si>
    <t>-80095974</t>
  </si>
  <si>
    <t>"odborný odhad" 500</t>
  </si>
  <si>
    <t>145</t>
  </si>
  <si>
    <t>919726122</t>
  </si>
  <si>
    <t>Geotextilie pro ochranu, separaci a filtraci netkaná měrná hmotnost do 300 g/m2</t>
  </si>
  <si>
    <t>1789099255</t>
  </si>
  <si>
    <t>vodorovná</t>
  </si>
  <si>
    <t>svislá</t>
  </si>
  <si>
    <t>"OP1" 98,92</t>
  </si>
  <si>
    <t>"OP2" 58,59</t>
  </si>
  <si>
    <t>"OP3" 20,70</t>
  </si>
  <si>
    <t>146</t>
  </si>
  <si>
    <t>941211111</t>
  </si>
  <si>
    <t>Montáž lešení řadového rámového lehkého zatížení do 200 kg/m2 š do 0,9 m v do 10 m</t>
  </si>
  <si>
    <t>-522173217</t>
  </si>
  <si>
    <t>lešení pro zázemí haly</t>
  </si>
  <si>
    <t>(37,182+1,50)*7,65</t>
  </si>
  <si>
    <t>-5,536*4,20</t>
  </si>
  <si>
    <t>11,0*7,93</t>
  </si>
  <si>
    <t>8,536*4,20</t>
  </si>
  <si>
    <t>16,936*8,0</t>
  </si>
  <si>
    <t>"boky" 3,20*7,93*2</t>
  </si>
  <si>
    <t>"boky" 7,50*4,20*2</t>
  </si>
  <si>
    <t>"bok" 5,80*8,0*1</t>
  </si>
  <si>
    <t>13,542*8,0</t>
  </si>
  <si>
    <t>(24,531+1,50)*5,21</t>
  </si>
  <si>
    <t>5,05*6,06</t>
  </si>
  <si>
    <t>3,05*5,21</t>
  </si>
  <si>
    <t>8,65*2,80</t>
  </si>
  <si>
    <t>7,25*5,21</t>
  </si>
  <si>
    <t>18,72*6,06</t>
  </si>
  <si>
    <t>5,10*4,56</t>
  </si>
  <si>
    <t>7,30*7,65</t>
  </si>
  <si>
    <t>lešení pro halu</t>
  </si>
  <si>
    <t>4,0*10,70</t>
  </si>
  <si>
    <t>47,0*3,30</t>
  </si>
  <si>
    <t>4,50*10,60</t>
  </si>
  <si>
    <t>28,0*6,0</t>
  </si>
  <si>
    <t>28,20*12,20</t>
  </si>
  <si>
    <t>15,70*6,30</t>
  </si>
  <si>
    <t>5,50*11,0</t>
  </si>
  <si>
    <t>31,20*10,86</t>
  </si>
  <si>
    <t>147</t>
  </si>
  <si>
    <t>941211211</t>
  </si>
  <si>
    <t>Příplatek k lešení řadovému rámovému lehkému š 0,9 m v do 25 m za první a ZKD den použití</t>
  </si>
  <si>
    <t>-743410611</t>
  </si>
  <si>
    <t>2453,939*30</t>
  </si>
  <si>
    <t>148</t>
  </si>
  <si>
    <t>941211811</t>
  </si>
  <si>
    <t>Demontáž lešení řadového rámového lehkého zatížení do 200 kg/m2 š do 0,9 m v do 10 m</t>
  </si>
  <si>
    <t>854933656</t>
  </si>
  <si>
    <t>149</t>
  </si>
  <si>
    <t>941311111</t>
  </si>
  <si>
    <t>Montáž lešení řadového modulového lehkého zatížení do 200 kg/m2 š do 0,9 m v do 10 m</t>
  </si>
  <si>
    <t>-1916164705</t>
  </si>
  <si>
    <t>vnitřní lešení pro úpravu povrchu stěn tělocvičny</t>
  </si>
  <si>
    <t>"štíty" 27,426*10,0*2</t>
  </si>
  <si>
    <t>"podélné stěny" 45,616*9,80*2</t>
  </si>
  <si>
    <t>150</t>
  </si>
  <si>
    <t>941311211</t>
  </si>
  <si>
    <t>Příplatek k lešení řadovému modulovému lehkému š 0,9 m v do 25 m za první a ZKD den použití</t>
  </si>
  <si>
    <t>-1693377508</t>
  </si>
  <si>
    <t>1442,594*30</t>
  </si>
  <si>
    <t>151</t>
  </si>
  <si>
    <t>941311811</t>
  </si>
  <si>
    <t>Demontáž lešení řadového modulového lehkého zatížení do 200 kg/m2 š do 0,9 m v do 10 m</t>
  </si>
  <si>
    <t>-1730602048</t>
  </si>
  <si>
    <t>152</t>
  </si>
  <si>
    <t>944511111</t>
  </si>
  <si>
    <t>Montáž ochranné sítě z textilie z umělých vláken</t>
  </si>
  <si>
    <t>-829972937</t>
  </si>
  <si>
    <t>153</t>
  </si>
  <si>
    <t>944511211</t>
  </si>
  <si>
    <t>Příplatek k ochranné síti za první a ZKD den použití</t>
  </si>
  <si>
    <t>1889872151</t>
  </si>
  <si>
    <t>154</t>
  </si>
  <si>
    <t>944511811</t>
  </si>
  <si>
    <t>Demontáž ochranné sítě z textilie z umělých vláken</t>
  </si>
  <si>
    <t>1906350508</t>
  </si>
  <si>
    <t>155</t>
  </si>
  <si>
    <t>946111118</t>
  </si>
  <si>
    <t>Montáž pojízdných věží trubkových/dílcových š do 0,9 m dl do 3,2 m v do 8,6 m</t>
  </si>
  <si>
    <t>-1885444339</t>
  </si>
  <si>
    <t>156</t>
  </si>
  <si>
    <t>946111218</t>
  </si>
  <si>
    <t>Příplatek k pojízdným věžím š do 0,9 m dl do 3,2 m v do 8,6 m za první a ZKD den použití</t>
  </si>
  <si>
    <t>-7191905</t>
  </si>
  <si>
    <t>5,000*120</t>
  </si>
  <si>
    <t>157</t>
  </si>
  <si>
    <t>946111818</t>
  </si>
  <si>
    <t>Demontáž pojízdných věží trubkových/dílcových š do 0,9 m dl do 3,2 m v do 8,6 m</t>
  </si>
  <si>
    <t>838154004</t>
  </si>
  <si>
    <t>158</t>
  </si>
  <si>
    <t>949311111</t>
  </si>
  <si>
    <t>Montáž lešení trubkového do šachet o půdorysné ploše do 6 m2 v do 10 m</t>
  </si>
  <si>
    <t>349598776</t>
  </si>
  <si>
    <t>159</t>
  </si>
  <si>
    <t>949311211</t>
  </si>
  <si>
    <t>Příplatek k lešení trubkovému do šachet do 6 m2 v do 30 m za první a ZKD den použití</t>
  </si>
  <si>
    <t>2092927562</t>
  </si>
  <si>
    <t>8,000*30</t>
  </si>
  <si>
    <t>160</t>
  </si>
  <si>
    <t>949311811</t>
  </si>
  <si>
    <t>Demontáž lešení trubkového do šachet o půdorysné ploše do 6 m2 v do 10 m</t>
  </si>
  <si>
    <t>-72148561</t>
  </si>
  <si>
    <t>161</t>
  </si>
  <si>
    <t>952901111</t>
  </si>
  <si>
    <t>Vyčištění budov bytové a občanské výstavby při výšce podlaží do 4 m</t>
  </si>
  <si>
    <t>402926466</t>
  </si>
  <si>
    <t>zázemí tělocvičny</t>
  </si>
  <si>
    <t>5,85*25,80</t>
  </si>
  <si>
    <t>6,0*5,54</t>
  </si>
  <si>
    <t>5,85*11,30</t>
  </si>
  <si>
    <t>10,15*13,90</t>
  </si>
  <si>
    <t>24,711*5,90</t>
  </si>
  <si>
    <t>3,55*15,72</t>
  </si>
  <si>
    <t>5,85*2,40</t>
  </si>
  <si>
    <t>7,40*7,95</t>
  </si>
  <si>
    <t>5,85*15,10</t>
  </si>
  <si>
    <t>5,85*11,70</t>
  </si>
  <si>
    <t>10,15*13,95</t>
  </si>
  <si>
    <t>162</t>
  </si>
  <si>
    <t>952901114</t>
  </si>
  <si>
    <t>Vyčištění budov bytové a občanské výstavby při výšce podlaží přes 4 m</t>
  </si>
  <si>
    <t>-741423213</t>
  </si>
  <si>
    <t>tělocvična</t>
  </si>
  <si>
    <t>28,056*46,346</t>
  </si>
  <si>
    <t>163</t>
  </si>
  <si>
    <t>953171031</t>
  </si>
  <si>
    <t>X102-Osazování stupadel z betonářské oceli nebo litinových nádrže</t>
  </si>
  <si>
    <t>974957859</t>
  </si>
  <si>
    <t>4*2</t>
  </si>
  <si>
    <t>164</t>
  </si>
  <si>
    <t>55243806</t>
  </si>
  <si>
    <t xml:space="preserve">X102-stupadlo ocelové </t>
  </si>
  <si>
    <t>-1962871404</t>
  </si>
  <si>
    <t>165</t>
  </si>
  <si>
    <t>953943122</t>
  </si>
  <si>
    <t>Osazování výrobků do 5 kg/kus do betonu</t>
  </si>
  <si>
    <t>-518766399</t>
  </si>
  <si>
    <t>"osazení pouzdra volejbalového sloupku" 8</t>
  </si>
  <si>
    <t>166</t>
  </si>
  <si>
    <t>953943211</t>
  </si>
  <si>
    <t>X131a-Osazování hasicího přístroje</t>
  </si>
  <si>
    <t>-1589209241</t>
  </si>
  <si>
    <t>167</t>
  </si>
  <si>
    <t>44932114</t>
  </si>
  <si>
    <t>X131a-přístroj hasicí ruční práškový 6kg</t>
  </si>
  <si>
    <t>-596485166</t>
  </si>
  <si>
    <t>168</t>
  </si>
  <si>
    <t>955100</t>
  </si>
  <si>
    <t>D+M značení požárními a bezpečnostními tabulkami</t>
  </si>
  <si>
    <t>1642939368</t>
  </si>
  <si>
    <t>484</t>
  </si>
  <si>
    <t>977151118</t>
  </si>
  <si>
    <t>Jádrové vrty diamantovými korunkami do stavebních materiálů D přes 90 do 100 mm</t>
  </si>
  <si>
    <t>45833732</t>
  </si>
  <si>
    <t>0,20*15</t>
  </si>
  <si>
    <t>483</t>
  </si>
  <si>
    <t>977151123</t>
  </si>
  <si>
    <t>Jádrové vrty diamantovými korunkami do stavebních materiálů D přes 130 do 150 mm</t>
  </si>
  <si>
    <t>352616262</t>
  </si>
  <si>
    <t>0,20*18</t>
  </si>
  <si>
    <t>485</t>
  </si>
  <si>
    <t>977151125</t>
  </si>
  <si>
    <t>Jádrové vrty diamantovými korunkami do stavebních materiálů D přes 180 do 200 mm</t>
  </si>
  <si>
    <t>300785118</t>
  </si>
  <si>
    <t>0,20*12</t>
  </si>
  <si>
    <t>503</t>
  </si>
  <si>
    <t>2056478386</t>
  </si>
  <si>
    <t>504</t>
  </si>
  <si>
    <t>998302170</t>
  </si>
  <si>
    <t>0,357*19</t>
  </si>
  <si>
    <t>507</t>
  </si>
  <si>
    <t>997013602</t>
  </si>
  <si>
    <t>Poplatek za uložení na skládce (skládkovné) stavebního odpadu železobetonového kód odpadu 17 01 01</t>
  </si>
  <si>
    <t>265029303</t>
  </si>
  <si>
    <t>505</t>
  </si>
  <si>
    <t>-1966823116</t>
  </si>
  <si>
    <t>7,50*0,4</t>
  </si>
  <si>
    <t>169</t>
  </si>
  <si>
    <t>998011002</t>
  </si>
  <si>
    <t>Přesun hmot pro budovy v do 12 m</t>
  </si>
  <si>
    <t>1050234534</t>
  </si>
  <si>
    <t>PSV</t>
  </si>
  <si>
    <t>Práce a dodávky PSV</t>
  </si>
  <si>
    <t>711</t>
  </si>
  <si>
    <t>Izolace proti vodě, vlhkosti a plynům</t>
  </si>
  <si>
    <t>170</t>
  </si>
  <si>
    <t>711111001</t>
  </si>
  <si>
    <t>Provedení izolace proti zemní vlhkosti vodorovné za studena nátěrem penetračním</t>
  </si>
  <si>
    <t>-882633806</t>
  </si>
  <si>
    <t>"zázemí 1.NP" 347,31</t>
  </si>
  <si>
    <t>"P9b" 25,59</t>
  </si>
  <si>
    <t>"P9c" 13,61</t>
  </si>
  <si>
    <t>"revizní šachta" 1,60*1,40*2</t>
  </si>
  <si>
    <t>"výtahová šachta" 3,20*3,05</t>
  </si>
  <si>
    <t>171</t>
  </si>
  <si>
    <t>711112001</t>
  </si>
  <si>
    <t>Provedení izolace proti zemní vlhkosti svislé za studena nátěrem penetračním</t>
  </si>
  <si>
    <t>-1255131365</t>
  </si>
  <si>
    <t>"revizní šachta" (1,30+1,10)*2*1,56*2</t>
  </si>
  <si>
    <t>"výtahová šachta" (3,0+2,85)*2*1,85</t>
  </si>
  <si>
    <t>172</t>
  </si>
  <si>
    <t>11163150</t>
  </si>
  <si>
    <t>lak penetrační asfaltový</t>
  </si>
  <si>
    <t>138346635</t>
  </si>
  <si>
    <t>"vodorovná" 1751,09*0,0003</t>
  </si>
  <si>
    <t>"svislá" 36,621*0,00035</t>
  </si>
  <si>
    <t>173</t>
  </si>
  <si>
    <t>711112011</t>
  </si>
  <si>
    <t>Provedení izolace proti zemní vlhkosti svislé za studena suspenzí asfaltovou</t>
  </si>
  <si>
    <t>-2047659410</t>
  </si>
  <si>
    <t>174</t>
  </si>
  <si>
    <t>11163346</t>
  </si>
  <si>
    <t>suspenze hydroizolační asfaltová</t>
  </si>
  <si>
    <t>-2041066979</t>
  </si>
  <si>
    <t>349,075*0,0011 'Přepočtené koeficientem množství</t>
  </si>
  <si>
    <t>175</t>
  </si>
  <si>
    <t>711132111</t>
  </si>
  <si>
    <t>Provedení izolace proti zemní vlhkosti pásy na sucho samolepící svislé</t>
  </si>
  <si>
    <t>473211852</t>
  </si>
  <si>
    <t>176</t>
  </si>
  <si>
    <t>62866281</t>
  </si>
  <si>
    <t>pás asfaltový samolepicí modifikovaný SBS tl 3,0mm s vložkou ze skleněné tkaniny se spalitelnou fólií nebo jemnozrnným minerálním posypem nebo textilií na horním povrchu</t>
  </si>
  <si>
    <t>756419686</t>
  </si>
  <si>
    <t>349,075*1,2 'Přepočtené koeficientem množství</t>
  </si>
  <si>
    <t>177</t>
  </si>
  <si>
    <t>711141559</t>
  </si>
  <si>
    <t>Provedení izolace proti zemní vlhkosti pásy přitavením vodorovné NAIP vč.veškerých detailů a prostupů</t>
  </si>
  <si>
    <t>-2134782591</t>
  </si>
  <si>
    <t>"1.NP zázemí" 347,31*2</t>
  </si>
  <si>
    <t>"P4" 1339,73*3</t>
  </si>
  <si>
    <t>"vytažení na stěnu m.č.1.19" (22,116+5,574)*2*0,20</t>
  </si>
  <si>
    <t>"vytažení na stěnu m.č.1.4" (27,326+45,616)*2*0,20</t>
  </si>
  <si>
    <t>"vytažení na stěnu m.č.1.34" (3,375+15,0)*2*0,20</t>
  </si>
  <si>
    <t>"P9b" 25,59*1</t>
  </si>
  <si>
    <t>"P9c" 13,61*1</t>
  </si>
  <si>
    <t>"P12" 10,61*2</t>
  </si>
  <si>
    <t>"revizní šachta" 1,60*1,40*2*2</t>
  </si>
  <si>
    <t>"výtahová šachta" 3,20*3,05*2</t>
  </si>
  <si>
    <t>178</t>
  </si>
  <si>
    <t>711142559</t>
  </si>
  <si>
    <t>Provedení izolace proti zemní vlhkosti pásy přitavením svislé NAIP vč.veškerých detailů a prostupů</t>
  </si>
  <si>
    <t>-639508813</t>
  </si>
  <si>
    <t>"revizní šachta" (1,30+1,10)*2*1,56*2*2</t>
  </si>
  <si>
    <t>"výtahová šachta" (3,20+3,05)*2*1,85*2</t>
  </si>
  <si>
    <t>179</t>
  </si>
  <si>
    <t>62855002</t>
  </si>
  <si>
    <t>pás asfaltový natavitelný modifikovaný SBS tl 5,0mm s vložkou z polyesterové rohože a spalitelnou PE fólií nebo jemnozrnným minerálním posypem na horním povrchu ELASTEK 50 spec.mineral</t>
  </si>
  <si>
    <t>-1692081557</t>
  </si>
  <si>
    <t>"1.NP zázemí" 347,31*1*1,15</t>
  </si>
  <si>
    <t>"P4" 1339,73*2*1,15</t>
  </si>
  <si>
    <t>"vytažení na stěnu m.č.1.19" (22,116+5,574)*2*0,20*1,15</t>
  </si>
  <si>
    <t>"vytažení na stěnu m.č.1.4" (27,326+45,616)*2*0,20*1,15</t>
  </si>
  <si>
    <t>"vytažení na stěnu m.č.1.34" (3,375+15,0)*2*0,20*1,15</t>
  </si>
  <si>
    <t>"P9b" 25,59*1*1,15</t>
  </si>
  <si>
    <t>"P9c" 13,61*1*1,15</t>
  </si>
  <si>
    <t>"P12" 10,61*1*1,15</t>
  </si>
  <si>
    <t>"revizní šachta" 1,60*1,40*2*1,15</t>
  </si>
  <si>
    <t>"výtahová šachta" 3,20*3,05*1*1,15</t>
  </si>
  <si>
    <t>"revizní šachta" (1,30+1,10)*2*1,56*1*2*1,20</t>
  </si>
  <si>
    <t>"výtahová šachta" (3,20+3,05)*2*1,85*1*1,20</t>
  </si>
  <si>
    <t>"OP1" 98,92*1,20</t>
  </si>
  <si>
    <t>"OP2" 58,59*1,20</t>
  </si>
  <si>
    <t>"OP3" 20,70*1,20</t>
  </si>
  <si>
    <t>"OP4" 102,225*1,20</t>
  </si>
  <si>
    <t>"OP5" 41,04*1,20</t>
  </si>
  <si>
    <t>"OP6" 27,60*1,20</t>
  </si>
  <si>
    <t>180</t>
  </si>
  <si>
    <t>62856011</t>
  </si>
  <si>
    <t>pás asfaltový natavitelný modifikovaný SBS tl 4,0mm s vložkou z hliníkové fólie, hliníkové fólie s textilií a spalitelnou PE fólií nebo jemnozrnným minerálním posypem na horním povrchu GLASTEK 40 spec.mineral</t>
  </si>
  <si>
    <t>-2057466396</t>
  </si>
  <si>
    <t>"P4" 1339,73*1*1,15</t>
  </si>
  <si>
    <t>181</t>
  </si>
  <si>
    <t>711161273</t>
  </si>
  <si>
    <t>Provedení izolace proti zemní vlhkosti svislé z nopové fólie</t>
  </si>
  <si>
    <t>1955655663</t>
  </si>
  <si>
    <t>182</t>
  </si>
  <si>
    <t>28323010</t>
  </si>
  <si>
    <t>fólie profilovaná (nopová) drenážní HDPE s výškou nopů 20mm</t>
  </si>
  <si>
    <t>731079560</t>
  </si>
  <si>
    <t>178,21*1,2 'Přepočtené koeficientem množství</t>
  </si>
  <si>
    <t>183</t>
  </si>
  <si>
    <t>711191001</t>
  </si>
  <si>
    <t>Provedení adhezního můstku na vodorovné ploše</t>
  </si>
  <si>
    <t>-1201443306</t>
  </si>
  <si>
    <t>"P9a" 11,09</t>
  </si>
  <si>
    <t>184</t>
  </si>
  <si>
    <t>58581220</t>
  </si>
  <si>
    <t>můstek adhezní pod izolační a vyrovnávací lepící hmoty</t>
  </si>
  <si>
    <t>kg</t>
  </si>
  <si>
    <t>-1373271799</t>
  </si>
  <si>
    <t>658,83*0,118 'Přepočtené koeficientem množství</t>
  </si>
  <si>
    <t>185</t>
  </si>
  <si>
    <t>711193121</t>
  </si>
  <si>
    <t>Izolace proti vlhkosti na vodorovné ploše těsnicí hmotou minerální na bázi cementu a disperze dvousložková, vč.koutových pásků</t>
  </si>
  <si>
    <t>-1578394703</t>
  </si>
  <si>
    <t>"m.č.1.07" 19,07</t>
  </si>
  <si>
    <t>"m.č.1.08" 1,62</t>
  </si>
  <si>
    <t>"m.č.1.10" 2,19</t>
  </si>
  <si>
    <t>"m.č.1.11" 5,93</t>
  </si>
  <si>
    <t>"m.č.2.03" 1,22</t>
  </si>
  <si>
    <t>"m.č.2.04" 10,81</t>
  </si>
  <si>
    <t>"m.č.2.09" 7,07</t>
  </si>
  <si>
    <t>"m.č.2.11" 13,61</t>
  </si>
  <si>
    <t>"m.č.2.12" 1,42</t>
  </si>
  <si>
    <t>"m.č.2.15" 14,78</t>
  </si>
  <si>
    <t>"m.č.2.16" 1,38</t>
  </si>
  <si>
    <t>186</t>
  </si>
  <si>
    <t>711193131</t>
  </si>
  <si>
    <t>Izolace proti vlhkosti na svislé ploše těsnicí kaší minerální minerální na bázi cementu a disperze dvousložková, vč.koutových pásků</t>
  </si>
  <si>
    <t>-1310751657</t>
  </si>
  <si>
    <t>"m.č.1.07" (6,42+2,96+1,50)*2*2,70</t>
  </si>
  <si>
    <t>"m.č.1.11" (2,30+2,70)*2*2,70</t>
  </si>
  <si>
    <t>"m.č.2.04" (2,90+4,015)*2*2,70</t>
  </si>
  <si>
    <t>"m.č.2.11" (4,186+3,778)*2*2,70</t>
  </si>
  <si>
    <t>"m.č.2.15" (5,421+3,10)*2*2,70</t>
  </si>
  <si>
    <t>187</t>
  </si>
  <si>
    <t>711211141</t>
  </si>
  <si>
    <t>X41-Izolace proti zemní vlhkosti a radonu provětrávaná z plastových segmentů do v 400 mm se zabetonováním</t>
  </si>
  <si>
    <t>-1348766570</t>
  </si>
  <si>
    <t>zvýšené podium (v tabulce PSV 172ks, převedeno do položky ÚRS na m2)</t>
  </si>
  <si>
    <t>0,75*0,50*172</t>
  </si>
  <si>
    <t>188</t>
  </si>
  <si>
    <t>711491172</t>
  </si>
  <si>
    <t>Provedení doplňků izolace proti vodě na vodorovné ploše z textilií vrstva ochranná</t>
  </si>
  <si>
    <t>1627772661</t>
  </si>
  <si>
    <t>ochrana izolace proti poškození</t>
  </si>
  <si>
    <t>"1.NP zázemí" 347,31*1</t>
  </si>
  <si>
    <t>"P4" 1339,73*1</t>
  </si>
  <si>
    <t>"P12" 10,61*1</t>
  </si>
  <si>
    <t>189</t>
  </si>
  <si>
    <t>69311179</t>
  </si>
  <si>
    <t>geotextilie PP 700g/m2</t>
  </si>
  <si>
    <t>1520821216</t>
  </si>
  <si>
    <t>1736,85*1,05 'Přepočtené koeficientem množství</t>
  </si>
  <si>
    <t>190</t>
  </si>
  <si>
    <t>998711202</t>
  </si>
  <si>
    <t>Přesun hmot procentní pro izolace proti vodě, vlhkosti a plynům v objektech v do 12 m</t>
  </si>
  <si>
    <t>782802268</t>
  </si>
  <si>
    <t>712</t>
  </si>
  <si>
    <t>Povlakové krytiny</t>
  </si>
  <si>
    <t>191</t>
  </si>
  <si>
    <t>712311101</t>
  </si>
  <si>
    <t>Provedení povlakové krytiny střech do 10° za studena lakem penetračním nebo asfaltovým</t>
  </si>
  <si>
    <t>1783409031</t>
  </si>
  <si>
    <t>"plocha" 1257,26</t>
  </si>
  <si>
    <t>"obvod" (27,586+45,576)*2*0,30</t>
  </si>
  <si>
    <t>"odtah kouře" (2,40+1,10)*2*0,30*8</t>
  </si>
  <si>
    <t>"odečet" -2,40*1,10*8</t>
  </si>
  <si>
    <t>střecha S2</t>
  </si>
  <si>
    <t>"plocha" 11,77</t>
  </si>
  <si>
    <t>"obvod" (5,35+2,20)*2*0,90</t>
  </si>
  <si>
    <t>střecha S3</t>
  </si>
  <si>
    <t>"plocha" 50,40</t>
  </si>
  <si>
    <t>"obvod" (7,0+7,20)*2*0,45</t>
  </si>
  <si>
    <t>střecha S4</t>
  </si>
  <si>
    <t>"plocha" 143,85</t>
  </si>
  <si>
    <t>"obvod" (5,50+27,20)*2*1,0</t>
  </si>
  <si>
    <t>"výtah" (2,40+2,30)*2*0,60</t>
  </si>
  <si>
    <t>střecha S5</t>
  </si>
  <si>
    <t>"plocha" 5,75</t>
  </si>
  <si>
    <t>střecha S6</t>
  </si>
  <si>
    <t>"plocha" 128,87</t>
  </si>
  <si>
    <t>"obvod" (9,80+13,15)*2*0,50</t>
  </si>
  <si>
    <t>střecha S7</t>
  </si>
  <si>
    <t>"plocha" 27,84</t>
  </si>
  <si>
    <t>"obvod" (5,80+4,80)*2*0,60</t>
  </si>
  <si>
    <t>střecha S8</t>
  </si>
  <si>
    <t>"plocha" 134,87</t>
  </si>
  <si>
    <t>"obvod" (24,30+5,55)*2*0,60</t>
  </si>
  <si>
    <t>střecha S9</t>
  </si>
  <si>
    <t>"plocha" 50,08</t>
  </si>
  <si>
    <t>"obvod" (3,35+14,95)*2*0,30</t>
  </si>
  <si>
    <t>192</t>
  </si>
  <si>
    <t>-408494067</t>
  </si>
  <si>
    <t>2030,147*0,0003 'Přepočtené koeficientem množství</t>
  </si>
  <si>
    <t>193</t>
  </si>
  <si>
    <t>712341559</t>
  </si>
  <si>
    <t>Provedení povlakové krytiny střech do 10° pásy NAIP přitavením v plné ploše vč.veškerých detailů a prostupů</t>
  </si>
  <si>
    <t>-993604894</t>
  </si>
  <si>
    <t>"plocha" 11,77*2</t>
  </si>
  <si>
    <t>"obvod" (5,35+2,20)*2*(0,80+0,90)</t>
  </si>
  <si>
    <t>"plocha" 50,40*2</t>
  </si>
  <si>
    <t>"obvod" (7,0+7,20)*2*0,45*2</t>
  </si>
  <si>
    <t>"plocha" 143,85*2</t>
  </si>
  <si>
    <t>"obvod" (5,50+27,20)*2*(0,60+1,0)</t>
  </si>
  <si>
    <t>"výtah" (2,40+2,30)*2*(0,60+0,30)</t>
  </si>
  <si>
    <t>"plocha" 5,75*2</t>
  </si>
  <si>
    <t>"plocha" 128,87*2</t>
  </si>
  <si>
    <t>"obvod" (9,80+13,15)*2*(0,40+0,50)</t>
  </si>
  <si>
    <t>"plocha" 27,84*2</t>
  </si>
  <si>
    <t>"obvod" (5,80+4,80)*2*(0,50+0,60)</t>
  </si>
  <si>
    <t>"plocha" 134,87*2</t>
  </si>
  <si>
    <t>"obvod" (24,30+5,55)*2*(0,40+0,60)</t>
  </si>
  <si>
    <t>"plocha" 50,08*2</t>
  </si>
  <si>
    <t>"obvod" (3,35+14,95)*2*(0,70+0,30)</t>
  </si>
  <si>
    <t>194</t>
  </si>
  <si>
    <t>-275122617</t>
  </si>
  <si>
    <t>2728,957*1,15 'Přepočtené koeficientem množství</t>
  </si>
  <si>
    <t>195</t>
  </si>
  <si>
    <t>712361705</t>
  </si>
  <si>
    <t>Provedení povlakové krytiny střech do 10° fólií lepenou se svařovanými spoji, vč.veškerých detailů a prostupů</t>
  </si>
  <si>
    <t>1034493440</t>
  </si>
  <si>
    <t>"obvod" (27,586+45,576)*2*0,40</t>
  </si>
  <si>
    <t>"atika" 28,586*0,60*2</t>
  </si>
  <si>
    <t>"atika" 46,776*0,50*2</t>
  </si>
  <si>
    <t>"odtah kouře" (2,40+1,10)*2*0,20*8</t>
  </si>
  <si>
    <t>"obvod" (5,35+2,20)*2*0,30</t>
  </si>
  <si>
    <t>"atika" (5,75+2,20)*0,50</t>
  </si>
  <si>
    <t>"obvod" (7,0+7,20)*2*0,20</t>
  </si>
  <si>
    <t>"atika" (7,50+7,20+7,50)*0,50</t>
  </si>
  <si>
    <t>"obvod" (5,50+27,20)*2*0,50</t>
  </si>
  <si>
    <t>"výtah" (2,40+2,30)*2*0,30</t>
  </si>
  <si>
    <t>"atika" 27,20*0,50</t>
  </si>
  <si>
    <t>"obvod" (9,80+13,15)*2*0,20</t>
  </si>
  <si>
    <t>"atika" (9,50+13,936+9,50+7,20)*0,50</t>
  </si>
  <si>
    <t>"obvod" (5,80+4,80)*2*0,30</t>
  </si>
  <si>
    <t>"atika" (6,05+4,576+6,05)*0,50</t>
  </si>
  <si>
    <t>"obvod" (24,30+5,55)*2*0,40</t>
  </si>
  <si>
    <t>"atika" (24,551+5,279)*0,50</t>
  </si>
  <si>
    <t>"obvod" (3,35+14,95)*2*0,40</t>
  </si>
  <si>
    <t>"atika" (3,08+15,72+3,08)*0,50</t>
  </si>
  <si>
    <t>196</t>
  </si>
  <si>
    <t>28322065</t>
  </si>
  <si>
    <t>fólie hydroizolační střešní mPVC mechanicky kotvená tl 1,8mm se zvýšenou požární odolností</t>
  </si>
  <si>
    <t>1572571609</t>
  </si>
  <si>
    <t>2123,105*1,02 'Přepočtené koeficientem množství</t>
  </si>
  <si>
    <t>197</t>
  </si>
  <si>
    <t>712391171</t>
  </si>
  <si>
    <t>Provedení povlakové krytiny střech do 10° podkladní textilní vrstvy</t>
  </si>
  <si>
    <t>519896184</t>
  </si>
  <si>
    <t>textilie 300g/m2</t>
  </si>
  <si>
    <t>"obvod" (5,35+2,20)*2*(0,30+0,85)</t>
  </si>
  <si>
    <t>"obvod" (7,0+7,20)*2*(0,20+0,40)</t>
  </si>
  <si>
    <t>"obvod" (5,50+27,20)*2*(0,50+1,0)</t>
  </si>
  <si>
    <t>"obvod" (9,80+13,15)*2*(0,20+0,50)</t>
  </si>
  <si>
    <t>"obvod" (5,80+4,80)*2*(0,30+0,60)</t>
  </si>
  <si>
    <t>"obvod" (3,35+14,95)*2*(0,40+0,70)</t>
  </si>
  <si>
    <t>textilie 500g/m2</t>
  </si>
  <si>
    <t>"střecha S1 pod kačírkem" 8,40*7,10*8</t>
  </si>
  <si>
    <t>"střecha S2 pod kačírkem" 11,77</t>
  </si>
  <si>
    <t>"střecha S3 pod kačírkem" 50,40</t>
  </si>
  <si>
    <t>"střecha S4 pod kačírkem" 143,85</t>
  </si>
  <si>
    <t>"střecha S5 pod kačírkem" 5,75</t>
  </si>
  <si>
    <t>"střecha S6 pod kačírkem" 60,48</t>
  </si>
  <si>
    <t>"střecha S7 pod kačírkem" 27,84</t>
  </si>
  <si>
    <t>"střecha S9 pod kačírkem" 50,08</t>
  </si>
  <si>
    <t>198</t>
  </si>
  <si>
    <t>69311068</t>
  </si>
  <si>
    <t>geotextilie netkaná separační, ochranná, filtrační, drenážní PP 300g/m2</t>
  </si>
  <si>
    <t>1523614514</t>
  </si>
  <si>
    <t>2863,24*1,15 'Přepočtené koeficientem množství</t>
  </si>
  <si>
    <t>199</t>
  </si>
  <si>
    <t>69311082</t>
  </si>
  <si>
    <t>geotextilie netkaná separační, ochranná, filtrační, drenážní PP 500g/m2</t>
  </si>
  <si>
    <t>1024864605</t>
  </si>
  <si>
    <t>806,17*1,15 'Přepočtené koeficientem množství</t>
  </si>
  <si>
    <t>200</t>
  </si>
  <si>
    <t>712771201</t>
  </si>
  <si>
    <t>Provedení drenážní vrstvy vegetační střechy z kameniva tloušťky do 100 mm sklon do 5°</t>
  </si>
  <si>
    <t>1014895573</t>
  </si>
  <si>
    <t>"S1" 8,40*7,10*8</t>
  </si>
  <si>
    <t>"S6" 9,60*6,30</t>
  </si>
  <si>
    <t>201</t>
  </si>
  <si>
    <t>58333674</t>
  </si>
  <si>
    <t>kamenivo těžené hrubé frakce 16/32 (kačírek)</t>
  </si>
  <si>
    <t>-840924421</t>
  </si>
  <si>
    <t>806,170*0,05*1,837</t>
  </si>
  <si>
    <t>202</t>
  </si>
  <si>
    <t>712771613</t>
  </si>
  <si>
    <t>Osazení ochranné kačírkové lišty navařením na hydroizolaci</t>
  </si>
  <si>
    <t>-2139114447</t>
  </si>
  <si>
    <t>"X80" 9,60</t>
  </si>
  <si>
    <t>"X85" 10,0</t>
  </si>
  <si>
    <t>"X96" 248,0</t>
  </si>
  <si>
    <t>203</t>
  </si>
  <si>
    <t>69334020</t>
  </si>
  <si>
    <t>lišta kačírková výška 40-50mm Al</t>
  </si>
  <si>
    <t>271911531</t>
  </si>
  <si>
    <t>267,6*1,02 'Přepočtené koeficientem množství</t>
  </si>
  <si>
    <t>204</t>
  </si>
  <si>
    <t>712997001</t>
  </si>
  <si>
    <t>Provedení povlakové krytiny přilepením klínů do asfaltu</t>
  </si>
  <si>
    <t>1450404481</t>
  </si>
  <si>
    <t>"S1" 45,786*2</t>
  </si>
  <si>
    <t>27,886*2*2</t>
  </si>
  <si>
    <t>"S2" (5,35+2,20)*2*2</t>
  </si>
  <si>
    <t>"S3" (6,80+7,20)*2*2</t>
  </si>
  <si>
    <t>"S4" (5,35+27,20)*2*2</t>
  </si>
  <si>
    <t>"S5" (2,50+2,30)*2*2</t>
  </si>
  <si>
    <t>"S6" (9,70+13,20)*2*2</t>
  </si>
  <si>
    <t>"S7" (5,65+4,80)*2*2</t>
  </si>
  <si>
    <t>"S8" (24,30+5,60)*2*2</t>
  </si>
  <si>
    <t>"S9" (3,30+15,0)*2*2</t>
  </si>
  <si>
    <t>205</t>
  </si>
  <si>
    <t>63152005</t>
  </si>
  <si>
    <t>klín atikový přechodný minerální plochých střech tl 50x50mm</t>
  </si>
  <si>
    <t>2073157835</t>
  </si>
  <si>
    <t>764,916*1,05 'Přepočtené koeficientem množství</t>
  </si>
  <si>
    <t>206</t>
  </si>
  <si>
    <t>998712202</t>
  </si>
  <si>
    <t>Přesun hmot procentní pro krytiny povlakové v objektech v do 12 m</t>
  </si>
  <si>
    <t>60592757</t>
  </si>
  <si>
    <t>713</t>
  </si>
  <si>
    <t>Izolace tepelné</t>
  </si>
  <si>
    <t>207</t>
  </si>
  <si>
    <t>713121111</t>
  </si>
  <si>
    <t>Montáž izolace tepelné podlah volně kladenými rohožemi, pásy, dílci, deskami 1 vrstva</t>
  </si>
  <si>
    <t>-1200613083</t>
  </si>
  <si>
    <t>kročejová izolace EPST 80mm</t>
  </si>
  <si>
    <t>kročejová izolace EPST 110mm</t>
  </si>
  <si>
    <t>kročejová izolace Ethafoam</t>
  </si>
  <si>
    <t>208</t>
  </si>
  <si>
    <t>28376639</t>
  </si>
  <si>
    <t>deska polystyrénová pro snížení kročejového hluku (max. zatížení 3,5 kN/m2)</t>
  </si>
  <si>
    <t>-488540135</t>
  </si>
  <si>
    <t>"tl.80mm" 39,200*0,08</t>
  </si>
  <si>
    <t>"tl.110mm" 273,39*0,11</t>
  </si>
  <si>
    <t>209</t>
  </si>
  <si>
    <t>28376550R</t>
  </si>
  <si>
    <t>deska polystyrénová pro snížení kročejového hluku (max. zatížení 4 kN/m2) tl 10mm</t>
  </si>
  <si>
    <t>-1362898618</t>
  </si>
  <si>
    <t>312,59*1,02 'Přepočtené koeficientem množství</t>
  </si>
  <si>
    <t>210</t>
  </si>
  <si>
    <t>713121121</t>
  </si>
  <si>
    <t>Montáž izolace tepelné podlah volně kladenými rohožemi, pásy, dílci, deskami 2 vrstvy</t>
  </si>
  <si>
    <t>-1384261324</t>
  </si>
  <si>
    <t>211</t>
  </si>
  <si>
    <t>28375923</t>
  </si>
  <si>
    <t>deska EPS 200 do plochých střech a podlah λ=0,034 tl 70mm</t>
  </si>
  <si>
    <t>-589851281</t>
  </si>
  <si>
    <t>335,63*1,02 'Přepočtené koeficientem množství</t>
  </si>
  <si>
    <t>212</t>
  </si>
  <si>
    <t>28375924</t>
  </si>
  <si>
    <t>deska EPS 200 do plochých střech a podlah λ=0,034 tl 80mm</t>
  </si>
  <si>
    <t>-34310875</t>
  </si>
  <si>
    <t>213</t>
  </si>
  <si>
    <t>28376455</t>
  </si>
  <si>
    <t>deska z polystyrénu XPS, hrana polodrážková a hladký povrch 500kPa tl 70mm</t>
  </si>
  <si>
    <t>1306220288</t>
  </si>
  <si>
    <t>"P4" 1339,73*2</t>
  </si>
  <si>
    <t>2700,68*1,02 'Přepočtené koeficientem množství</t>
  </si>
  <si>
    <t>214</t>
  </si>
  <si>
    <t>713141151</t>
  </si>
  <si>
    <t>Montáž izolace tepelné střech plochých kladené volně 1 vrstva rohoží, pásů, dílců, desek</t>
  </si>
  <si>
    <t>-74189060</t>
  </si>
  <si>
    <t>minerální vlna v místě plynových sálačů</t>
  </si>
  <si>
    <t>"S1" 1,50*1,50*3</t>
  </si>
  <si>
    <t>EPS 130mm</t>
  </si>
  <si>
    <t>"S1" 1257,26</t>
  </si>
  <si>
    <t>EPS 250mm</t>
  </si>
  <si>
    <t>215</t>
  </si>
  <si>
    <t>63140408</t>
  </si>
  <si>
    <t>deska tepelně izolační minerální plochých střech λ=0,038-0,039 tl 180mm</t>
  </si>
  <si>
    <t>-1446244115</t>
  </si>
  <si>
    <t>6,75*1,02 'Přepočtené koeficientem množství</t>
  </si>
  <si>
    <t>216</t>
  </si>
  <si>
    <t>28375032</t>
  </si>
  <si>
    <t>deska EPS 150 do plochých střech a podlah λ=0,035 tl 130mm</t>
  </si>
  <si>
    <t>-1607862424</t>
  </si>
  <si>
    <t>1236,14*1,02 'Přepočtené koeficientem množství</t>
  </si>
  <si>
    <t>217</t>
  </si>
  <si>
    <t>28372326</t>
  </si>
  <si>
    <t>deska EPS 150 do plochých střech a podlah λ=0,035</t>
  </si>
  <si>
    <t>368559597</t>
  </si>
  <si>
    <t>desky tl.250mm</t>
  </si>
  <si>
    <t>553,43*0,25</t>
  </si>
  <si>
    <t>138,358*1,02 'Přepočtené koeficientem množství</t>
  </si>
  <si>
    <t>218</t>
  </si>
  <si>
    <t>713141152</t>
  </si>
  <si>
    <t>Montáž izolace tepelné střech plochých kladené volně 2 vrstvy rohoží, pásů, dílců, desek</t>
  </si>
  <si>
    <t>591748961</t>
  </si>
  <si>
    <t>219</t>
  </si>
  <si>
    <t>63140400</t>
  </si>
  <si>
    <t>deska tepelně izolační minerální plochých střech λ=0,038-0,039 tl 60mm</t>
  </si>
  <si>
    <t>-1418423054</t>
  </si>
  <si>
    <t>1236,14*2,04 'Přepočtené koeficientem množství</t>
  </si>
  <si>
    <t>220</t>
  </si>
  <si>
    <t>713141212</t>
  </si>
  <si>
    <t>Montáž izolace tepelné střech plochých lepené nízkoexpanzní (PUR) pěnou atikový klín</t>
  </si>
  <si>
    <t>2105638159</t>
  </si>
  <si>
    <t>"S1" (27,586+45,576)*2</t>
  </si>
  <si>
    <t>(2,40+1,10)*2*8</t>
  </si>
  <si>
    <t>221</t>
  </si>
  <si>
    <t>713141335</t>
  </si>
  <si>
    <t>Montáž izolace tepelné střech plochých lepené za studena bodově, spádová vrstva</t>
  </si>
  <si>
    <t>1879744827</t>
  </si>
  <si>
    <t>222</t>
  </si>
  <si>
    <t>28376142</t>
  </si>
  <si>
    <t>klín izolační z pěnového polystyrenu EPS 150 spádový</t>
  </si>
  <si>
    <t>-1437227294</t>
  </si>
  <si>
    <t>"S1-plocha" 1236,140*0,055*1,02</t>
  </si>
  <si>
    <t>"S1-náběhové klíny podél atiky" (27,586+45,576)*2*0,30*0,15*0,5*1,02</t>
  </si>
  <si>
    <t>(2,40+1,10)*2*8*0,30*0,15*0,5*1,02</t>
  </si>
  <si>
    <t>223</t>
  </si>
  <si>
    <t>713141356</t>
  </si>
  <si>
    <t>Montáž spádové izolace na zhlaví atiky šířky do 500 mm lepené za studena nízkoexpanzní (PUR) pěnou</t>
  </si>
  <si>
    <t>-1171730868</t>
  </si>
  <si>
    <t>XPS tl.30mm</t>
  </si>
  <si>
    <t>"S1" 28,236*2+45,426*2</t>
  </si>
  <si>
    <t>"S2" 5,706+1,92</t>
  </si>
  <si>
    <t>"S3" 7,25+6,95+7,25</t>
  </si>
  <si>
    <t>"S4" 27,20</t>
  </si>
  <si>
    <t>"S7" 6,01+4,58+6,01</t>
  </si>
  <si>
    <t>"S8" 24,551+5,40</t>
  </si>
  <si>
    <t>"S9" 3,30+15,72+3,30</t>
  </si>
  <si>
    <t>XPS tl.100mm</t>
  </si>
  <si>
    <t>"S6" 10,0+12,90+10,54+6,70</t>
  </si>
  <si>
    <t>224</t>
  </si>
  <si>
    <t>28376105</t>
  </si>
  <si>
    <t>klín izolační z XPS spádový</t>
  </si>
  <si>
    <t>-1153160323</t>
  </si>
  <si>
    <t>"S1" 28,236*2*0,46*0,03</t>
  </si>
  <si>
    <t>"S1" 45,426*2*0,40*0,03</t>
  </si>
  <si>
    <t>"S2" (5,706+1,92)*0,48*0,03</t>
  </si>
  <si>
    <t>"S3" (7,25+6,95+7,25)*0,50*0,03</t>
  </si>
  <si>
    <t>"S4" 27,20*0,50*0,03</t>
  </si>
  <si>
    <t>"S7" (6,01+4,58+6,01)*0,50*0,03</t>
  </si>
  <si>
    <t>"S8" (24,551+5,40)*0,50*0,03</t>
  </si>
  <si>
    <t>"S9" (3,30+15,72+3,30)*0,50*0,03</t>
  </si>
  <si>
    <t>"S6" (10,0+12,90+10,54+6,70)*0,50*0,10</t>
  </si>
  <si>
    <t>225</t>
  </si>
  <si>
    <t>998713202</t>
  </si>
  <si>
    <t>Přesun hmot procentní pro izolace tepelné v objektech v do 12 m</t>
  </si>
  <si>
    <t>-890153190</t>
  </si>
  <si>
    <t>721</t>
  </si>
  <si>
    <t xml:space="preserve">Zdravotechnika </t>
  </si>
  <si>
    <t>226</t>
  </si>
  <si>
    <t>721101</t>
  </si>
  <si>
    <t>Zdravotně technická instalace - dle special.</t>
  </si>
  <si>
    <t>1381508439</t>
  </si>
  <si>
    <t>731</t>
  </si>
  <si>
    <t xml:space="preserve">Ústřední vytápění </t>
  </si>
  <si>
    <t>227</t>
  </si>
  <si>
    <t>731101</t>
  </si>
  <si>
    <t>Ústřední topení - dle special.</t>
  </si>
  <si>
    <t>-420193134</t>
  </si>
  <si>
    <t>734</t>
  </si>
  <si>
    <t>ZOKT</t>
  </si>
  <si>
    <t>228</t>
  </si>
  <si>
    <t>734101</t>
  </si>
  <si>
    <t>X98-Zařízení pro odtah kouře a tepla - dle special</t>
  </si>
  <si>
    <t>-251257142</t>
  </si>
  <si>
    <t>741</t>
  </si>
  <si>
    <t>Elektroinstalace - silnoproud</t>
  </si>
  <si>
    <t>229</t>
  </si>
  <si>
    <t>7422001</t>
  </si>
  <si>
    <t>Elektro - silno - dle special.</t>
  </si>
  <si>
    <t>-1366666927</t>
  </si>
  <si>
    <t>230</t>
  </si>
  <si>
    <t>998741201</t>
  </si>
  <si>
    <t>Přesun hmot procentní pro silnoproud v objektech v do 6 m</t>
  </si>
  <si>
    <t>-1344315718</t>
  </si>
  <si>
    <t>742</t>
  </si>
  <si>
    <t>Elektroinstalace - slaboproud</t>
  </si>
  <si>
    <t>231</t>
  </si>
  <si>
    <t>7421019</t>
  </si>
  <si>
    <t>X19- D+M EPS- Otevírání a přívod vzduchu pro ZOTK dle special.</t>
  </si>
  <si>
    <t>-1114045079</t>
  </si>
  <si>
    <t>232</t>
  </si>
  <si>
    <t>7421020</t>
  </si>
  <si>
    <t>X20- D+M EPS-Otevírání a přívod vzduchu pro CHÚC A dle special.</t>
  </si>
  <si>
    <t>2018395210</t>
  </si>
  <si>
    <t>233</t>
  </si>
  <si>
    <t>7421047</t>
  </si>
  <si>
    <t>X47- D+M EPS-Otevírání oken pro odvětrání CHÚC A dle special.</t>
  </si>
  <si>
    <t>-1237180840</t>
  </si>
  <si>
    <t>234</t>
  </si>
  <si>
    <t>998742202</t>
  </si>
  <si>
    <t>Přesun hmot procentní pro slaboproud v objektech v do 12 m</t>
  </si>
  <si>
    <t>-1699211375</t>
  </si>
  <si>
    <t>751</t>
  </si>
  <si>
    <t>Vzduchotechnika</t>
  </si>
  <si>
    <t>235</t>
  </si>
  <si>
    <t>751101</t>
  </si>
  <si>
    <t>Vzduchotechnika - dle special.</t>
  </si>
  <si>
    <t>-576293872</t>
  </si>
  <si>
    <t>762</t>
  </si>
  <si>
    <t>Konstrukce tesařské</t>
  </si>
  <si>
    <t>236</t>
  </si>
  <si>
    <t>762361312R</t>
  </si>
  <si>
    <t>Konstrukční a vyrovnávací vrstva pod klempířské prvky (atiky) z vodovzdorné překližky tl. 20 mm</t>
  </si>
  <si>
    <t>-1292366126</t>
  </si>
  <si>
    <t>S1</t>
  </si>
  <si>
    <t>"atika" 28,236*(0,50+0,25)*2</t>
  </si>
  <si>
    <t>"atika" 45,426*(0,50+0,30)*2</t>
  </si>
  <si>
    <t>S2</t>
  </si>
  <si>
    <t>"atika" (5,706+1,92)*0,50</t>
  </si>
  <si>
    <t>"OP9" (5,226+1,92)*0,30</t>
  </si>
  <si>
    <t>"OP11" (5,226+1,92)*0,40</t>
  </si>
  <si>
    <t>S3</t>
  </si>
  <si>
    <t>"atika" (7,25+6,95+7,25)*0,50</t>
  </si>
  <si>
    <t>"OP9" 7,20*0,20</t>
  </si>
  <si>
    <t>"OP11" (6,80+7,25+6,80)*0,20</t>
  </si>
  <si>
    <t>S4</t>
  </si>
  <si>
    <t>"OP9" (5,35+27,20+5,35)*0,30</t>
  </si>
  <si>
    <t>"OP11" 27,20*0,30</t>
  </si>
  <si>
    <t>S5</t>
  </si>
  <si>
    <t>"OP17" (2,50+2,30)*2*0,30</t>
  </si>
  <si>
    <t>S6</t>
  </si>
  <si>
    <t>"atika" (10,0+12,90+10,54+6,70)*0,50</t>
  </si>
  <si>
    <t>"OP11" (9,60+13,20+9,80+6,80)*0,20</t>
  </si>
  <si>
    <t>"OP9" 6,40*0,20</t>
  </si>
  <si>
    <t>S7</t>
  </si>
  <si>
    <t>"atika" (6,01+4,58+6,01)*0,50</t>
  </si>
  <si>
    <t>"OP9" 4,80*0,60</t>
  </si>
  <si>
    <t>"OP11" (5,60+4,80+5,60)*0,30</t>
  </si>
  <si>
    <t>S8</t>
  </si>
  <si>
    <t>"atika" (24,551+5,40)*0,50</t>
  </si>
  <si>
    <t>"OP10" (24,30+5,60)*0,30</t>
  </si>
  <si>
    <t>"OP12" (24,30+5,60)*0,60</t>
  </si>
  <si>
    <t>S9</t>
  </si>
  <si>
    <t>"atika" (3,30+15,72+3,30)*0,50</t>
  </si>
  <si>
    <t>"OP10" 15,0*0,90</t>
  </si>
  <si>
    <t>"OP11" (3,30+15,0+3,30)*0,30</t>
  </si>
  <si>
    <t>237</t>
  </si>
  <si>
    <t>762361312Ra</t>
  </si>
  <si>
    <t>X113-Opracování prostupu VZT potrubí z vodovzdorné překližky tl. 20 mm</t>
  </si>
  <si>
    <t>-1905388323</t>
  </si>
  <si>
    <t>(0,68+0,28)*2*0,50*8</t>
  </si>
  <si>
    <t>238</t>
  </si>
  <si>
    <t>762431012</t>
  </si>
  <si>
    <t xml:space="preserve">Obložení stěn z desek OSB tl 12 mm na sraz </t>
  </si>
  <si>
    <t>-1551033551</t>
  </si>
  <si>
    <t>239</t>
  </si>
  <si>
    <t>998762202</t>
  </si>
  <si>
    <t>Přesun hmot procentní pro kce tesařské v objektech v do 12 m</t>
  </si>
  <si>
    <t>-1596936865</t>
  </si>
  <si>
    <t>763</t>
  </si>
  <si>
    <t>Konstrukce suché výstavby</t>
  </si>
  <si>
    <t>240</t>
  </si>
  <si>
    <t>7631001</t>
  </si>
  <si>
    <t>X42-SDK kastlík 150x150mm s průběžnou provětrávací mřížkou</t>
  </si>
  <si>
    <t>1387613903</t>
  </si>
  <si>
    <t>241</t>
  </si>
  <si>
    <t>763114120</t>
  </si>
  <si>
    <t>X44-SDK box pro záložní zdroj UPS, vel.675x675x1250mm, vč.systémových dvířek 400x600mm</t>
  </si>
  <si>
    <t>-1255369298</t>
  </si>
  <si>
    <t>242</t>
  </si>
  <si>
    <t>763121413</t>
  </si>
  <si>
    <t>SDK stěna předsazená tl 87,5 mm profil CW+UW 75 deska 1xA 12,5 bez izolace EI 15</t>
  </si>
  <si>
    <t>-1687674318</t>
  </si>
  <si>
    <t>opláštění instalace</t>
  </si>
  <si>
    <t>"m.č.1.33" (0,63+0,40)*3,12</t>
  </si>
  <si>
    <t>243</t>
  </si>
  <si>
    <t>763131411</t>
  </si>
  <si>
    <t>SDK podhled desky 1xA 12,5 bez izolace dvouvrstvá spodní kce profil CD+UD</t>
  </si>
  <si>
    <t>-124907292</t>
  </si>
  <si>
    <t>11,93+18,83+10,03+7,50+16,20+5,51+16,89</t>
  </si>
  <si>
    <t>2,75*1,505+4,16+31,78+18,37+34,07+7,84</t>
  </si>
  <si>
    <t>244</t>
  </si>
  <si>
    <t>763131451</t>
  </si>
  <si>
    <t>SDK podhled deska 1xH2 12,5 bez izolace dvouvrstvá spodní kce profil CD+UD</t>
  </si>
  <si>
    <t>-778670673</t>
  </si>
  <si>
    <t>2,03+2,44+2,67+1,63+1,84+3,06+1,36+5,57+2,42+1,67+3,96+1,71+6,06+4,22</t>
  </si>
  <si>
    <t>245</t>
  </si>
  <si>
    <t>763131495R</t>
  </si>
  <si>
    <t>Podhled GRH - deska se skelnou rohoží s vodoodpudivou úpravou</t>
  </si>
  <si>
    <t>-296722000</t>
  </si>
  <si>
    <t>1,62+2,19</t>
  </si>
  <si>
    <t>1,22+1,42+1,38</t>
  </si>
  <si>
    <t>509</t>
  </si>
  <si>
    <t>763132112</t>
  </si>
  <si>
    <t>SDK podhled samostatný požární předěl 1xRF 15 mm, TI 60 mm čedičová vata, závěsy NONIUS nesmí být pérové</t>
  </si>
  <si>
    <t>-201065761</t>
  </si>
  <si>
    <t>"01.02" 20,43</t>
  </si>
  <si>
    <t>"01.03" 84,39</t>
  </si>
  <si>
    <t>"01.37" 14,80</t>
  </si>
  <si>
    <t>"02.19" 34,07</t>
  </si>
  <si>
    <t>246</t>
  </si>
  <si>
    <t>796101</t>
  </si>
  <si>
    <t>D+M akustického podhledu, formát panelů 1200x600mm, s jádrem ze skelné vlny lisované v plástvích, vč.systémového křížového rastru, kompl.provedení vč.kontrolních akustických měření</t>
  </si>
  <si>
    <t>-1794643479</t>
  </si>
  <si>
    <t>247</t>
  </si>
  <si>
    <t>796102</t>
  </si>
  <si>
    <t>X18 D+M akustického obkladu, mechanicky odolného, vč.systémového rastru, vč.všech podkladních vrstev, kompl.provedení vč.kontrolních akustických měření</t>
  </si>
  <si>
    <t>2055800597</t>
  </si>
  <si>
    <t>248</t>
  </si>
  <si>
    <t>796103</t>
  </si>
  <si>
    <t>D+M akustického podhledu, formát panelů 600x600mm, s jádrem ze skelné vlny lisované v plástvích, vč.systémového křížového rastru, kompl.provedení vč.kontrolních akustických měření</t>
  </si>
  <si>
    <t>-515319854</t>
  </si>
  <si>
    <t>"2.NP - učebna" 50,66</t>
  </si>
  <si>
    <t>249</t>
  </si>
  <si>
    <t>998763402</t>
  </si>
  <si>
    <t>Přesun hmot procentní pro sádrokartonové konstrukce v objektech v do 12 m</t>
  </si>
  <si>
    <t>834142043</t>
  </si>
  <si>
    <t>764</t>
  </si>
  <si>
    <t>Konstrukce klempířské</t>
  </si>
  <si>
    <t>250</t>
  </si>
  <si>
    <t>764216641</t>
  </si>
  <si>
    <t>Oplechování rovných parapetů celoplošně lepené z Pz s povrchovou úpravou rš 150 mm</t>
  </si>
  <si>
    <t>-1919800185</t>
  </si>
  <si>
    <t>"X14" 1,70*6</t>
  </si>
  <si>
    <t>"X27" 3,50*1</t>
  </si>
  <si>
    <t>251</t>
  </si>
  <si>
    <t>764216642R</t>
  </si>
  <si>
    <t>X110 Oplechování rovných ostění celoplošně lepené z Pz s povrchovou úpravou rš 200 mm</t>
  </si>
  <si>
    <t>1372297593</t>
  </si>
  <si>
    <t>1,20*2*19+4,0*2*19</t>
  </si>
  <si>
    <t>252</t>
  </si>
  <si>
    <t>764216643</t>
  </si>
  <si>
    <t>X10 Oplechování rovných parapetů celoplošně lepené z Pz s povrchovou úpravou rš 250 mm</t>
  </si>
  <si>
    <t>712361383</t>
  </si>
  <si>
    <t>1,60*15</t>
  </si>
  <si>
    <t>253</t>
  </si>
  <si>
    <t>764216643a</t>
  </si>
  <si>
    <t>X52 Oplechování rovných parapetů celoplošně lepené z Pz s povrchovou úpravou rš 250 mm</t>
  </si>
  <si>
    <t>1946291887</t>
  </si>
  <si>
    <t>5,90*1</t>
  </si>
  <si>
    <t>254</t>
  </si>
  <si>
    <t>764216643b</t>
  </si>
  <si>
    <t>X56 Oplechování rovných parapetů celoplošně lepené z Pz s povrchovou úpravou rš 250 mm</t>
  </si>
  <si>
    <t>2009763263</t>
  </si>
  <si>
    <t>1,0*1</t>
  </si>
  <si>
    <t>255</t>
  </si>
  <si>
    <t>764216643c</t>
  </si>
  <si>
    <t>X110 Oplechování rovných parapetů celoplošně lepené z Pz s povrchovou úpravou rš 250 mm</t>
  </si>
  <si>
    <t>-1193726067</t>
  </si>
  <si>
    <t>1,70*38</t>
  </si>
  <si>
    <t>256</t>
  </si>
  <si>
    <t>764242402</t>
  </si>
  <si>
    <t>X105-Oplechování závětrnou lištou z TiZn předzvětralého plechu rš 200 mm</t>
  </si>
  <si>
    <t>1538520180</t>
  </si>
  <si>
    <t>257</t>
  </si>
  <si>
    <t>764244409</t>
  </si>
  <si>
    <t>X64-Oplechování horních ploch a nadezdívek bez rohů z TiZn předzvětralého plechu kotvené rš 800 mm</t>
  </si>
  <si>
    <t>328079434</t>
  </si>
  <si>
    <t>258</t>
  </si>
  <si>
    <t>764244409a</t>
  </si>
  <si>
    <t>X71-Oplechování horních ploch a nadezdívek bez rohů z TiZn předzvětralého plechu kotvené rš 800 mm</t>
  </si>
  <si>
    <t>-1576448294</t>
  </si>
  <si>
    <t>259</t>
  </si>
  <si>
    <t>764244409b</t>
  </si>
  <si>
    <t>X73-Oplechování horních ploch a nadezdívek bez rohů z TiZn předzvětralého plechu kotvené rš 800 mm</t>
  </si>
  <si>
    <t>-175524737</t>
  </si>
  <si>
    <t>260</t>
  </si>
  <si>
    <t>764244409c</t>
  </si>
  <si>
    <t>X81-Oplechování horních ploch a nadezdívek bez rohů z TiZn předzvětralého plechu kotvené rš 800 mm</t>
  </si>
  <si>
    <t>885990364</t>
  </si>
  <si>
    <t>261</t>
  </si>
  <si>
    <t>764244409d</t>
  </si>
  <si>
    <t>X86-Oplechování horních ploch a nadezdívek bez rohů z TiZn předzvětralého plechu kotvené rš 800 mm</t>
  </si>
  <si>
    <t>-1521830412</t>
  </si>
  <si>
    <t>262</t>
  </si>
  <si>
    <t>764244409e</t>
  </si>
  <si>
    <t>X92-Oplechování horních ploch a nadezdívek bez rohů z TiZn předzvětralého plechu kotvené rš 800 mm</t>
  </si>
  <si>
    <t>886319213</t>
  </si>
  <si>
    <t>263</t>
  </si>
  <si>
    <t>764244409f</t>
  </si>
  <si>
    <t>X94-Oplechování horních ploch a nadezdívek bez rohů z TiZn předzvětralého plechu kotvené rš 800 mm</t>
  </si>
  <si>
    <t>1845473384</t>
  </si>
  <si>
    <t>264</t>
  </si>
  <si>
    <t>764244409g</t>
  </si>
  <si>
    <t>X99-Oplechování horních ploch a nadezdívek bez rohů z TiZn předzvětralého plechu kotvené rš 800 mm</t>
  </si>
  <si>
    <t>472129388</t>
  </si>
  <si>
    <t>265</t>
  </si>
  <si>
    <t>764245446</t>
  </si>
  <si>
    <t>Příplatek za zvýšenou pracnost při oplechování rohů nadezdívek z TiZn předzvětralého plechu rš přes 400 mm</t>
  </si>
  <si>
    <t>75414109</t>
  </si>
  <si>
    <t>266</t>
  </si>
  <si>
    <t>764341403R</t>
  </si>
  <si>
    <t>Lemování rovných zdí střech z TiZn předzvětralého plechu rš 150 mm</t>
  </si>
  <si>
    <t>305626990</t>
  </si>
  <si>
    <t>"X65" 24,0</t>
  </si>
  <si>
    <t>"X66" 5,50</t>
  </si>
  <si>
    <t>"X72" 15,0</t>
  </si>
  <si>
    <t>"X83" 43,0</t>
  </si>
  <si>
    <t>"X89" 5,0</t>
  </si>
  <si>
    <t>267</t>
  </si>
  <si>
    <t>764341404</t>
  </si>
  <si>
    <t>X107-Lemování rovných zdí střech z TiZn předzvětralého plechu rš 330 mm</t>
  </si>
  <si>
    <t>624120633</t>
  </si>
  <si>
    <t>"X107" 8,0</t>
  </si>
  <si>
    <t>"X111" 7,0</t>
  </si>
  <si>
    <t>268</t>
  </si>
  <si>
    <t>764341408R</t>
  </si>
  <si>
    <t>Lemování rovných zdí střech z TiZn předzvětralého plechu rš 700 mm</t>
  </si>
  <si>
    <t>-1053739357</t>
  </si>
  <si>
    <t>"X74" 16,0</t>
  </si>
  <si>
    <t>"X82" 39,0</t>
  </si>
  <si>
    <t>"X84" 43,0</t>
  </si>
  <si>
    <t>"X87" 37,0</t>
  </si>
  <si>
    <t>"X90" 5,0</t>
  </si>
  <si>
    <t>"X93" 21,0</t>
  </si>
  <si>
    <t>"X95" 13,0</t>
  </si>
  <si>
    <t>"X125" 21,0</t>
  </si>
  <si>
    <t>"X128" 21,0</t>
  </si>
  <si>
    <t>269</t>
  </si>
  <si>
    <t>764344412R</t>
  </si>
  <si>
    <t>X106-Lemování prostupů střech z TiZn předzvětralého plechu</t>
  </si>
  <si>
    <t>-795465665</t>
  </si>
  <si>
    <t>270</t>
  </si>
  <si>
    <t>764541414</t>
  </si>
  <si>
    <t>X103-Žlab podokapní hranatý z TiZn předzvětralého plechu rš 330 mm</t>
  </si>
  <si>
    <t>-1316863035</t>
  </si>
  <si>
    <t>271</t>
  </si>
  <si>
    <t>764541464</t>
  </si>
  <si>
    <t>X21 Kotlík hranatý pro podokapní žlaby z TiZn předzvětralého plechu 330/100 mm</t>
  </si>
  <si>
    <t>593398392</t>
  </si>
  <si>
    <t>272</t>
  </si>
  <si>
    <t>764541464a</t>
  </si>
  <si>
    <t>X103-Kotlík hranatý pro podokapní žlaby z TiZn předzvětralého plechu 330/100 mm</t>
  </si>
  <si>
    <t>-1652760132</t>
  </si>
  <si>
    <t>273</t>
  </si>
  <si>
    <t>764541464b</t>
  </si>
  <si>
    <t>X112-Kotlík hranatý pro podokapní žlaby z TiZn předzvětralého plechu 330/100 mm</t>
  </si>
  <si>
    <t>-166220886</t>
  </si>
  <si>
    <t>274</t>
  </si>
  <si>
    <t>764548402</t>
  </si>
  <si>
    <t>X104-Hranatý svod včetně objímek, kolen, odskoků z TiZn předzvětralého plechu o straně 80 mm</t>
  </si>
  <si>
    <t>-1051991033</t>
  </si>
  <si>
    <t>275</t>
  </si>
  <si>
    <t>764548403</t>
  </si>
  <si>
    <t>X21 Hranatý svod včetně objímek, kolen, odskoků z TiZn předzvětralého plechu o straně 100 mm</t>
  </si>
  <si>
    <t>375259611</t>
  </si>
  <si>
    <t>276</t>
  </si>
  <si>
    <t>764548403a</t>
  </si>
  <si>
    <t>X112 Hranatý svod včetně objímek, kolen, odskoků z TiZn předzvětralého plechu o straně 100 mm</t>
  </si>
  <si>
    <t>1734080696</t>
  </si>
  <si>
    <t>277</t>
  </si>
  <si>
    <t>998764202</t>
  </si>
  <si>
    <t>Přesun hmot procentní pro konstrukce klempířské v objektech v do 12 m</t>
  </si>
  <si>
    <t>-501806648</t>
  </si>
  <si>
    <t>766</t>
  </si>
  <si>
    <t>Konstrukce truhlářské</t>
  </si>
  <si>
    <t>278</t>
  </si>
  <si>
    <t>7661011</t>
  </si>
  <si>
    <t>X11 D+M Vnitřní parapet WERZALIT vč.bočních krytek, š.200mm</t>
  </si>
  <si>
    <t>-1448770343</t>
  </si>
  <si>
    <t>279</t>
  </si>
  <si>
    <t>7661051</t>
  </si>
  <si>
    <t>X51 D+M Vnitřní parapet WERZALIT vč.bočních krytek, š.200mm</t>
  </si>
  <si>
    <t>1985851379</t>
  </si>
  <si>
    <t>280</t>
  </si>
  <si>
    <t>7661055</t>
  </si>
  <si>
    <t>X55 D+M Vnitřní parapet WERZALIT vč.bočních krytek, š.200mm</t>
  </si>
  <si>
    <t>1618268197</t>
  </si>
  <si>
    <t>281</t>
  </si>
  <si>
    <t>7662011</t>
  </si>
  <si>
    <t>D1.1-D+M Dveře z lakované HPL, jednokřídlové, vč.kování, vel.700x1970mm</t>
  </si>
  <si>
    <t>804825403</t>
  </si>
  <si>
    <t>282</t>
  </si>
  <si>
    <t>7662021</t>
  </si>
  <si>
    <t>D2.1-D+M Dveře z lakované HPL, jednokřídlové, vč.kování, vel.800x1970mm</t>
  </si>
  <si>
    <t>-1287217136</t>
  </si>
  <si>
    <t>283</t>
  </si>
  <si>
    <t>7662022</t>
  </si>
  <si>
    <t>D2.2-D+M Dveře z lakované HPL, jednokřídlové, vč.kování, vel.800x1970mm</t>
  </si>
  <si>
    <t>1429246379</t>
  </si>
  <si>
    <t>284</t>
  </si>
  <si>
    <t>7662031</t>
  </si>
  <si>
    <t>D3.1-D+M Dveře z lakované HPL, jednokřídlové, vč.kování, vel.900x1970mm</t>
  </si>
  <si>
    <t>-1301795165</t>
  </si>
  <si>
    <t>285</t>
  </si>
  <si>
    <t>7662032</t>
  </si>
  <si>
    <t>D3.2-D+M Dveře z lakované HPL, jednokřídlové, vč.kování, vel.900x1970mm</t>
  </si>
  <si>
    <t>1103638244</t>
  </si>
  <si>
    <t>286</t>
  </si>
  <si>
    <t>7662033</t>
  </si>
  <si>
    <t>D3.3-D+M Dveře z lakované HPL EW 15 DP3-C, jednokřídlové, vč.kování, vel.900x1970mm</t>
  </si>
  <si>
    <t>379541212</t>
  </si>
  <si>
    <t>287</t>
  </si>
  <si>
    <t>7662034</t>
  </si>
  <si>
    <t>D3.4-D+M Dveře z lakované HPL EI 15 DP3-C-S, jednokřídlové, vč.kování, vel.900x1970mm</t>
  </si>
  <si>
    <t>366166334</t>
  </si>
  <si>
    <t>288</t>
  </si>
  <si>
    <t>7662035</t>
  </si>
  <si>
    <t>D3.5-D+M Dveře z lakované HPL EW 15 DP3, jednokřídlové, vč.kování, vel.900x1970mm</t>
  </si>
  <si>
    <t>1505448738</t>
  </si>
  <si>
    <t>289</t>
  </si>
  <si>
    <t>7662036</t>
  </si>
  <si>
    <t>D3.6-D+M Dveře z lakované HPL EW 15 DP3, dvoukřídlové, vč.kování, vel.1600x1970mm</t>
  </si>
  <si>
    <t>806063402</t>
  </si>
  <si>
    <t>290</t>
  </si>
  <si>
    <t>998766202</t>
  </si>
  <si>
    <t>Přesun hmot procentní pro konstrukce truhlářské v objektech v do 12 m</t>
  </si>
  <si>
    <t>-110983411</t>
  </si>
  <si>
    <t>767</t>
  </si>
  <si>
    <t>Konstrukce zámečnické</t>
  </si>
  <si>
    <t>291</t>
  </si>
  <si>
    <t>7671001</t>
  </si>
  <si>
    <t>X1 - D+M I.čistící zóna - hrubá - škrabák, vč.obvodového rámu rozm.1400x2200mm</t>
  </si>
  <si>
    <t>-1672658287</t>
  </si>
  <si>
    <t>292</t>
  </si>
  <si>
    <t>7671002</t>
  </si>
  <si>
    <t>X2 - D+M II.čistící zóna - jemná - rohož, vč.obvodového rámu rozm.2000x2200mm</t>
  </si>
  <si>
    <t>-1342579440</t>
  </si>
  <si>
    <t>293</t>
  </si>
  <si>
    <t>7671003</t>
  </si>
  <si>
    <t>X3 - D+M Požární textilní roleta s kastlíkem a bočními vodítky, vč.řídící jednotky, odolnost EI 15 DP3-C-S rozm.1500x1500mm</t>
  </si>
  <si>
    <t>1391775724</t>
  </si>
  <si>
    <t>294</t>
  </si>
  <si>
    <t>7671004</t>
  </si>
  <si>
    <t xml:space="preserve">X4 - D+M Zábradlí ocelové žárově zinkované, vč.PUR nátěru, vč.kotvení chem.kotvami </t>
  </si>
  <si>
    <t>-332952223</t>
  </si>
  <si>
    <t>295</t>
  </si>
  <si>
    <t>7671005</t>
  </si>
  <si>
    <t xml:space="preserve">X5 - D+M Zábradlí ocelové žárově zinkované, vč.PUR nátěru, vč.kotvení chem.kotvami </t>
  </si>
  <si>
    <t>1296373872</t>
  </si>
  <si>
    <t>296</t>
  </si>
  <si>
    <t>7671006</t>
  </si>
  <si>
    <t>X6 - D+M Plná výplň otevíravá vč.ocelové rámové zárubně, požár.odol.EI 15 DP3-C-Sm, vel.600x900mm</t>
  </si>
  <si>
    <t>-1505422499</t>
  </si>
  <si>
    <t>297</t>
  </si>
  <si>
    <t>7671008</t>
  </si>
  <si>
    <t>X8 - D+M Jednodílný poklop z Al plechu s rámem vč.obvod těsnění, plynotěsný, třída C250, vel.1000x800mm</t>
  </si>
  <si>
    <t>2036439404</t>
  </si>
  <si>
    <t>298</t>
  </si>
  <si>
    <t>7671009</t>
  </si>
  <si>
    <t>X9 - D+M Purenitový izolační blok pod vnější výplně, rozměr 120/220mm</t>
  </si>
  <si>
    <t>247054862</t>
  </si>
  <si>
    <t>299</t>
  </si>
  <si>
    <t>7671012a</t>
  </si>
  <si>
    <t>X12a- D+M Purenitový izolační blok pro předsazenou montáž výplně, rozměr 2x120/120</t>
  </si>
  <si>
    <t>87002551</t>
  </si>
  <si>
    <t>1,80*15</t>
  </si>
  <si>
    <t>300</t>
  </si>
  <si>
    <t>7671012b</t>
  </si>
  <si>
    <t>X12b- D+M Purenitový izolační blok pro předsazenou montáž výplně, rozměr 2x120/120</t>
  </si>
  <si>
    <t>-75760625</t>
  </si>
  <si>
    <t>0,90*15</t>
  </si>
  <si>
    <t>301</t>
  </si>
  <si>
    <t>7671013a</t>
  </si>
  <si>
    <t>X13a- D+M Purenitový izolační blok pro předsazenou montáž výplně, rozměr 1x120/340</t>
  </si>
  <si>
    <t>2065167114</t>
  </si>
  <si>
    <t>302</t>
  </si>
  <si>
    <t>7671013b</t>
  </si>
  <si>
    <t>X13b- D+M Purenitový izolační blok pro předsazenou montáž výplně, rozměr 2x120/120</t>
  </si>
  <si>
    <t>-447349643</t>
  </si>
  <si>
    <t>303</t>
  </si>
  <si>
    <t>7671013c</t>
  </si>
  <si>
    <t>X13c- D+M Purenitový izolační blok pro předsazenou montáž výplně, rozměr 1x120/120</t>
  </si>
  <si>
    <t>886139661</t>
  </si>
  <si>
    <t>304</t>
  </si>
  <si>
    <t>7671015</t>
  </si>
  <si>
    <t>X15- D+M Ocelový pozinkovaný úhelník 30x30 pro překrytí připojovací spáry otvorů</t>
  </si>
  <si>
    <t>-573954135</t>
  </si>
  <si>
    <t>305</t>
  </si>
  <si>
    <t>7671016</t>
  </si>
  <si>
    <t>X16- D+M Ocelový pozinkovaný úhelník 30x30 pro překrytí připojovací spáry otvorů</t>
  </si>
  <si>
    <t>1609935210</t>
  </si>
  <si>
    <t>306</t>
  </si>
  <si>
    <t>7671026a</t>
  </si>
  <si>
    <t>X26a- D+M Purenitový izolační blok pro předsazenou montáž výplně, rozměr 1x120/340</t>
  </si>
  <si>
    <t>-1834552312</t>
  </si>
  <si>
    <t>3,75*1</t>
  </si>
  <si>
    <t>307</t>
  </si>
  <si>
    <t>7671026b</t>
  </si>
  <si>
    <t>X26b- D+M Purenitový izolační blok pro předsazenou montáž výplně, rozměr 2x120/120</t>
  </si>
  <si>
    <t>-1680314100</t>
  </si>
  <si>
    <t>3,0*1</t>
  </si>
  <si>
    <t>308</t>
  </si>
  <si>
    <t>7671026c</t>
  </si>
  <si>
    <t>X26c- D+M Purenitový izolační blok pro předsazenou montáž výplně, rozměr 1x120/120</t>
  </si>
  <si>
    <t>172106839</t>
  </si>
  <si>
    <t>309</t>
  </si>
  <si>
    <t>7671028</t>
  </si>
  <si>
    <t>X28- D+M Ocelový pozinkovaný úhelník 30x30 pro překrytí připojovací spáry otvorů</t>
  </si>
  <si>
    <t>-609166740</t>
  </si>
  <si>
    <t>310</t>
  </si>
  <si>
    <t>7671029</t>
  </si>
  <si>
    <t>X29- D+M Plastové sklopné sedátko š.400mm pro osoby OTP</t>
  </si>
  <si>
    <t>-1624926241</t>
  </si>
  <si>
    <t>311</t>
  </si>
  <si>
    <t>7671030</t>
  </si>
  <si>
    <t>X30- D+M Sklopné nerezové madlo pro osoby OTP, délka 800mm</t>
  </si>
  <si>
    <t>555458085</t>
  </si>
  <si>
    <t>312</t>
  </si>
  <si>
    <t>7671031</t>
  </si>
  <si>
    <t>X31- D+M Nerezové vodorovné madlo pro osoby OTP, na vnitřní stranu dveřního křídla, délka 700mm</t>
  </si>
  <si>
    <t>1951892867</t>
  </si>
  <si>
    <t>313</t>
  </si>
  <si>
    <t>7671032</t>
  </si>
  <si>
    <t>X32- D+M Sklopné nerezové madlo pro osoby OTP, délka 800mm</t>
  </si>
  <si>
    <t>-717992643</t>
  </si>
  <si>
    <t>314</t>
  </si>
  <si>
    <t>7671033</t>
  </si>
  <si>
    <t>X33- D+M Pevné nerezové madlo pro osoby OTP, délka 800mm</t>
  </si>
  <si>
    <t>-825869684</t>
  </si>
  <si>
    <t>315</t>
  </si>
  <si>
    <t>7671034</t>
  </si>
  <si>
    <t>X34- D+M Sklopné nerezové madlo pro osoby OTP, délka 800mm</t>
  </si>
  <si>
    <t>837948156</t>
  </si>
  <si>
    <t>316</t>
  </si>
  <si>
    <t>7671035</t>
  </si>
  <si>
    <t>X35-D+M Ocelové zábradlí na tribuně</t>
  </si>
  <si>
    <t>639455082</t>
  </si>
  <si>
    <t>8,55*2</t>
  </si>
  <si>
    <t>491</t>
  </si>
  <si>
    <t>7671035a</t>
  </si>
  <si>
    <t>X35a-D+M Ocelové zábradlí na tribuně</t>
  </si>
  <si>
    <t>1470643044</t>
  </si>
  <si>
    <t>5,15*1</t>
  </si>
  <si>
    <t>492</t>
  </si>
  <si>
    <t>7671035b</t>
  </si>
  <si>
    <t>X35b-D+M Ocelové zábradlí na tribuně</t>
  </si>
  <si>
    <t>1042757747</t>
  </si>
  <si>
    <t>9,05*1</t>
  </si>
  <si>
    <t>317</t>
  </si>
  <si>
    <t>7671036</t>
  </si>
  <si>
    <t>X36-D+M Ocelové zábradlí na čelní straně tribuny s výplní z desek HPL</t>
  </si>
  <si>
    <t>1761427001</t>
  </si>
  <si>
    <t>16,0*1</t>
  </si>
  <si>
    <t>493</t>
  </si>
  <si>
    <t>7671036a</t>
  </si>
  <si>
    <t>X36a-D+M Ocelové zábradlí na čelní straně tribuny s výplní z desek HPL</t>
  </si>
  <si>
    <t>1587398552</t>
  </si>
  <si>
    <t>20,0*1</t>
  </si>
  <si>
    <t>318</t>
  </si>
  <si>
    <t>7671037</t>
  </si>
  <si>
    <t>X37-D+M Přechodová systémová podlahová lišta Schluter Reno T9/25e, ušlechtilá ocel</t>
  </si>
  <si>
    <t>1153787385</t>
  </si>
  <si>
    <t>1,70*5</t>
  </si>
  <si>
    <t>319</t>
  </si>
  <si>
    <t>7671038</t>
  </si>
  <si>
    <t>X38-D+M Přechodová systémová podlahová lišta Schluter Reno T9/25e, ušlechtilá ocel</t>
  </si>
  <si>
    <t>-1533465626</t>
  </si>
  <si>
    <t>2,20*1</t>
  </si>
  <si>
    <t>320</t>
  </si>
  <si>
    <t>7671039</t>
  </si>
  <si>
    <t>X39-D+M Přechodová systémová podlahová lišta Schluter Reno T9/25e, ušlechtilá ocel</t>
  </si>
  <si>
    <t>777562787</t>
  </si>
  <si>
    <t>3,20*1</t>
  </si>
  <si>
    <t>321</t>
  </si>
  <si>
    <t>7671040</t>
  </si>
  <si>
    <t>X40-D+M Přechodová systémová podlahová lišta Schluter Reno T9/25e, ušlechtilá ocel</t>
  </si>
  <si>
    <t>660192974</t>
  </si>
  <si>
    <t>0,90*2</t>
  </si>
  <si>
    <t>322</t>
  </si>
  <si>
    <t>7671043</t>
  </si>
  <si>
    <t>X43-D+M Ocelová dvířka hydrantu vel.650x650mm vč.rámečku</t>
  </si>
  <si>
    <t>2059550927</t>
  </si>
  <si>
    <t>323</t>
  </si>
  <si>
    <t>7671045</t>
  </si>
  <si>
    <t>X45-D+M Zábradlí ocelové žár.zink na vnitřním schodišti</t>
  </si>
  <si>
    <t>-1486400607</t>
  </si>
  <si>
    <t>324</t>
  </si>
  <si>
    <t>7671046</t>
  </si>
  <si>
    <t>X46-D+M Ocelové madlo na vnitřním schodišti</t>
  </si>
  <si>
    <t>-1843495072</t>
  </si>
  <si>
    <t>325</t>
  </si>
  <si>
    <t>7671048</t>
  </si>
  <si>
    <t>X48-D+M Ocelový parapet se zakončením nosem š.170mm</t>
  </si>
  <si>
    <t>1169116834</t>
  </si>
  <si>
    <t>1,70*13</t>
  </si>
  <si>
    <t>326</t>
  </si>
  <si>
    <t>7671049</t>
  </si>
  <si>
    <t>X49- D+M Ocelový pozinkovaný úhelník 30x30 pro překrytí připojovací spáry otvorů</t>
  </si>
  <si>
    <t>-1659438929</t>
  </si>
  <si>
    <t>327</t>
  </si>
  <si>
    <t>7671053</t>
  </si>
  <si>
    <t>X53- D+M Purenitový izolační blok pro předsazenou montáž výplně, rozměr 2x120/120</t>
  </si>
  <si>
    <t>-1310899565</t>
  </si>
  <si>
    <t>6,15+2,50</t>
  </si>
  <si>
    <t>328</t>
  </si>
  <si>
    <t>7671054</t>
  </si>
  <si>
    <t>X54- D+M Ocelový pozinkovaný úhelník 30x30 pro překrytí připojovací spáry otvorů</t>
  </si>
  <si>
    <t>1476800011</t>
  </si>
  <si>
    <t>329</t>
  </si>
  <si>
    <t>7671057</t>
  </si>
  <si>
    <t>X57- D+M Purenitový izolační blok pro předsazenou montáž výplně, rozměr 2x120/120</t>
  </si>
  <si>
    <t>-1990175420</t>
  </si>
  <si>
    <t>1,30+1,0</t>
  </si>
  <si>
    <t>330</t>
  </si>
  <si>
    <t>7671058</t>
  </si>
  <si>
    <t>X58- D+M Ocelový pozinkovaný úhelník 30x30 pro překrytí připojovací spáry otvorů</t>
  </si>
  <si>
    <t>-756994964</t>
  </si>
  <si>
    <t>331</t>
  </si>
  <si>
    <t>7671059</t>
  </si>
  <si>
    <t>X59-D+M Ocelové madlo na chodbě u oken</t>
  </si>
  <si>
    <t>2099471552</t>
  </si>
  <si>
    <t>332</t>
  </si>
  <si>
    <t>7671060</t>
  </si>
  <si>
    <t>X60-D+M Ocelové madlo na chodbě u oken</t>
  </si>
  <si>
    <t>670808249</t>
  </si>
  <si>
    <t>333</t>
  </si>
  <si>
    <t>7671062</t>
  </si>
  <si>
    <t>X62-D+M Ocelová konstrukce žárově zinkovaná pro uložení VZT jednotky na střeše</t>
  </si>
  <si>
    <t>-2027786509</t>
  </si>
  <si>
    <t>334</t>
  </si>
  <si>
    <t>7671063</t>
  </si>
  <si>
    <t xml:space="preserve">X63-D+M Ocelová konstrukce výstupní plošiny z žebříku na plochých střechách žárově zinkovaná </t>
  </si>
  <si>
    <t>1727930600</t>
  </si>
  <si>
    <t>335</t>
  </si>
  <si>
    <t>7671067</t>
  </si>
  <si>
    <t>X67-D+M Chrlič kulatý vyhřívaný s integrovanou PVC manžetou DN100, délka 650mm</t>
  </si>
  <si>
    <t>-676758176</t>
  </si>
  <si>
    <t>336</t>
  </si>
  <si>
    <t>7671068</t>
  </si>
  <si>
    <t>X68-D+M Pojistný přepad kulatý s integrovanou PVC manžetou DN100, délka 650mm</t>
  </si>
  <si>
    <t>1890979538</t>
  </si>
  <si>
    <t>337</t>
  </si>
  <si>
    <t>7671069</t>
  </si>
  <si>
    <t>X69-D+M Kontrolní chrlič kulatý s integrovanou bitumenovou manžetou DN40, délka 650mm</t>
  </si>
  <si>
    <t>1567942377</t>
  </si>
  <si>
    <t>338</t>
  </si>
  <si>
    <t>7671070</t>
  </si>
  <si>
    <t>X70-D+M Bezpečnostní přepad na hlavní střeše s integrovanou PVC manžetou, rozměr 350x150mm, délka 600mm</t>
  </si>
  <si>
    <t>-88698788</t>
  </si>
  <si>
    <t>339</t>
  </si>
  <si>
    <t>7671077</t>
  </si>
  <si>
    <t xml:space="preserve">X77-D+M Ocelová konstrukce výstupní plošiny z žebříku na plochých střechách žárově zinkovaná </t>
  </si>
  <si>
    <t>1567105144</t>
  </si>
  <si>
    <t>340</t>
  </si>
  <si>
    <t>7671078</t>
  </si>
  <si>
    <t>X78-D+M Systémová odvětrávací hlavice s integrovanou PVC manžetou DN100</t>
  </si>
  <si>
    <t>556140086</t>
  </si>
  <si>
    <t>341</t>
  </si>
  <si>
    <t>7671079</t>
  </si>
  <si>
    <t>X79-D+M Ocelová konstrukce žárově zinkovaná pro uložení VZT jednotky na střeše</t>
  </si>
  <si>
    <t>1551901357</t>
  </si>
  <si>
    <t>342</t>
  </si>
  <si>
    <t>7671088</t>
  </si>
  <si>
    <t>X88-D+M Ocelová konstrukce žárově zinkovaná pro uložení VZT jednotky na střeše</t>
  </si>
  <si>
    <t>541206970</t>
  </si>
  <si>
    <t>343</t>
  </si>
  <si>
    <t>7671091</t>
  </si>
  <si>
    <t>X91-D+M Ocelová konstrukce žárově zinkovaná pro uložení VZT jednotky na střeše</t>
  </si>
  <si>
    <t>-1977566417</t>
  </si>
  <si>
    <t>344</t>
  </si>
  <si>
    <t>7671097</t>
  </si>
  <si>
    <t>X97-D+M Tepelně izolační rámeček z desek Purenit pro osazení světlíků</t>
  </si>
  <si>
    <t>-1038615244</t>
  </si>
  <si>
    <t>345</t>
  </si>
  <si>
    <t>7671100</t>
  </si>
  <si>
    <t>X100-D+M Opracovaný prostup pro odtah plynových těles</t>
  </si>
  <si>
    <t>-380972774</t>
  </si>
  <si>
    <t>346</t>
  </si>
  <si>
    <t>7671101</t>
  </si>
  <si>
    <t>X101-D+M Certifikovaný lanový zádržný bezpečnostní systém pro údržbu střechy - dle special.</t>
  </si>
  <si>
    <t>-1244298208</t>
  </si>
  <si>
    <t>347</t>
  </si>
  <si>
    <t>7671101a</t>
  </si>
  <si>
    <t>X101a-D+M Certifikovaný lanový zádržný bezpečnostní systém pro údržbu střechy - dle special.</t>
  </si>
  <si>
    <t>737481374</t>
  </si>
  <si>
    <t>348</t>
  </si>
  <si>
    <t>7671108</t>
  </si>
  <si>
    <t>X108-D+M Předokenní horizontální žaluzie s elektromotory a dálkovým ovládáním do typového pohledového kastlíku, vel.1,70x4,0m</t>
  </si>
  <si>
    <t>405296457</t>
  </si>
  <si>
    <t>349</t>
  </si>
  <si>
    <t>7671109</t>
  </si>
  <si>
    <t>X109-D+M Předokenní horizontální žaluzie s elektromotory a dálkovým ovládáním do typového pohledového kastlíku, vel.1,70x1,20m</t>
  </si>
  <si>
    <t>-1590211191</t>
  </si>
  <si>
    <t>350</t>
  </si>
  <si>
    <t>7671114</t>
  </si>
  <si>
    <t>X114- D+M Tepelně izolační deska Purenit osazená za truhlík exteriérové žaluzie, rozměr 20/200/1700mm</t>
  </si>
  <si>
    <t>1951987663</t>
  </si>
  <si>
    <t>351</t>
  </si>
  <si>
    <t>7671115</t>
  </si>
  <si>
    <t>X115-D+M Předokenní horizontální žaluzie s elektromotory a dálkovým ovládáním do typového pohledového kastlíku, vel.5,90x2,56m</t>
  </si>
  <si>
    <t>614190695</t>
  </si>
  <si>
    <t>352</t>
  </si>
  <si>
    <t>7671116</t>
  </si>
  <si>
    <t>X116- D+M Pevné nerezové vodorovné a svislé madlo pro osoby OTP, délka 600mm</t>
  </si>
  <si>
    <t>-2119145341</t>
  </si>
  <si>
    <t>353</t>
  </si>
  <si>
    <t>7671117</t>
  </si>
  <si>
    <t>X117- D+M Vodorovná tyč pro zavěšení vodovzdorného závěsu ve sprše pro osoby OTP, délka 600mm</t>
  </si>
  <si>
    <t>-1717025336</t>
  </si>
  <si>
    <t>354</t>
  </si>
  <si>
    <t>7671118</t>
  </si>
  <si>
    <t>X118- D+M Zapuštěné pouzdro pro osazení svislých sloupků volejbalové sítě</t>
  </si>
  <si>
    <t>165429237</t>
  </si>
  <si>
    <t>355</t>
  </si>
  <si>
    <t>7671119</t>
  </si>
  <si>
    <t>X119- D+M PVC potrubí DN 100mm,dl.360mm, vč.dvou mřížek se síťkou proti hmyzu a jednou mřížkou protidešťovou</t>
  </si>
  <si>
    <t>-911029481</t>
  </si>
  <si>
    <t>356</t>
  </si>
  <si>
    <t>7671120</t>
  </si>
  <si>
    <t>X120- D+M Tvarovka pro potrubí KG/HT, DN 100mm, prostup základovou deskou</t>
  </si>
  <si>
    <t>-716589493</t>
  </si>
  <si>
    <t>357</t>
  </si>
  <si>
    <t>7671121</t>
  </si>
  <si>
    <t>X121- D+M Tvarovka a systémové těsnění pro prostup elektro kabelů, prostup základovou deskou</t>
  </si>
  <si>
    <t>913162104</t>
  </si>
  <si>
    <t>358</t>
  </si>
  <si>
    <t>7671122</t>
  </si>
  <si>
    <t>X122- D+M Ocelová nerezová průchodka s pevnou a volnou přírubou pro napojení asfaltové hydroizolace</t>
  </si>
  <si>
    <t>-2057219586</t>
  </si>
  <si>
    <t>359</t>
  </si>
  <si>
    <t>7671123</t>
  </si>
  <si>
    <t>X123- D+M Ocelová nerezová průchodka s pevnou a volnou přírubou pro napojení asfaltové hydroizolace</t>
  </si>
  <si>
    <t>-723392184</t>
  </si>
  <si>
    <t>360</t>
  </si>
  <si>
    <t>7671124</t>
  </si>
  <si>
    <t>X124- D+M Tvarovka pro potrubí KG/HT, DN 200mm, prostup základovou deskou</t>
  </si>
  <si>
    <t>245323916</t>
  </si>
  <si>
    <t>361</t>
  </si>
  <si>
    <t>7671126</t>
  </si>
  <si>
    <t>X126- D+M Systémová odvětrávací hlavice s integrovanou mPVC manžetou DN150, výška 300mm</t>
  </si>
  <si>
    <t>-1406222231</t>
  </si>
  <si>
    <t>362</t>
  </si>
  <si>
    <t>7671127</t>
  </si>
  <si>
    <t>X127-D+M Ocelová konstrukce žárově zinkovaná pro uložení VZT jednotky na střeše</t>
  </si>
  <si>
    <t>1061815686</t>
  </si>
  <si>
    <t>363</t>
  </si>
  <si>
    <t>7671129</t>
  </si>
  <si>
    <t>X129-D+M Revizní dvířka v podhledu 600/600mm požární odolnost: REI 30 DP1</t>
  </si>
  <si>
    <t>-333026794</t>
  </si>
  <si>
    <t>364</t>
  </si>
  <si>
    <t>7671130</t>
  </si>
  <si>
    <t>X130-D+M Ventilační mřížky do dveří vel.300x125mm</t>
  </si>
  <si>
    <t>-1738216139</t>
  </si>
  <si>
    <t>365</t>
  </si>
  <si>
    <t>7671130a</t>
  </si>
  <si>
    <t>X133-D+M Nerezová mřížka pro zakrytí přivětrávací hlavice ZTI s rámem, vel.300x300mm</t>
  </si>
  <si>
    <t>130867768</t>
  </si>
  <si>
    <t>366</t>
  </si>
  <si>
    <t>7671131</t>
  </si>
  <si>
    <t>X131-D+M Dvířka pod obklad s rámem, provedení na magnety</t>
  </si>
  <si>
    <t>211489569</t>
  </si>
  <si>
    <t>367</t>
  </si>
  <si>
    <t>7671132</t>
  </si>
  <si>
    <t>X132-D+M Nerezová dvířka ZTI s rámem, vel.150x250mm</t>
  </si>
  <si>
    <t>-808979796</t>
  </si>
  <si>
    <t>368</t>
  </si>
  <si>
    <t>7671133</t>
  </si>
  <si>
    <t>X133-D+M Plastová dvířka ZTI s rámem, vel.150x250mm</t>
  </si>
  <si>
    <t>-1799496147</t>
  </si>
  <si>
    <t>369</t>
  </si>
  <si>
    <t>7673001</t>
  </si>
  <si>
    <t>O.1-D+M Celoprosklená stěna s dvoukřídlovými dveřmi, s bočními panely, dvojsklo, vč.kování, vel.3500x2520mm</t>
  </si>
  <si>
    <t>1606558737</t>
  </si>
  <si>
    <t>370</t>
  </si>
  <si>
    <t>7673002</t>
  </si>
  <si>
    <t>O.2-D+M Celoprosklené dvoukřídlé dveře EI 15 DP3-C-S, s bočními panely, dvojsklo, vč.kování, vel.1700x2520mm</t>
  </si>
  <si>
    <t>-1286035291</t>
  </si>
  <si>
    <t>371</t>
  </si>
  <si>
    <t>7673003</t>
  </si>
  <si>
    <t>O.3-D+M Celoprosklené dvoukřídlé dveře, s bočními panely, dvojsklo, vč.kování, vel.1700x2520mm</t>
  </si>
  <si>
    <t>-188294221</t>
  </si>
  <si>
    <t>372</t>
  </si>
  <si>
    <t>7673004</t>
  </si>
  <si>
    <t>O.4-D+M Dvoukřídlé dveře z 1/4 prosklené EI 15 DP3-C-S, s bočními panely, dvojsklo, vč.kování, vel.1700x2520mm</t>
  </si>
  <si>
    <t>-90634995</t>
  </si>
  <si>
    <t>373</t>
  </si>
  <si>
    <t>7673005</t>
  </si>
  <si>
    <t>O.5-D+M Dvoukřídlé dveře z 1/4 prosklené EW 15 DP3, s bočními panely, dvojsklo, vč.kování, vel.1700x2520mm</t>
  </si>
  <si>
    <t>1445206848</t>
  </si>
  <si>
    <t>374</t>
  </si>
  <si>
    <t>7673006</t>
  </si>
  <si>
    <t>O.6-D+M Dvoukřídlé dveře z 1/4 prosklené EW 15 DP3, s bočními panely, dvojsklo, vč.kování, vel.1700x2520mm</t>
  </si>
  <si>
    <t>-2161262</t>
  </si>
  <si>
    <t>375</t>
  </si>
  <si>
    <t>7673007</t>
  </si>
  <si>
    <t>O.7-D+M Dvoukřídlé dveře plné EW 15 DP3, vč.kování, vel.1700x2520mm</t>
  </si>
  <si>
    <t>227995393</t>
  </si>
  <si>
    <t>376</t>
  </si>
  <si>
    <t>7673008</t>
  </si>
  <si>
    <t>O.8-D+M Dvoukřídlé dveře plné EW 15 DP3, vč.kování, vel.3426x3000mm</t>
  </si>
  <si>
    <t>-2073186283</t>
  </si>
  <si>
    <t>377</t>
  </si>
  <si>
    <t>7673009</t>
  </si>
  <si>
    <t>O.9-D+M Celoprosklené dvoukřídlé dveře EI 15 DP3-C-S, s bočními panely, dvojsklo, vč.kování, vel.1700x2100mm</t>
  </si>
  <si>
    <t>-607847430</t>
  </si>
  <si>
    <t>378</t>
  </si>
  <si>
    <t>7673010</t>
  </si>
  <si>
    <t>O10-D+M Pevně zasklené interierové okno EI 15 DP1, dvojsklo, vel.1700x2100mm</t>
  </si>
  <si>
    <t>1885830794</t>
  </si>
  <si>
    <t>379</t>
  </si>
  <si>
    <t>7673011</t>
  </si>
  <si>
    <t>O11-D+M Interierové okno, dvojsklo, vel.1500x1270mm</t>
  </si>
  <si>
    <t>204890021</t>
  </si>
  <si>
    <t>380</t>
  </si>
  <si>
    <t>7674001</t>
  </si>
  <si>
    <t>1-D+M Vnější prosklená stěna s dvoukřídlovými dveřmi, s nadsvětlíkem, s bočními panely, trojsklo, vč.kování, komprimační pásky,integr.folie, vel.3500x3120mm</t>
  </si>
  <si>
    <t>1429934248</t>
  </si>
  <si>
    <t>381</t>
  </si>
  <si>
    <t>7674002</t>
  </si>
  <si>
    <t>2-D+M Okno jednokřídlové sklopné, trojsklo, vč.kování, komprimační pásky,integr.folie, vel.1600x900mm</t>
  </si>
  <si>
    <t>-551415245</t>
  </si>
  <si>
    <t>382</t>
  </si>
  <si>
    <t>7674003</t>
  </si>
  <si>
    <t>3-D+M Dveře dvoukřídlové EI-15DP3-C-S, vč.zárubně, trojsklo, vč.kování, komprimační pásky,integr.folie, vel.1700x2520mm</t>
  </si>
  <si>
    <t>869431679</t>
  </si>
  <si>
    <t>383</t>
  </si>
  <si>
    <t>7674004</t>
  </si>
  <si>
    <t>4-D+M Dveře dvoukřídlové, vč.zárubně, vč.kování, komprimační pásky,integr.folie, vel.1700x2520mm</t>
  </si>
  <si>
    <t>-884237073</t>
  </si>
  <si>
    <t>384</t>
  </si>
  <si>
    <t>7674005</t>
  </si>
  <si>
    <t>5-D+M Dveře dvoukřídlové EI-15DP3-C-S, vč.zárubně, vč.kování, komprimační pásky,integr.folie, vel.1700x2520mm</t>
  </si>
  <si>
    <t>-1838197448</t>
  </si>
  <si>
    <t>385</t>
  </si>
  <si>
    <t>7674006</t>
  </si>
  <si>
    <t>6-D+M Dveře dvoukřídlové, vč.zárubně, vč.kování, komprimační pásky,integr.folie, vel.3500x3000mm</t>
  </si>
  <si>
    <t>1725216604</t>
  </si>
  <si>
    <t>386</t>
  </si>
  <si>
    <t>7674007</t>
  </si>
  <si>
    <t>7-D+M Dveře dvoukřídlové, vč.zárubně, trojsklo, vč.kování, komprimační pásky,integr.folie, vel.1700x2520mm</t>
  </si>
  <si>
    <t>1277665246</t>
  </si>
  <si>
    <t>387</t>
  </si>
  <si>
    <t>7674008</t>
  </si>
  <si>
    <t>8-D+M Vnější prosklená stěna, trojsklo, vč.kování, komprimační pásky,integr.folie, vel.5900x2560mm</t>
  </si>
  <si>
    <t>1496298477</t>
  </si>
  <si>
    <t>388</t>
  </si>
  <si>
    <t>7674009</t>
  </si>
  <si>
    <t>9-D+M Okno s pevným zasklením, trojsklo, komprimační pásky,integr.folie, vel.1700x4000mm</t>
  </si>
  <si>
    <t>-159166179</t>
  </si>
  <si>
    <t>389</t>
  </si>
  <si>
    <t>7674010</t>
  </si>
  <si>
    <t>10-D+M Okno jednokřídlové, otevíravé, vč.kování, trojsklo, komprimační pásky,integr.folie, vel.1000x1000mm</t>
  </si>
  <si>
    <t>-1069197952</t>
  </si>
  <si>
    <t>390</t>
  </si>
  <si>
    <t>7674011</t>
  </si>
  <si>
    <t>11-D+M Okno jednokřídlové sklopné, trojsklo, vč.kování, komprimační pásky,integr.folie, vel.1600x900mm</t>
  </si>
  <si>
    <t>-426686806</t>
  </si>
  <si>
    <t>391</t>
  </si>
  <si>
    <t>7674012</t>
  </si>
  <si>
    <t>12-D+M Okno s pevným zasklením, trojsklo, komprimační pásky,integr.folie, vel.1600x900mm</t>
  </si>
  <si>
    <t>397553642</t>
  </si>
  <si>
    <t>392</t>
  </si>
  <si>
    <t>7675001</t>
  </si>
  <si>
    <t>D+M Zámečnická konstrukce pro vybavení tělocvičny vč.kotvení</t>
  </si>
  <si>
    <t>-1949227973</t>
  </si>
  <si>
    <t>"statika v.č.12" 3876,0</t>
  </si>
  <si>
    <t>393</t>
  </si>
  <si>
    <t>7675002</t>
  </si>
  <si>
    <t>D+M Zámečnická konstrukce výměn pod střechou vč.kotvení</t>
  </si>
  <si>
    <t>-595535269</t>
  </si>
  <si>
    <t>"statika v.č.14" 183,0</t>
  </si>
  <si>
    <t>394</t>
  </si>
  <si>
    <t>7675003</t>
  </si>
  <si>
    <t>X 17 D+M Zámečnická konstrukce přístřešku VZT jednotky vč.kotvení</t>
  </si>
  <si>
    <t>-1225369013</t>
  </si>
  <si>
    <t>"statika v.č.08" 1944,0</t>
  </si>
  <si>
    <t>395</t>
  </si>
  <si>
    <t>767832131</t>
  </si>
  <si>
    <t>Montáž venkovních požárních žebříků do sendvičového panelu se suchovodem</t>
  </si>
  <si>
    <t>1696879499</t>
  </si>
  <si>
    <t>"X23" 6,50</t>
  </si>
  <si>
    <t>"X24" 7,30</t>
  </si>
  <si>
    <t>"X25" 12,20</t>
  </si>
  <si>
    <t>"X75" 7,20</t>
  </si>
  <si>
    <t>"X76" 4,0</t>
  </si>
  <si>
    <t>396</t>
  </si>
  <si>
    <t>44983001</t>
  </si>
  <si>
    <t>žebřík venkovní se suchovodem v provedení žárový Zn</t>
  </si>
  <si>
    <t>590122595</t>
  </si>
  <si>
    <t>397</t>
  </si>
  <si>
    <t>767832132</t>
  </si>
  <si>
    <t>Montáž venkovních požárních žebříků do sendvičového panelu bez suchovodu</t>
  </si>
  <si>
    <t>128796707</t>
  </si>
  <si>
    <t>"X22" 5,50</t>
  </si>
  <si>
    <t>398</t>
  </si>
  <si>
    <t>44983000</t>
  </si>
  <si>
    <t>žebřík venkovní bez suchovodu v provedení žárový Zn</t>
  </si>
  <si>
    <t>-1767285194</t>
  </si>
  <si>
    <t>399</t>
  </si>
  <si>
    <t>767834111</t>
  </si>
  <si>
    <t>Příplatek k ceně za montáž ochranného koše šroubovaný</t>
  </si>
  <si>
    <t>-522279075</t>
  </si>
  <si>
    <t>400</t>
  </si>
  <si>
    <t>767995111</t>
  </si>
  <si>
    <t>Montáž atypických zámečnických konstrukcí hmotnosti do 5 kg</t>
  </si>
  <si>
    <t>640688322</t>
  </si>
  <si>
    <t>statika v.č.04</t>
  </si>
  <si>
    <t>"výtahová šachta" 84,0</t>
  </si>
  <si>
    <t>401</t>
  </si>
  <si>
    <t>13611238</t>
  </si>
  <si>
    <t>plech ocelový hladký jakost S235JR tl 15mm tabule</t>
  </si>
  <si>
    <t>1600564406</t>
  </si>
  <si>
    <t>84,000*0,001*1,08</t>
  </si>
  <si>
    <t>402</t>
  </si>
  <si>
    <t>998767202</t>
  </si>
  <si>
    <t>Přesun hmot procentní pro zámečnické konstrukce v objektech v do 12 m</t>
  </si>
  <si>
    <t>-455962148</t>
  </si>
  <si>
    <t>771</t>
  </si>
  <si>
    <t>Podlahy z dlaždic</t>
  </si>
  <si>
    <t>403</t>
  </si>
  <si>
    <t>771121011</t>
  </si>
  <si>
    <t>Nátěr penetrační na podlahu</t>
  </si>
  <si>
    <t>356607445</t>
  </si>
  <si>
    <t>pod keramické dlažby</t>
  </si>
  <si>
    <t>404</t>
  </si>
  <si>
    <t>771474113</t>
  </si>
  <si>
    <t>Montáž soklů z dlaždic keramických rovných flexibilní lepidlo v do 120 mm</t>
  </si>
  <si>
    <t>1082667165</t>
  </si>
  <si>
    <t>"m.č.1.02" (4,165+4,80)*2-3,50-3,50</t>
  </si>
  <si>
    <t>"m.č.1.03,1.37" 5,50+18,50+2,20+9,85+3,10+1,706+11,75-1,50-1,50-1,50-0,90-1,20-3,50</t>
  </si>
  <si>
    <t>"m.č.1.05" (3,20+5,10)*2-0,90</t>
  </si>
  <si>
    <t>"m.č.1.06" (7,51+3,25)*2-0,90*2</t>
  </si>
  <si>
    <t>"m.č.1.09" (7,51+2,71)*2-0,90*2</t>
  </si>
  <si>
    <t>"m.č.1.12" (5,092+3,893)*2-0,70-0,90*2</t>
  </si>
  <si>
    <t>"m.č.1.13" (2,20+5,40)*2-0,80*2-0,90-1,50*2</t>
  </si>
  <si>
    <t>"m.č.1.20" (2,20+8,55)*2-1,80-1,50-0,90*2-0,18*2</t>
  </si>
  <si>
    <t>"m.č.1.21" (3,206+4,50)*2-0,90*2</t>
  </si>
  <si>
    <t>"m.č.1.22" (1,856+2,114)*2-0,90</t>
  </si>
  <si>
    <t>"m.č.1.25" (3,206+2,34)*2-0,90-1,50-0,40</t>
  </si>
  <si>
    <t>"m.č.1.35" (2,20+7,20)*2-1,80*2-0,90*2+0,18*2</t>
  </si>
  <si>
    <t>"m.č.1.36" (2,20+2,22)*2-1,80-0,90-1,50*2+0,18*2</t>
  </si>
  <si>
    <t>"m.č.1.39" (2,20+7,64)*2-1,50*3-0,90*3</t>
  </si>
  <si>
    <t>"m.č.1.40" (0,95+1,20)*2-0,90</t>
  </si>
  <si>
    <t>"m.č.2.02" (3,20+5,685)*2-0,90*2</t>
  </si>
  <si>
    <t>"m.č.2.05" (3,206+5,655)*2-0,90*2</t>
  </si>
  <si>
    <t>"m.č.2.06" (7,02+7,216)*2-0,90-1,60-0,40-1,70+0,15</t>
  </si>
  <si>
    <t>"m.č.2.07" (1,875+2,22)*2-0,90</t>
  </si>
  <si>
    <t>"m.č.2.08" (2,20+14,20)*2-1,60-1,50-0,90*2</t>
  </si>
  <si>
    <t>"m.č.2.20" (2,22+3,531)*2-0,90*2</t>
  </si>
  <si>
    <t>"m.č.2.10" (3,321+5,70)*2-0,90*2</t>
  </si>
  <si>
    <t>"m.č.2.13" (7,507+2,958)*2-0,90*2</t>
  </si>
  <si>
    <t>"m.č.2.14" (7,507+2,92)*2-0,90*2</t>
  </si>
  <si>
    <t>"m.č.2.17" (4,171+4,75)*2-0,90*2</t>
  </si>
  <si>
    <t>"m.č.2.18" (2,20+8,30)*2-1,50-0,90*4</t>
  </si>
  <si>
    <t>"m.č.2.19" (5,50+12,85)*2-1,50-1,60-0,90-1,20</t>
  </si>
  <si>
    <t>405</t>
  </si>
  <si>
    <t>59761009</t>
  </si>
  <si>
    <t>sokl-dlažba keramická slinutá hladká do interiéru i exteriéru 600x95mm</t>
  </si>
  <si>
    <t>-2022883814</t>
  </si>
  <si>
    <t>429,464/0,600*1,10</t>
  </si>
  <si>
    <t>406</t>
  </si>
  <si>
    <t>771574266</t>
  </si>
  <si>
    <t>Montáž podlah keramických pro mechanické zatížení protiskluzných lepených flexibilním lepidlem do 25 ks/m2</t>
  </si>
  <si>
    <t>38011886</t>
  </si>
  <si>
    <t>407</t>
  </si>
  <si>
    <t>59761406</t>
  </si>
  <si>
    <t>dlažba keramická slinutá protiskluzná do interiéru i exteriéru pro vysoké mechanické namáhání přes 22 do 25ks/m2</t>
  </si>
  <si>
    <t>1083274123</t>
  </si>
  <si>
    <t>122,38*1,1 'Přepočtené koeficientem množství</t>
  </si>
  <si>
    <t>408</t>
  </si>
  <si>
    <t>771574711R</t>
  </si>
  <si>
    <t>Montáž tvarovek šířky do 100 mm z dlaždic keramických lepených flexibilním lepidlem</t>
  </si>
  <si>
    <t>-411494457</t>
  </si>
  <si>
    <t>"m.č.1.07" 4,10</t>
  </si>
  <si>
    <t>"m.č.1.11" 1,65+1,10</t>
  </si>
  <si>
    <t>"m.č.2.11" 4,186</t>
  </si>
  <si>
    <t>"m.č.2.15" 3,10</t>
  </si>
  <si>
    <t>"m.č.2.04" 2,95</t>
  </si>
  <si>
    <t>409</t>
  </si>
  <si>
    <t>59761006R</t>
  </si>
  <si>
    <t>keramická tvarovka s výškovým rozdílem 250x50mm</t>
  </si>
  <si>
    <t>1805563899</t>
  </si>
  <si>
    <t>17,086/0,25*1,10</t>
  </si>
  <si>
    <t>410</t>
  </si>
  <si>
    <t>771591115</t>
  </si>
  <si>
    <t>Podlahy spárování silikonem</t>
  </si>
  <si>
    <t>1828014855</t>
  </si>
  <si>
    <t>"keramické sokly" 429,64*2</t>
  </si>
  <si>
    <t>411</t>
  </si>
  <si>
    <t>998771202</t>
  </si>
  <si>
    <t>Přesun hmot procentní pro podlahy z dlaždic v objektech v do 12 m</t>
  </si>
  <si>
    <t>-2094257663</t>
  </si>
  <si>
    <t>776</t>
  </si>
  <si>
    <t>Podlahy povlakové</t>
  </si>
  <si>
    <t>412</t>
  </si>
  <si>
    <t>7761001</t>
  </si>
  <si>
    <t>D+M Kombinovaná sportovní podlaha PVC na vícevrstvém roštu, vč.lajnování, ozn.P4, vč.měření předepsaných parametrů</t>
  </si>
  <si>
    <t>-1048713987</t>
  </si>
  <si>
    <t>"P4" 50,62+1165,84+123,27</t>
  </si>
  <si>
    <t>413</t>
  </si>
  <si>
    <t>776411112</t>
  </si>
  <si>
    <t>Montáž obvodových soklíků výšky do 100 mm</t>
  </si>
  <si>
    <t>1965238797</t>
  </si>
  <si>
    <t>"m.č.1.04" 22,75+2,40+19,90+2,40+27,40+22,75+22,75+2,40+15,90+2,40+27,40+22,75-1,50-1,50-3,20-1,50-1,50-1,50-1,50-1,50-1,50</t>
  </si>
  <si>
    <t>"m.č.1.19" (22,116+5,574)*2-3,20-1,50-3,30</t>
  </si>
  <si>
    <t>"m.č.1.34" (3,375+15,0)*2-1,50*2</t>
  </si>
  <si>
    <t>414</t>
  </si>
  <si>
    <t>28411010</t>
  </si>
  <si>
    <t>lišta soklová systémová s odvětráním a gumovým těsněním 20x100mm</t>
  </si>
  <si>
    <t>1399321845</t>
  </si>
  <si>
    <t>257,13*1,02 'Přepočtené koeficientem množství</t>
  </si>
  <si>
    <t>415</t>
  </si>
  <si>
    <t>998776202</t>
  </si>
  <si>
    <t>Přesun hmot procentní pro podlahy povlakové v objektech v do 12 m</t>
  </si>
  <si>
    <t>748091041</t>
  </si>
  <si>
    <t>777</t>
  </si>
  <si>
    <t>Podlahy lité</t>
  </si>
  <si>
    <t>416</t>
  </si>
  <si>
    <t>777101</t>
  </si>
  <si>
    <t>D+M Podlahového souvrství Mastertop 1325, ozn.P1, P8, vč.grafiky, komplet.provedení dle výkr.č.2a3 Interier</t>
  </si>
  <si>
    <t>-679832566</t>
  </si>
  <si>
    <t>417</t>
  </si>
  <si>
    <t>777102</t>
  </si>
  <si>
    <t>D+M Podlahového souvrství Mastertop 1273R, ozn.P2, vč.grafiky, komplet.provedení dle výkr.č.2a3 Interier</t>
  </si>
  <si>
    <t>2023035643</t>
  </si>
  <si>
    <t>"P2" 97,37+14,80</t>
  </si>
  <si>
    <t>418</t>
  </si>
  <si>
    <t>777103</t>
  </si>
  <si>
    <t>D+M Podlahového souvrství Mastertop 1785, ozn.P3</t>
  </si>
  <si>
    <t>-60193813</t>
  </si>
  <si>
    <t>"P3" 2,97</t>
  </si>
  <si>
    <t>"stěny" (1,80+1,65)*2*1,11</t>
  </si>
  <si>
    <t>419</t>
  </si>
  <si>
    <t>777104</t>
  </si>
  <si>
    <t>D+M Podlahového souvrství Mastertop 1327, ozn.P10, vč.grafiky, komplet.provedení dle výkr.č.2a3 Interier</t>
  </si>
  <si>
    <t>-357752377</t>
  </si>
  <si>
    <t>420</t>
  </si>
  <si>
    <t>777105</t>
  </si>
  <si>
    <t>D+M Podlahového souvrství Mastertop 1273AS, ozn.P11, komplet.provedení dle výkr.č.2a3 Interier</t>
  </si>
  <si>
    <t>-645169097</t>
  </si>
  <si>
    <t>421</t>
  </si>
  <si>
    <t>998777202</t>
  </si>
  <si>
    <t>Přesun hmot procentní pro podlahy lité v objektech v do 12 m</t>
  </si>
  <si>
    <t>-689297056</t>
  </si>
  <si>
    <t>781</t>
  </si>
  <si>
    <t>Dokončovací práce - obklady</t>
  </si>
  <si>
    <t>422</t>
  </si>
  <si>
    <t>781474117</t>
  </si>
  <si>
    <t>Montáž obkladů vnitřních keramických hladkých do 45 ks/m2 lepených flexibilním lepidlem</t>
  </si>
  <si>
    <t>-2128870442</t>
  </si>
  <si>
    <t>na cihelném zdivu</t>
  </si>
  <si>
    <t>"m.č.1.07" (6,442+2,961+1,50+1,50+6,442)*2,70</t>
  </si>
  <si>
    <t>0,95*1,35</t>
  </si>
  <si>
    <t>"m.č.1.11" (2,30+2,713)*2*2,70</t>
  </si>
  <si>
    <t>"m.č.1.12" 1,70*1,50</t>
  </si>
  <si>
    <t>"m.č.1.14" (0,90+2,10)*2,50</t>
  </si>
  <si>
    <t>"m.č.1.15" (2,10+1,14+2,10)*2,50</t>
  </si>
  <si>
    <t>"m.č.1.16" (2,10+1,25+2,10)*2,50</t>
  </si>
  <si>
    <t>"m.č.1.17" (0,95+1,90)*2,50</t>
  </si>
  <si>
    <t>"m.č.1.18" (1,90+1,075+1,90)*2,50</t>
  </si>
  <si>
    <t>1,075*1,35</t>
  </si>
  <si>
    <t>"m.č.1.25" 1,50*1,50</t>
  </si>
  <si>
    <t>"m.č.1.26" (2,141+2,551)*2*2,50</t>
  </si>
  <si>
    <t>"m.č.1.27" (0,95+2,551+0,95)*2,50</t>
  </si>
  <si>
    <t>0,90*1,35</t>
  </si>
  <si>
    <t>"m.č.1.31" (3,20+2,525+1,065)*2,50</t>
  </si>
  <si>
    <t>"m.č.1.32" 2,22*2,50</t>
  </si>
  <si>
    <t>"m.č.1.33" 2,22*2*1,50</t>
  </si>
  <si>
    <t>1,191*1,50</t>
  </si>
  <si>
    <t>"m.č.2.04" (2,95+4,015)*2*2,70</t>
  </si>
  <si>
    <t>"m.č.2.20" 1,0*0,60</t>
  </si>
  <si>
    <t>"m.č.2.06" (1,25+0,115)*2,50</t>
  </si>
  <si>
    <t>"m.č.2.09" 1,221*1,50</t>
  </si>
  <si>
    <t>-2,0*2,70</t>
  </si>
  <si>
    <t>"m.č.2.15" (3,10+5,421+3,10+1,75)*2,70</t>
  </si>
  <si>
    <t>1,60*1,35</t>
  </si>
  <si>
    <t>1,45*1,35</t>
  </si>
  <si>
    <t>na betonovém podkladu</t>
  </si>
  <si>
    <t>"m.č.1.07" 2,961*2,70</t>
  </si>
  <si>
    <t>"m.č.1.10" 0,95*1,15</t>
  </si>
  <si>
    <t>"m.č.1.12" 0,80*1,50</t>
  </si>
  <si>
    <t>"m.č.1.15" 1,14*2,50</t>
  </si>
  <si>
    <t>"m.č.1.16" 1,25*2,50</t>
  </si>
  <si>
    <t>"m.č.1.17" 0,95*1,15</t>
  </si>
  <si>
    <t>1,90*2,50</t>
  </si>
  <si>
    <t>"m.č.1.18" 1,075*1,15</t>
  </si>
  <si>
    <t>"m.č.1.25" 0,40*1,50</t>
  </si>
  <si>
    <t>"m.č.1.27" 2,551*2,50</t>
  </si>
  <si>
    <t>"m.č.1.29" 0,90*2,50</t>
  </si>
  <si>
    <t>0,95*1,15</t>
  </si>
  <si>
    <t>"m.č.1.30" 0,95*1,15</t>
  </si>
  <si>
    <t>"m.č.1.31" (1,46+3,20)*2,50</t>
  </si>
  <si>
    <t>"m.č.1.32" (2,22+1,90+1,90)*2,50</t>
  </si>
  <si>
    <t>"m.č.1.33" 1,191*1,50</t>
  </si>
  <si>
    <t>"m.č.2.03" 0,95*1,15</t>
  </si>
  <si>
    <t>"m.č.2.20" (3,531+0,65)*0,60</t>
  </si>
  <si>
    <t>"m.č.2.06" (0,40+0,50)*2,50</t>
  </si>
  <si>
    <t>"m.č.2.09" (1,40+1,40)*1,50</t>
  </si>
  <si>
    <t>"m.č.2.11" 2,0*2,70</t>
  </si>
  <si>
    <t>"m.č.2.15" 2,10*2,70</t>
  </si>
  <si>
    <t>"m.č.2.16" 1,45*1,15</t>
  </si>
  <si>
    <t>423</t>
  </si>
  <si>
    <t>781674112</t>
  </si>
  <si>
    <t>Montáž obkladů parapetů šířky do 150 mm z dlaždic keramických lepených flexibilním lepidlem</t>
  </si>
  <si>
    <t>1646797430</t>
  </si>
  <si>
    <t>0,95*4+1,075+0,95+2,141+0,95+0,925+0,90+0,95+0,90+1,191</t>
  </si>
  <si>
    <t>1,07+0,95+1,221+1,60+1,45+0,95+1,25</t>
  </si>
  <si>
    <t>424</t>
  </si>
  <si>
    <t>59761255</t>
  </si>
  <si>
    <t>obklad keramický hladký přes 35 do 45ks/m2</t>
  </si>
  <si>
    <t>-1080690597</t>
  </si>
  <si>
    <t>"obklady v ploše" 490,827</t>
  </si>
  <si>
    <t>"obklady parapetů"</t>
  </si>
  <si>
    <t>(0,95*4+1,075+0,95+2,141+0,95+0,925+0,90+0,95+0,90+1,191)*0,15</t>
  </si>
  <si>
    <t>(1,07+0,95+1,221+1,60+1,45+0,95+1,25)*0,15</t>
  </si>
  <si>
    <t>494,168*1,1 'Přepočtené koeficientem množství</t>
  </si>
  <si>
    <t>425</t>
  </si>
  <si>
    <t>998781202</t>
  </si>
  <si>
    <t>Přesun hmot procentní pro obklady keramické v objektech v do 12 m</t>
  </si>
  <si>
    <t>-428499912</t>
  </si>
  <si>
    <t>783</t>
  </si>
  <si>
    <t>Dokončovací práce - nátěry</t>
  </si>
  <si>
    <t>426</t>
  </si>
  <si>
    <t>783009301</t>
  </si>
  <si>
    <t>Písmomalířské práce výšky písmen nebo číslic do 750 mm vč.výroby šablon</t>
  </si>
  <si>
    <t>2124773659</t>
  </si>
  <si>
    <t>427</t>
  </si>
  <si>
    <t>783314101</t>
  </si>
  <si>
    <t>Základní jednonásobný syntetický nátěr zámečnických konstrukcí</t>
  </si>
  <si>
    <t>-1556731625</t>
  </si>
  <si>
    <t>"zárubně" 47,0</t>
  </si>
  <si>
    <t>428</t>
  </si>
  <si>
    <t>783315101</t>
  </si>
  <si>
    <t>Mezinátěr jednonásobný syntetický standardní zámečnických konstrukcí</t>
  </si>
  <si>
    <t>-1239163213</t>
  </si>
  <si>
    <t>429</t>
  </si>
  <si>
    <t>783317101</t>
  </si>
  <si>
    <t>Krycí jednonásobný syntetický standardní nátěr zámečnických konstrukcí</t>
  </si>
  <si>
    <t>2059753091</t>
  </si>
  <si>
    <t>430</t>
  </si>
  <si>
    <t>783344101</t>
  </si>
  <si>
    <t>Základní jednonásobný polyuretanový nátěr zámečnických konstrukcí</t>
  </si>
  <si>
    <t>1022105142</t>
  </si>
  <si>
    <t>"zábradlí" 5,0*2,0+7,0*2,0+6,40*2,0</t>
  </si>
  <si>
    <t>"ocelové konstrukce" 3,876*65</t>
  </si>
  <si>
    <t>"ocelové konstrukce" 0,183*65</t>
  </si>
  <si>
    <t>"ocelové konstrukce" 1,944*65</t>
  </si>
  <si>
    <t>431</t>
  </si>
  <si>
    <t>783347101</t>
  </si>
  <si>
    <t>Krycí jednonásobný polyuretanový nátěr zámečnických konstrukcí</t>
  </si>
  <si>
    <t>-1819314299</t>
  </si>
  <si>
    <t>432</t>
  </si>
  <si>
    <t>783846523</t>
  </si>
  <si>
    <t xml:space="preserve">Antigraffiti nátěr trvalý do 100 cyklů odstranění graffiti </t>
  </si>
  <si>
    <t>1058815502</t>
  </si>
  <si>
    <t>"Pohled západní" 4,07</t>
  </si>
  <si>
    <t>"Pohled východní" 175,72+8,77</t>
  </si>
  <si>
    <t>"Pohled severní" 67,86</t>
  </si>
  <si>
    <t>"Pohled jižní" 12,20</t>
  </si>
  <si>
    <t>433</t>
  </si>
  <si>
    <t>783932171</t>
  </si>
  <si>
    <t>Celoplošné vyrovnání betonové podlahy cementovou stěrkou tloušťky do 3 mm</t>
  </si>
  <si>
    <t>-1408450782</t>
  </si>
  <si>
    <t>434</t>
  </si>
  <si>
    <t>783932181</t>
  </si>
  <si>
    <t>Příplatek k ceně celoplošného betonové podlahy cementovou stěrkou za každý další 1 mm přes 3 mm</t>
  </si>
  <si>
    <t>735378917</t>
  </si>
  <si>
    <t>658,830*2</t>
  </si>
  <si>
    <t>784</t>
  </si>
  <si>
    <t>Dokončovací práce - malby a tapety</t>
  </si>
  <si>
    <t>435</t>
  </si>
  <si>
    <t>784181101</t>
  </si>
  <si>
    <t>Základní akrylátová jednonásobná penetrace podkladu v místnostech výšky do 3,80 m</t>
  </si>
  <si>
    <t>1264158248</t>
  </si>
  <si>
    <t>"štuk stropů" 445,45</t>
  </si>
  <si>
    <t>"štuk stěn v zázemí" 729,383+352,046-95,24</t>
  </si>
  <si>
    <t>"omítka dvouvrstvá štuková" 714,254</t>
  </si>
  <si>
    <t>"SDK podhledy" 286,439+61,070</t>
  </si>
  <si>
    <t>"SDK stěny" 3,972*2+3,214</t>
  </si>
  <si>
    <t>436</t>
  </si>
  <si>
    <t>784181105</t>
  </si>
  <si>
    <t>Základní akrylátová jednonásobná penetrace podkladu v místnostech výšky přes 5,00 m</t>
  </si>
  <si>
    <t>-522270104</t>
  </si>
  <si>
    <t>"štuk stěn v tělocvičně" 790,024</t>
  </si>
  <si>
    <t>437</t>
  </si>
  <si>
    <t>784221101</t>
  </si>
  <si>
    <t>Dvojnásobné bílé malby ze směsí za sucha dobře otěruvzdorných v místnostech do 3,80 m</t>
  </si>
  <si>
    <t>-2028576059</t>
  </si>
  <si>
    <t>438</t>
  </si>
  <si>
    <t>784221105</t>
  </si>
  <si>
    <t>Dvojnásobné bílé malby ze směsí za sucha dobře otěruvzdorných v místnostech přes 5,00 m</t>
  </si>
  <si>
    <t>101139165</t>
  </si>
  <si>
    <t>439</t>
  </si>
  <si>
    <t>784221141</t>
  </si>
  <si>
    <t>Příplatek k cenám 2x maleb za sucha otěruvzdorných za barevnou malbu tónovanou tónovacími přípravky</t>
  </si>
  <si>
    <t>-1036279299</t>
  </si>
  <si>
    <t>790,024</t>
  </si>
  <si>
    <t>796</t>
  </si>
  <si>
    <t>Interier</t>
  </si>
  <si>
    <t>440</t>
  </si>
  <si>
    <t>796201</t>
  </si>
  <si>
    <t>1.1 D+M Basketbalový koš + basketbalová deska, kompl.provedení podle v.č.7 -Interier</t>
  </si>
  <si>
    <t>1002541193</t>
  </si>
  <si>
    <t>441</t>
  </si>
  <si>
    <t>796202</t>
  </si>
  <si>
    <t>1.2 D+M Ocelová basketbalová konstrukce, kompl.provedení podle v.č.7 -Interier</t>
  </si>
  <si>
    <t>-11848288</t>
  </si>
  <si>
    <t>442</t>
  </si>
  <si>
    <t>796203</t>
  </si>
  <si>
    <t>1.3 D+M Ocelová basketbalová konstrukce, kompl.provedení podle v.č.7 -Interier</t>
  </si>
  <si>
    <t>-1544958361</t>
  </si>
  <si>
    <t>443</t>
  </si>
  <si>
    <t>796204</t>
  </si>
  <si>
    <t>1.4 D+M Ocelová basketbalová konstrukce, kompl.provedení podle v.č.7 -Interier</t>
  </si>
  <si>
    <t>759484425</t>
  </si>
  <si>
    <t>444</t>
  </si>
  <si>
    <t>796205</t>
  </si>
  <si>
    <t>1.5 D+M Žebřiny, kompl.provedení podle v.č.7 -Interier</t>
  </si>
  <si>
    <t>285651129</t>
  </si>
  <si>
    <t>445</t>
  </si>
  <si>
    <t>796206</t>
  </si>
  <si>
    <t>1.6 D+M Gymnastické kruhy, kompl.provedení podle v.č.7 -Interier</t>
  </si>
  <si>
    <t>1874141283</t>
  </si>
  <si>
    <t>494</t>
  </si>
  <si>
    <t>796207</t>
  </si>
  <si>
    <t>1.7 D+M Konstrukce pro šplh o tyči, kompl.provedení podle v.č.7 -Interier</t>
  </si>
  <si>
    <t>258651851</t>
  </si>
  <si>
    <t>495</t>
  </si>
  <si>
    <t>796208</t>
  </si>
  <si>
    <t>1.8 D+M Polopřenosná hrazda dvojitá, kompl.provedení podle v.č.7 -Interier</t>
  </si>
  <si>
    <t>-947202867</t>
  </si>
  <si>
    <t>446</t>
  </si>
  <si>
    <t>796209</t>
  </si>
  <si>
    <t>1.9 D+M Konstrukce pro šplh na laně, kompl.provedení podle v.č.7 -Interier</t>
  </si>
  <si>
    <t>1561375764</t>
  </si>
  <si>
    <t>447</t>
  </si>
  <si>
    <t>796210</t>
  </si>
  <si>
    <t>1.10 D+M Tabule skóre, kompl.provedení podle v.č.7 -Interier</t>
  </si>
  <si>
    <t>2129795536</t>
  </si>
  <si>
    <t>448</t>
  </si>
  <si>
    <t>796211</t>
  </si>
  <si>
    <t>1.11 D+M Volejbalové sloupky + síť, kompl.provedení podle v.č.7 -Interier</t>
  </si>
  <si>
    <t>-1322710782</t>
  </si>
  <si>
    <t>449</t>
  </si>
  <si>
    <t>796212</t>
  </si>
  <si>
    <t>1.12 D+M Ochranná síť, rozměr 45,60x4,30m, kompl.provedení podle v.č.7 -Interier</t>
  </si>
  <si>
    <t>-1291285175</t>
  </si>
  <si>
    <t>450</t>
  </si>
  <si>
    <t>796213a</t>
  </si>
  <si>
    <t>1.13a D+M Ochranná síť, rozměr 45,60x1,60m, kompl.provedení podle v.č.7 -Interier</t>
  </si>
  <si>
    <t>-1639212357</t>
  </si>
  <si>
    <t>451</t>
  </si>
  <si>
    <t>796213b</t>
  </si>
  <si>
    <t>1.13b D+M Ochranná síť, rozměr 2,10x1,60m, kompl.provedení podle v.č.7 -Interier</t>
  </si>
  <si>
    <t>1726182068</t>
  </si>
  <si>
    <t>452</t>
  </si>
  <si>
    <t>796214</t>
  </si>
  <si>
    <t>1.14 D+M Dělící síť, rozměr 22,60x9,90m, s navíjecím zařízením, el.pohonem a el.rozvaděčem, kompl.provedení podle v.č.7 -Interier</t>
  </si>
  <si>
    <t>1582688445</t>
  </si>
  <si>
    <t>453</t>
  </si>
  <si>
    <t>796215</t>
  </si>
  <si>
    <t>1.15 D+M Nástěnný držák na volejbalové kůly, kompl.provedení podle v.č.7 -Interier</t>
  </si>
  <si>
    <t>-798083201</t>
  </si>
  <si>
    <t>454</t>
  </si>
  <si>
    <t>796301</t>
  </si>
  <si>
    <t>3.1 D+M Lavice na tribuně, vel.1500x400mm, kompl.provedení podle v.č.9 -Interier</t>
  </si>
  <si>
    <t>2034144686</t>
  </si>
  <si>
    <t>455</t>
  </si>
  <si>
    <t>796302</t>
  </si>
  <si>
    <t>3.2 D+M Lavice na tribuně, vel.1000x400mm, kompl.provedení podle v.č.9 -Interier</t>
  </si>
  <si>
    <t>528088705</t>
  </si>
  <si>
    <t>456</t>
  </si>
  <si>
    <t>796303</t>
  </si>
  <si>
    <t>3.3 D+M Vestavěná skříň, vel.1850x2000mm, kompl.provedení podle v.č.9 -Interier</t>
  </si>
  <si>
    <t>-1280310424</t>
  </si>
  <si>
    <t>457</t>
  </si>
  <si>
    <t>796304</t>
  </si>
  <si>
    <t>3.4 - X50 D+M Kuchyňské linky vč.horních skříněk, nerezového dřezu, stojánkové baterie, chladnička, myčka, vařič, délka 3,50m, kompl.provedení podle v.č.9 Interier</t>
  </si>
  <si>
    <t>-562702353</t>
  </si>
  <si>
    <t>458</t>
  </si>
  <si>
    <t>796305</t>
  </si>
  <si>
    <t>3.5 D+M Informační panel vel.1500x2000mm, Al rám, tvrzené nerozbitné sklo, kompl.provedení podle v.č.9 Interier</t>
  </si>
  <si>
    <t>-2098330988</t>
  </si>
  <si>
    <t>459</t>
  </si>
  <si>
    <t>796306</t>
  </si>
  <si>
    <t>3.6 D+M Reklamní panel vel.2300x2100mm, Al rám, Al plech, kompl.provedení podle v.č.9 Interier</t>
  </si>
  <si>
    <t>-1962241640</t>
  </si>
  <si>
    <t>460</t>
  </si>
  <si>
    <t>796307</t>
  </si>
  <si>
    <t>3.7 D+M Reklamní panel - znak města vel.1275x1500mm, Al rám, Al plech, znak města, kompl.provedení podle v.č.9 Interier</t>
  </si>
  <si>
    <t>-1681093266</t>
  </si>
  <si>
    <t>461</t>
  </si>
  <si>
    <t>796401</t>
  </si>
  <si>
    <t>4.1 D+M Zrcadlo nad umývadly vel.50x60cm, kompl.provedení podle v.č.10 -Interier</t>
  </si>
  <si>
    <t>-1291191006</t>
  </si>
  <si>
    <t>462</t>
  </si>
  <si>
    <t>796402</t>
  </si>
  <si>
    <t>4.2 D+M Dávkovač pěnového mýdla, nerez, vel.180x105mm, kompl.provedení podle v.č.10 -Interier</t>
  </si>
  <si>
    <t>-1817360408</t>
  </si>
  <si>
    <t>496</t>
  </si>
  <si>
    <t>796403</t>
  </si>
  <si>
    <t>4.3 D+M Osoušeč rukou, kompl.provedení podle v.č.10 - Interier</t>
  </si>
  <si>
    <t>-181292055</t>
  </si>
  <si>
    <t>463</t>
  </si>
  <si>
    <t>796404</t>
  </si>
  <si>
    <t>4.4 D+M Zásobník na toaletní papír, nerez, vel.28,0x32,5x14,5cm, kompl.provedení podle v.č.10 -Interier</t>
  </si>
  <si>
    <t>-1548897603</t>
  </si>
  <si>
    <t>464</t>
  </si>
  <si>
    <t>796405</t>
  </si>
  <si>
    <t>4.5 D+M Odpadkový koš s víkem, objem 5 litrů, kompl.provedení podle v.č.10 -Interier</t>
  </si>
  <si>
    <t>-1706659742</t>
  </si>
  <si>
    <t>465</t>
  </si>
  <si>
    <t>796406</t>
  </si>
  <si>
    <t>4.6 D+M WC souprava, nerez, vel.11,5x43,0x12,0cm, kompl.provedení podle v.č.10 -Interier</t>
  </si>
  <si>
    <t>-2091365401</t>
  </si>
  <si>
    <t>466</t>
  </si>
  <si>
    <t>796407</t>
  </si>
  <si>
    <t>4.7 D+M Zásobník na hygienické sáčky, nerez, vel.95x145mm, kompl.provedení podle v.č.10 -Interier</t>
  </si>
  <si>
    <t>713972102</t>
  </si>
  <si>
    <t>467</t>
  </si>
  <si>
    <t>796408</t>
  </si>
  <si>
    <t>4.8 D+M Mýdlenka, chrom, vel.176x112mm, kompl.provedení podle v.č.10 -Interier</t>
  </si>
  <si>
    <t>74318122</t>
  </si>
  <si>
    <t>468</t>
  </si>
  <si>
    <t>796409</t>
  </si>
  <si>
    <t>4.9 D+M Věšákové háčky, chrom, kompl.provedení podle v.č.10 -Interier</t>
  </si>
  <si>
    <t>-657927526</t>
  </si>
  <si>
    <t>469</t>
  </si>
  <si>
    <t>796410</t>
  </si>
  <si>
    <t>4.10 D+M Sklopné zrcadlo invalidní, vel.50x60cm, kompl.provedení podle v.č.10 -Interier</t>
  </si>
  <si>
    <t>1857278765</t>
  </si>
  <si>
    <t>470</t>
  </si>
  <si>
    <t>796411</t>
  </si>
  <si>
    <t>4.11 D+M Police na konzole v úklidových komorách, kompl.provedení podle v.č.10 -Interier</t>
  </si>
  <si>
    <t>-2017603023</t>
  </si>
  <si>
    <t>471</t>
  </si>
  <si>
    <t>796412</t>
  </si>
  <si>
    <t>4.12 D+M Zásobník na toaletní papír, nerez, vel.270x265mm, kompl.provedení podle v.č.10 -Interier</t>
  </si>
  <si>
    <t>-1933377250</t>
  </si>
  <si>
    <t>472</t>
  </si>
  <si>
    <t>796413</t>
  </si>
  <si>
    <t>4.13 D+M Odpadkový koš na papírové ručníky, plast, objem 55 litrů, kompl.provedení podle v.č.10 -Interier</t>
  </si>
  <si>
    <t>-777857187</t>
  </si>
  <si>
    <t>473</t>
  </si>
  <si>
    <t>796414</t>
  </si>
  <si>
    <t>4.14 D+M Zrcadlo, vel.500x700mm, kompl.provedení podle v.č.10 -Interier</t>
  </si>
  <si>
    <t>-1756121234</t>
  </si>
  <si>
    <t>474</t>
  </si>
  <si>
    <t>796501</t>
  </si>
  <si>
    <t>Revize pevného sportovního vybavení</t>
  </si>
  <si>
    <t>423184014</t>
  </si>
  <si>
    <t>475</t>
  </si>
  <si>
    <t>796502</t>
  </si>
  <si>
    <t>Doprava pevného sportovního vybavení a ostatního mobiliáře</t>
  </si>
  <si>
    <t>-73903029</t>
  </si>
  <si>
    <t>797</t>
  </si>
  <si>
    <t>Infosystém</t>
  </si>
  <si>
    <t>476</t>
  </si>
  <si>
    <t>7971001</t>
  </si>
  <si>
    <t>Infosystém - dle special.</t>
  </si>
  <si>
    <t>-1488922748</t>
  </si>
  <si>
    <t>Práce a dodávky M</t>
  </si>
  <si>
    <t>33-M</t>
  </si>
  <si>
    <t>Montáže dopr.zaříz.,sklad. zař. a váh</t>
  </si>
  <si>
    <t>477</t>
  </si>
  <si>
    <t>3301001</t>
  </si>
  <si>
    <t>X7 - D+M Elektrický osobní výtah MonoSpace 300, nosnost 630kg, 2 stanice, rozměr kabiny 1100x1400x2100mm, vč.doplňk.zařízení a služeb( hluková zk., montážní háky, bateriový dojezd)</t>
  </si>
  <si>
    <t>-1843544102</t>
  </si>
  <si>
    <t>478</t>
  </si>
  <si>
    <t>3301002</t>
  </si>
  <si>
    <t>X7 - D+M Doplňková zařízení a služby k výtahu( hluková zkouška, X61- montážní háky, bateriový dojezd)</t>
  </si>
  <si>
    <t>-627012559</t>
  </si>
  <si>
    <t>479</t>
  </si>
  <si>
    <t>1899652722</t>
  </si>
  <si>
    <t>480</t>
  </si>
  <si>
    <t>-1297481254</t>
  </si>
  <si>
    <t>481</t>
  </si>
  <si>
    <t>750276651</t>
  </si>
  <si>
    <t>482</t>
  </si>
  <si>
    <t>-1427346224</t>
  </si>
  <si>
    <t>SO 03 - Venkovní úpravy</t>
  </si>
  <si>
    <t xml:space="preserve">    794 - Vybavení areálu</t>
  </si>
  <si>
    <t>132212111</t>
  </si>
  <si>
    <t>Hloubení rýh š do 800 mm v soudržných horninách třídy těžitelnosti I, skupiny 3 ručně</t>
  </si>
  <si>
    <t>-2047518860</t>
  </si>
  <si>
    <t>rýhy pro obrubníky</t>
  </si>
  <si>
    <t>"silniční" 0,30*0,30*170,60</t>
  </si>
  <si>
    <t>"zahradní" 0,30*0,30*234,12</t>
  </si>
  <si>
    <t>"schodiště 1" 0,30*0,45*1,60+0,30*0,45*1,60</t>
  </si>
  <si>
    <t>"schodiště 2" 0,30*0,45*1,60</t>
  </si>
  <si>
    <t>"schodiště 3" 0,30*0,45*2,20+0,30*0,45*2,20</t>
  </si>
  <si>
    <t>"schodiště 4" 0,30*0,40*13,0+0,30*0,40*13,0</t>
  </si>
  <si>
    <t>"oplocení 1" 11,40*0,40*0,40</t>
  </si>
  <si>
    <t>133212011</t>
  </si>
  <si>
    <t>Hloubení šachet v hornině třídy těžitelnosti I, skupiny 3, plocha výkopu do 4 m2 ručně</t>
  </si>
  <si>
    <t>-179108704</t>
  </si>
  <si>
    <t>"oplocení 2" 0,40*0,40*0,75*6</t>
  </si>
  <si>
    <t>"oplocení 3" 0,40*0,40*0,75*3</t>
  </si>
  <si>
    <t>-2043547312</t>
  </si>
  <si>
    <t>přemístění ornice z deponie pro další použití</t>
  </si>
  <si>
    <t>"pod trávník" 1039,0*0,20</t>
  </si>
  <si>
    <t>"pod půdokryvné byliny" 68,0*0,25</t>
  </si>
  <si>
    <t>"násyp zeminy pod schodiště" 4,746</t>
  </si>
  <si>
    <t>-1471059249</t>
  </si>
  <si>
    <t>"rýhy pro obrubníky" 36,425</t>
  </si>
  <si>
    <t>1933514744</t>
  </si>
  <si>
    <t>"rýhy pro obrubníky" 36,425*10</t>
  </si>
  <si>
    <t>167151101</t>
  </si>
  <si>
    <t>Nakládání výkopku z hornin třídy těžitelnosti I, skupiny 1 až 3 do 100 m3</t>
  </si>
  <si>
    <t>-1501119911</t>
  </si>
  <si>
    <t>nakládání ornice pro další použití</t>
  </si>
  <si>
    <t>171111103</t>
  </si>
  <si>
    <t>Uložení sypaniny z hornin soudržných do násypů zhutněných ručně</t>
  </si>
  <si>
    <t>432892097</t>
  </si>
  <si>
    <t>"schodiště 1" 2,63*1,60*0,20</t>
  </si>
  <si>
    <t>"schodiště 2" 1,01*1,60*0,20</t>
  </si>
  <si>
    <t>"schodiště 3" 1,61*2,20*0,20</t>
  </si>
  <si>
    <t>"schodiště 4" (1,61+0,60)*0,5*13,0*0,20</t>
  </si>
  <si>
    <t>696645871</t>
  </si>
  <si>
    <t>"rýhy pro obrubníky" 36,425*1,6</t>
  </si>
  <si>
    <t>-1353078303</t>
  </si>
  <si>
    <t>174111101</t>
  </si>
  <si>
    <t>Zásyp jam, šachet rýh nebo kolem objektů sypaninou se zhutněním ručně</t>
  </si>
  <si>
    <t>1351804000</t>
  </si>
  <si>
    <t>"opěrná zeď 1" (12,30+2,80+1,25)*0,80*1,50</t>
  </si>
  <si>
    <t>"opěrná zeď 2" 6,40*1,0*1,50</t>
  </si>
  <si>
    <t>"podezdívka oplocení 1" 11,40*0,60*0,60*2</t>
  </si>
  <si>
    <t>181351003</t>
  </si>
  <si>
    <t>Rozprostření ornice tl vrstvy do 200 mm pl jednotlivě do 100 m2 v rovině nebo ve svahu do 1:5 strojně</t>
  </si>
  <si>
    <t>1704924278</t>
  </si>
  <si>
    <t>"pod trávník" 1039,0</t>
  </si>
  <si>
    <t>181351004</t>
  </si>
  <si>
    <t>Rozprostření ornice tl vrstvy do 250 mm pl do 100 m2 v rovině nebo ve svahu do 1:5 strojně</t>
  </si>
  <si>
    <t>1170744266</t>
  </si>
  <si>
    <t>"pod půdokryvné byliny" 68,0</t>
  </si>
  <si>
    <t>10371500</t>
  </si>
  <si>
    <t>substrát pro trávníky VL</t>
  </si>
  <si>
    <t>1632349753</t>
  </si>
  <si>
    <t>(1039,0+68,0)*0,05*1,05</t>
  </si>
  <si>
    <t>181411131</t>
  </si>
  <si>
    <t>Založení parkového trávníku výsevem plochy do 1000 m2 v rovině a ve svahu do 1:5</t>
  </si>
  <si>
    <t>-1860009041</t>
  </si>
  <si>
    <t>00572410</t>
  </si>
  <si>
    <t>osivo směs travní parková</t>
  </si>
  <si>
    <t>-726543814</t>
  </si>
  <si>
    <t>1039,0</t>
  </si>
  <si>
    <t>1039*0,03 'Přepočtené koeficientem množství</t>
  </si>
  <si>
    <t>-1201251966</t>
  </si>
  <si>
    <t>"schodiště 1" 2,63*1,60</t>
  </si>
  <si>
    <t>"schodiště 2" 1,01*1,60</t>
  </si>
  <si>
    <t>"schodiště 3" 1,61*2,20</t>
  </si>
  <si>
    <t>"schodiště 4" (1,61+0,60)*0,5*13,0</t>
  </si>
  <si>
    <t>"komunikace S1" 369,0</t>
  </si>
  <si>
    <t>"chodníky S5" 372,49</t>
  </si>
  <si>
    <t>"trávník" 1039,0</t>
  </si>
  <si>
    <t>"půdokryvné rostliny" 68,0</t>
  </si>
  <si>
    <t>182111111</t>
  </si>
  <si>
    <t>Zpevnění svahu netkanou textilií do 1:1</t>
  </si>
  <si>
    <t>107375904</t>
  </si>
  <si>
    <t>69311317</t>
  </si>
  <si>
    <t>textilie netkaná HPPE 300g/m2</t>
  </si>
  <si>
    <t>545422812</t>
  </si>
  <si>
    <t>68*1,1 'Přepočtené koeficientem množství</t>
  </si>
  <si>
    <t>183111312</t>
  </si>
  <si>
    <t>Hloubení jamek s výměnou 100 % půdy zeminy tř 1 až 4 objem do 0,005 m3 v rovině a svahu do 1:5</t>
  </si>
  <si>
    <t>-1524915929</t>
  </si>
  <si>
    <t>68,0*5,5</t>
  </si>
  <si>
    <t>10321100</t>
  </si>
  <si>
    <t>zahradní substrát pro výsadbu VL</t>
  </si>
  <si>
    <t>1849344503</t>
  </si>
  <si>
    <t>374*0,005 'Přepočtené koeficientem množství</t>
  </si>
  <si>
    <t>183205112</t>
  </si>
  <si>
    <t>Založení záhonu v rovině a svahu do 1:5 zemina tř 3</t>
  </si>
  <si>
    <t>-1519726672</t>
  </si>
  <si>
    <t>183211312R</t>
  </si>
  <si>
    <t>Výsadba rostlin půdokryvných</t>
  </si>
  <si>
    <t>1460773811</t>
  </si>
  <si>
    <t>026300100R</t>
  </si>
  <si>
    <t>Cotoneaster dammeri - dodávka půdokryvných rostlin</t>
  </si>
  <si>
    <t>-965416508</t>
  </si>
  <si>
    <t>374*1,01 'Přepočtené koeficientem množství</t>
  </si>
  <si>
    <t>183403153</t>
  </si>
  <si>
    <t>Obdělání půdy hrabáním v rovině a svahu do 1:5</t>
  </si>
  <si>
    <t>-895794014</t>
  </si>
  <si>
    <t>184802111</t>
  </si>
  <si>
    <t>Chemické odplevelení před založením kultury nad 20 m2 postřikem na široko v rovině a svahu do 1:5</t>
  </si>
  <si>
    <t>302677331</t>
  </si>
  <si>
    <t>1039,0+68,0</t>
  </si>
  <si>
    <t>184911421</t>
  </si>
  <si>
    <t>Mulčování rostlin kůrou tl. do 0,1 m v rovině a svahu do 1:5</t>
  </si>
  <si>
    <t>807841052</t>
  </si>
  <si>
    <t>10391100</t>
  </si>
  <si>
    <t>kůra mulčovací VL</t>
  </si>
  <si>
    <t>1540163799</t>
  </si>
  <si>
    <t>68,000*0,10</t>
  </si>
  <si>
    <t>185802113</t>
  </si>
  <si>
    <t>Hnojení půdy umělým hnojivem na široko v rovině a svahu do 1:5</t>
  </si>
  <si>
    <t>714707823</t>
  </si>
  <si>
    <t>1107,0*0,000025</t>
  </si>
  <si>
    <t>25191155</t>
  </si>
  <si>
    <t>hnojivo průmyslové Cererit</t>
  </si>
  <si>
    <t>-1249723270</t>
  </si>
  <si>
    <t>0,028*1000 'Přepočtené koeficientem množství</t>
  </si>
  <si>
    <t>185803111</t>
  </si>
  <si>
    <t>Ošetření trávníku válcováním v rovině a svahu do 1:5</t>
  </si>
  <si>
    <t>-1393319841</t>
  </si>
  <si>
    <t>185804111</t>
  </si>
  <si>
    <t>Ošetření vysazených květin v rovině a svahu do 1:5</t>
  </si>
  <si>
    <t>1271108359</t>
  </si>
  <si>
    <t>185804312</t>
  </si>
  <si>
    <t>Zalití rostlin vodou plocha přes 20 m2</t>
  </si>
  <si>
    <t>-1270273577</t>
  </si>
  <si>
    <t>1039,0*0,002</t>
  </si>
  <si>
    <t>68,0*0,005</t>
  </si>
  <si>
    <t>185851121</t>
  </si>
  <si>
    <t>Dovoz vody pro zálivku rostlin za vzdálenost do 1000 m</t>
  </si>
  <si>
    <t>-1415506928</t>
  </si>
  <si>
    <t>273313711</t>
  </si>
  <si>
    <t>Základové desky z betonu tř. C 20/25</t>
  </si>
  <si>
    <t>-355920525</t>
  </si>
  <si>
    <t>"schodiště 1" 2,80*1,60*0,12</t>
  </si>
  <si>
    <t>"schodiště 2" 1,30*1,60*0,12</t>
  </si>
  <si>
    <t>"schodiště 3" 1,80*2,20*0,12</t>
  </si>
  <si>
    <t>"schodiště 4" (1,61+0,60)*0,5*13,0*0,12</t>
  </si>
  <si>
    <t>1914818060</t>
  </si>
  <si>
    <t>2,987*0,100</t>
  </si>
  <si>
    <t>-1663163447</t>
  </si>
  <si>
    <t>"opěrná zeď 1" (12,30+2,35+1,20)*0,40*0,20</t>
  </si>
  <si>
    <t>"opěrná zeď 2" 6,38*0,40*0,15</t>
  </si>
  <si>
    <t>"oplocení 1" 11,40*0,40*0,10</t>
  </si>
  <si>
    <t>"schodiště 1" 0,30*0,575*1,60+0,30*0,73*1,60</t>
  </si>
  <si>
    <t>"schodiště 2" 0,30*0,575*1,60</t>
  </si>
  <si>
    <t>"schodiště 3" 0,30*0,575*2,20+0,30*0,73*2,20</t>
  </si>
  <si>
    <t>"schodiště 4" 0,30*0,575*13,0+0,30*0,73*13,0</t>
  </si>
  <si>
    <t>1022331509</t>
  </si>
  <si>
    <t>"opěrná zeď 1" (12,30+2,80+1,20)*2*0,20</t>
  </si>
  <si>
    <t>"opěrná zeď 2" (6,38+0,40)*2*0,15</t>
  </si>
  <si>
    <t>"oplocení 1" (11,40+0,40)*2*0,10</t>
  </si>
  <si>
    <t>"schodiště 1" 1,60*(0,575+0,20)+1,60*(0,40+0,30)</t>
  </si>
  <si>
    <t>"schodiště 2" 1,60*(0,40+0,20)</t>
  </si>
  <si>
    <t>"schodiště 3" 2,20*(0,575+0,20)+2,20*(0,40+0,30)</t>
  </si>
  <si>
    <t>"schodiště 4" 13,0*(0,575+0,20)+13,0*(0,40+0,40)</t>
  </si>
  <si>
    <t>-1371064517</t>
  </si>
  <si>
    <t>275313711</t>
  </si>
  <si>
    <t>Základové patky z betonu tř. C 20/25</t>
  </si>
  <si>
    <t>-936403457</t>
  </si>
  <si>
    <t>311113144</t>
  </si>
  <si>
    <t>Nosná zeď tl do 300 mm z hladkých tvárnic ztraceného bednění včetně výplně z betonu tř. C 20/25</t>
  </si>
  <si>
    <t>727830715</t>
  </si>
  <si>
    <t>"opěrná zeď 1" (12,25+2,45+1,25)*1,75</t>
  </si>
  <si>
    <t>"opěrná zeď 2" 6,38*2,25</t>
  </si>
  <si>
    <t>"podezdívka oplocení 1" 5,12*1,0</t>
  </si>
  <si>
    <t>2,10*1,25*2</t>
  </si>
  <si>
    <t>2,02*1,25*1</t>
  </si>
  <si>
    <t>-1287568089</t>
  </si>
  <si>
    <t>"opěrná zeď 1" (12,25+2,45+1,25)*1,75*0,30*0,050</t>
  </si>
  <si>
    <t>"opěrná zeď 2" 6,38*2,25*0,30*0,050</t>
  </si>
  <si>
    <t>"podezdívka oplocení 1" 5,12*1,0*0,30*0,050</t>
  </si>
  <si>
    <t>2,10*1,25*2*0,30*0,050</t>
  </si>
  <si>
    <t>2,02*1,25*1*0,30*0,050</t>
  </si>
  <si>
    <t>338171123</t>
  </si>
  <si>
    <t>Osazování sloupků a vzpěr plotových ocelových v do 2,60 m se zabetonováním</t>
  </si>
  <si>
    <t>921319939</t>
  </si>
  <si>
    <t>"oplocení 1" 7</t>
  </si>
  <si>
    <t>"oplocení 2" 6</t>
  </si>
  <si>
    <t>"oplocení 3" 3</t>
  </si>
  <si>
    <t>55342243</t>
  </si>
  <si>
    <t>sloupek plotový Pz 2500/48x1,5mm</t>
  </si>
  <si>
    <t>-1168459509</t>
  </si>
  <si>
    <t>348262404</t>
  </si>
  <si>
    <t>Plot z betonových bloků ukončení plotové zdi krycí deskou hladkou přírodní</t>
  </si>
  <si>
    <t>1520089920</t>
  </si>
  <si>
    <t>"opěrná zeď 1" 10,62+2,45+1,25</t>
  </si>
  <si>
    <t>"opěrná zeď 2" 6,40</t>
  </si>
  <si>
    <t>"podezdívka oplocení 1" 11,40</t>
  </si>
  <si>
    <t>430321414</t>
  </si>
  <si>
    <t>Schodišťová konstrukce ze ŽB tř. C 25/30</t>
  </si>
  <si>
    <t>-1970533820</t>
  </si>
  <si>
    <t>schodnice</t>
  </si>
  <si>
    <t>"schodiště 1" 0,20*0,30*3,30*2</t>
  </si>
  <si>
    <t>"schodiště 2" 0,20*0,30*1,55*1</t>
  </si>
  <si>
    <t>"schodiště 3" 0,20*0,30*2,30*2</t>
  </si>
  <si>
    <t>"schodiště 4" 0,20*0,30*(1,80+0,60)</t>
  </si>
  <si>
    <t>430361821</t>
  </si>
  <si>
    <t>Výztuž schodišťové konstrukce betonářskou ocelí 10 505</t>
  </si>
  <si>
    <t>1691659343</t>
  </si>
  <si>
    <t>0,909*0,120</t>
  </si>
  <si>
    <t>433351131</t>
  </si>
  <si>
    <t>Zřízení bednění schodnic přímočarých schodišť v do 4 m</t>
  </si>
  <si>
    <t>-81397325</t>
  </si>
  <si>
    <t>"schodiště 1" (3,30+0,20)*2*0,30*2</t>
  </si>
  <si>
    <t>"schodiště 2" (1,55+0,20)*2*0,30*1</t>
  </si>
  <si>
    <t>"schodiště 3" (2,30+0,20)*2*0,30*2</t>
  </si>
  <si>
    <t>"schodiště 4" (1,80+0,20)*2*0,30+(0,60+0,20)*2*0,30</t>
  </si>
  <si>
    <t>433351132</t>
  </si>
  <si>
    <t>Odstranění bednění schodnic přímočarých schodišť v do 4 m</t>
  </si>
  <si>
    <t>-180855524</t>
  </si>
  <si>
    <t>434121425R</t>
  </si>
  <si>
    <t>Osazení schodišťových prefabrikátů na stupně</t>
  </si>
  <si>
    <t>-328515765</t>
  </si>
  <si>
    <t>"schodiště 1" 1,60*10</t>
  </si>
  <si>
    <t>"schodiště 2" 1,60*5</t>
  </si>
  <si>
    <t>"schodiště 3" 2,20*7</t>
  </si>
  <si>
    <t>"schodiště 4" 13,0+8,50+6,50+3,0+2,50</t>
  </si>
  <si>
    <t>434R001</t>
  </si>
  <si>
    <t>Schodišťový betonový prefabrikát 300/160mm</t>
  </si>
  <si>
    <t>-1393861569</t>
  </si>
  <si>
    <t>"schodiště 1" 1,60*9</t>
  </si>
  <si>
    <t>"schodiště 2" 1,60*4</t>
  </si>
  <si>
    <t>"schodiště 3" 2,20*6</t>
  </si>
  <si>
    <t>"schodiště 4" 8,50+6,50+3,0+2,50</t>
  </si>
  <si>
    <t>434R002</t>
  </si>
  <si>
    <t>Schodišťový betonový prefabrikát 300mm</t>
  </si>
  <si>
    <t>-1076218953</t>
  </si>
  <si>
    <t>"schodiště 1" 1,60*1</t>
  </si>
  <si>
    <t>"schodiště 2" 1,60*1</t>
  </si>
  <si>
    <t>"schodiště 3" 2,20*1</t>
  </si>
  <si>
    <t>"schodiště 4" 13,0*1</t>
  </si>
  <si>
    <t>1554929149</t>
  </si>
  <si>
    <t>-955507049</t>
  </si>
  <si>
    <t>"schodiště 1" 1,60*(0,16+0,30)*9</t>
  </si>
  <si>
    <t>"schodiště 2" 1,60*(0,16+0,30)*4</t>
  </si>
  <si>
    <t>"schodiště 3" 2,20*(0,16+0,30)*6</t>
  </si>
  <si>
    <t>"schodiště 4" (13,0+8,50+6,50+3,0+2,50)*(0,16+0,30)</t>
  </si>
  <si>
    <t>589387009</t>
  </si>
  <si>
    <t>564750111</t>
  </si>
  <si>
    <t>Podklad z kameniva hrubého drceného vel. 16-32 mm tl 150 mm</t>
  </si>
  <si>
    <t>805028543</t>
  </si>
  <si>
    <t>564851111</t>
  </si>
  <si>
    <t>Podklad ze štěrkodrtě ŠD tl 150 mm</t>
  </si>
  <si>
    <t>-1824893370</t>
  </si>
  <si>
    <t>"skladba S5" 372,49</t>
  </si>
  <si>
    <t>564871111</t>
  </si>
  <si>
    <t>Podklad ze štěrkodrtě ŠD tl 250 mm</t>
  </si>
  <si>
    <t>-765081913</t>
  </si>
  <si>
    <t>"skladba S1" 369,0</t>
  </si>
  <si>
    <t>596211111</t>
  </si>
  <si>
    <t>Kladení zámkové dlažby komunikací pro pěší tl 60 mm skupiny A pl do 100 m2</t>
  </si>
  <si>
    <t>-1295937593</t>
  </si>
  <si>
    <t>"S5 - odměřeno digitálně" 195,42+52,11+27,74+16,99+80,23</t>
  </si>
  <si>
    <t>59245015</t>
  </si>
  <si>
    <t>dlažba zámková tvaru I 200x165x60mm přírodní</t>
  </si>
  <si>
    <t>1776801225</t>
  </si>
  <si>
    <t>59245222</t>
  </si>
  <si>
    <t>dlažba zámková tvaru I základní pro nevidomé 196x161x60mm barevná</t>
  </si>
  <si>
    <t>-2052432128</t>
  </si>
  <si>
    <t>596211213</t>
  </si>
  <si>
    <t>Kladení zámkové dlažby komunikací pro pěší tl 80 mm skupiny A pl přes 300 m2</t>
  </si>
  <si>
    <t>-325951559</t>
  </si>
  <si>
    <t>"S1 - odměřeno digitálně" 369,0</t>
  </si>
  <si>
    <t>1285941572</t>
  </si>
  <si>
    <t>914111111</t>
  </si>
  <si>
    <t>Montáž svislé dopravní značky do velikosti 1 m2 objímkami na sloupek nebo konzolu</t>
  </si>
  <si>
    <t>116951014</t>
  </si>
  <si>
    <t>40445625</t>
  </si>
  <si>
    <t>informativní značky provozní IP12 500x700mm</t>
  </si>
  <si>
    <t>1131338003</t>
  </si>
  <si>
    <t>914511111</t>
  </si>
  <si>
    <t>Montáž sloupku dopravních značek délky do 3,5 m s betonovým základem</t>
  </si>
  <si>
    <t>-1585409628</t>
  </si>
  <si>
    <t>40445230</t>
  </si>
  <si>
    <t>sloupek pro dopravní značku Zn D 70mm v 3,5m</t>
  </si>
  <si>
    <t>-1917151149</t>
  </si>
  <si>
    <t>40445254</t>
  </si>
  <si>
    <t>víčko plastové na sloupek D 70mm</t>
  </si>
  <si>
    <t>-694042778</t>
  </si>
  <si>
    <t>40445257</t>
  </si>
  <si>
    <t>svorka upínací na sloupek D 70mm</t>
  </si>
  <si>
    <t>-815785505</t>
  </si>
  <si>
    <t>915211111</t>
  </si>
  <si>
    <t>Vodorovné dopravní značení dělící čáry souvislé š 125 mm bílý plast</t>
  </si>
  <si>
    <t>-2103523863</t>
  </si>
  <si>
    <t>915223121</t>
  </si>
  <si>
    <t>Vodicí linie pro orientaci nevidomých šířky 170 mm</t>
  </si>
  <si>
    <t>502873017</t>
  </si>
  <si>
    <t>"odměřeno digitálně" 37,0</t>
  </si>
  <si>
    <t>915231111</t>
  </si>
  <si>
    <t>Vodorovné dopravní značení přechody pro chodce, šipky, symboly bílý plast</t>
  </si>
  <si>
    <t>1523813065</t>
  </si>
  <si>
    <t>"místo pro invalidy" 1,50</t>
  </si>
  <si>
    <t>915611111</t>
  </si>
  <si>
    <t>Předznačení vodorovného liniového značení</t>
  </si>
  <si>
    <t>1388697811</t>
  </si>
  <si>
    <t>915621111</t>
  </si>
  <si>
    <t>Předznačení vodorovného plošného značení</t>
  </si>
  <si>
    <t>1830783915</t>
  </si>
  <si>
    <t>916131213</t>
  </si>
  <si>
    <t>Osazení silničního obrubníku betonového stojatého s boční opěrou do lože z betonu prostého</t>
  </si>
  <si>
    <t>1208938796</t>
  </si>
  <si>
    <t>"odměřeno digitálně" 14,65+21,14+5,0+22,50+21,43+19,19+62,95+3,74</t>
  </si>
  <si>
    <t>59217017</t>
  </si>
  <si>
    <t>obrubník betonový chodníkový 1000x100x250mm</t>
  </si>
  <si>
    <t>-870273070</t>
  </si>
  <si>
    <t>170,600*1,01</t>
  </si>
  <si>
    <t>916331112</t>
  </si>
  <si>
    <t>Osazení zahradního obrubníku betonového do lože z betonu s boční opěrou</t>
  </si>
  <si>
    <t>1482149453</t>
  </si>
  <si>
    <t>"odměřeno digitálně" 2,53+7,0+25,65+1,36+15,26+16,89+29,33+41,83+1,79+9,58+14,79+8,59+2,93+9,45+18,44+28,70</t>
  </si>
  <si>
    <t>59217002</t>
  </si>
  <si>
    <t>obrubník betonový zahradní šedý 1000x50x200mm</t>
  </si>
  <si>
    <t>2034101351</t>
  </si>
  <si>
    <t>234,120*1,01</t>
  </si>
  <si>
    <t>916991121</t>
  </si>
  <si>
    <t>Lože pod obrubníky, krajníky nebo obruby z dlažebních kostek z betonu prostého</t>
  </si>
  <si>
    <t>-818642967</t>
  </si>
  <si>
    <t>0,30*0,20*(170,60+234,12)</t>
  </si>
  <si>
    <t>-888668169</t>
  </si>
  <si>
    <t>998223011</t>
  </si>
  <si>
    <t>Přesun hmot pro pozemní komunikace s krytem dlážděným</t>
  </si>
  <si>
    <t>1571010548</t>
  </si>
  <si>
    <t>794</t>
  </si>
  <si>
    <t>Vybavení areálu</t>
  </si>
  <si>
    <t>794R001</t>
  </si>
  <si>
    <t>D+M Lavička s opěradlem, ocel.rám+dřevěné hranoly, včetně základů a kotvení chem.kotvami, ozn.X01, výkr.č.D03.9</t>
  </si>
  <si>
    <t>815708198</t>
  </si>
  <si>
    <t>794R002</t>
  </si>
  <si>
    <t>D+M Stojan na kolo vč.základů a kotvení chem.kotvami, ocelový + práškový vypalovací lak, ozn.X02, výkr.č.D03.9</t>
  </si>
  <si>
    <t>-2091475699</t>
  </si>
  <si>
    <t>794R003</t>
  </si>
  <si>
    <t>D+M Odpadkový koš, ocelový, včetně základů, ozn.X03, výkr.č.D03.9</t>
  </si>
  <si>
    <t>-982018443</t>
  </si>
  <si>
    <t>794R004</t>
  </si>
  <si>
    <t>D+M Ocelové zábradlí vyrovnávacího schodiště č.4, ocel.konstr, pozink, vč.kotvení na chem.kotvy, vel.1,830x0,85m ozn.X04, výkr.č.D03.9</t>
  </si>
  <si>
    <t>1215950710</t>
  </si>
  <si>
    <t>794R005</t>
  </si>
  <si>
    <t>D+M Ocelové zábradlí na opěrné zdi č.2, ocel.konstr, pozink, vč.kotvení na chem.kotvy, vel.3x2,06x0,82m ozn.X05, výkr.č.D03.9</t>
  </si>
  <si>
    <t>-804763145</t>
  </si>
  <si>
    <t>794R006</t>
  </si>
  <si>
    <t>D+M Ocelové zábradlí vyrovnávacího schodiště č.1, ocel.konstr, pozink, vč.kotvení na chem.kotvy, vel.3,215x0,85m ozn.X06, výkr.č.D03.9</t>
  </si>
  <si>
    <t>-1114518425</t>
  </si>
  <si>
    <t>794R007</t>
  </si>
  <si>
    <t>D+M Ocelové zábradlí vyrovnávacího schodiště č.2, ocel.konstr, pozink, vč.kotvení na chem.kotvy, vel.1,49x0,85m ozn.X07, výkr.č.D03.9</t>
  </si>
  <si>
    <t>-2073256465</t>
  </si>
  <si>
    <t>794R008</t>
  </si>
  <si>
    <t>D+M Ocelové zábradlí vyrovnávacího schodiště č.3, ocel.konstr, pozink, vč.kotvení na chem.kotvy, vel.2,17x0,85m ozn.X08, výkr.č.D03.9</t>
  </si>
  <si>
    <t>-1557063182</t>
  </si>
  <si>
    <t>794R009</t>
  </si>
  <si>
    <t>D+M Betonová parkovací zábrana, vč.betonového základu a kotvení na chem.kotvy, vel.1,90*0,23*0,23m ozn.X09, výkr.č.D03.9</t>
  </si>
  <si>
    <t>1663300154</t>
  </si>
  <si>
    <t>794R010</t>
  </si>
  <si>
    <t>D+M Ocelové zábradlí na opěrné zdi č.1, ocel.konstr, pozink, vč.kotvení na chem.kotvy, vel.3x2,05x0,73m 1x2,65x0,73m, 1x1,19x0,73m ozn.X10, výkr.č.D03.9</t>
  </si>
  <si>
    <t>-1512068894</t>
  </si>
  <si>
    <t>794R011</t>
  </si>
  <si>
    <t>D+M Oplocení č.1, ocelové sloupky pozink + plotový rám s výpletem z plotového pletiva, výška 1,0m, délka 10,90m ozn.X11, výkr.č.D03.9</t>
  </si>
  <si>
    <t>2008592209</t>
  </si>
  <si>
    <t>794R012</t>
  </si>
  <si>
    <t>D+M Oplocení č.2, ocelové sloupky pozink + výplň jekl, výška 1,68m, délka 6,36m + vjezd.vrata + vstupní branka, vč.kování a bezp.zámků, ozn.X12, výkr.č.D03.9</t>
  </si>
  <si>
    <t>401426423</t>
  </si>
  <si>
    <t>794R013</t>
  </si>
  <si>
    <t>D+M Oplocení č.3, ocelové sloupky pozink vč.zákl.patek  + drátěné pletivo Zn, výška 1,80m, délka 4,10m, ozn.X13, výkr.č.D03.9</t>
  </si>
  <si>
    <t>-50017641</t>
  </si>
  <si>
    <t>794R099</t>
  </si>
  <si>
    <t>Doprava vybavení areálu</t>
  </si>
  <si>
    <t>-1294242654</t>
  </si>
  <si>
    <t>794R100</t>
  </si>
  <si>
    <t>Závěrečná revize vybavení areálu</t>
  </si>
  <si>
    <t>1220618305</t>
  </si>
  <si>
    <t>794R150</t>
  </si>
  <si>
    <t>Přesun hmot pro vybavení areálu</t>
  </si>
  <si>
    <t>1082103381</t>
  </si>
  <si>
    <t>1795179659</t>
  </si>
  <si>
    <t>-373634393</t>
  </si>
  <si>
    <t>1433863929</t>
  </si>
  <si>
    <t>-8470109</t>
  </si>
  <si>
    <t>IO 01 - Přípojka vodovodu</t>
  </si>
  <si>
    <t xml:space="preserve">    8 - Trubní vedení</t>
  </si>
  <si>
    <t>113106021</t>
  </si>
  <si>
    <t>Rozebrání dlažeb při překopech komunikací pro pěší z betonových dlaždic ručně</t>
  </si>
  <si>
    <t>-789318964</t>
  </si>
  <si>
    <t>113107022</t>
  </si>
  <si>
    <t>Odstranění podkladu z kameniva drceného tl přes 100 do 200 mm při překopech ručně</t>
  </si>
  <si>
    <t>284720089</t>
  </si>
  <si>
    <t>2,50+1,70</t>
  </si>
  <si>
    <t>113107023</t>
  </si>
  <si>
    <t>Odstranění podkladu z kameniva drceného tl přes 200 do 300 mm při překopech ručně</t>
  </si>
  <si>
    <t>681322295</t>
  </si>
  <si>
    <t>113107142</t>
  </si>
  <si>
    <t>Odstranění krytu živičného tl přes 50 do 100 mm ručně</t>
  </si>
  <si>
    <t>-1557229307</t>
  </si>
  <si>
    <t>564760001</t>
  </si>
  <si>
    <t>Podklad z kameniva hrubého drceného vel. 8-16 mm plochy do 100 m2 tl 200 mm</t>
  </si>
  <si>
    <t>-1457655755</t>
  </si>
  <si>
    <t>1,70+2,50</t>
  </si>
  <si>
    <t>564770101</t>
  </si>
  <si>
    <t>Podklad z kameniva hrubého drceného vel. 16-32 mm plochy do 100 m2 tl 250 mm</t>
  </si>
  <si>
    <t>2119505440</t>
  </si>
  <si>
    <t>576136111</t>
  </si>
  <si>
    <t>Asfaltový koberec otevřený AKO 8 (AKOJ) tl 40 mm š do 3 m z modifikovaného asfaltu</t>
  </si>
  <si>
    <t>-484573604</t>
  </si>
  <si>
    <t>576146311</t>
  </si>
  <si>
    <t>Asfaltový koberec otevřený AKO 16 (AKOH) tl 50 mm š do 3 m z nemodifikovaného asfaltu</t>
  </si>
  <si>
    <t>-740421397</t>
  </si>
  <si>
    <t>596811311</t>
  </si>
  <si>
    <t>Kladení velkoformátové betonové dlažby tl do 100 mm velikosti do 0,5 m2 pl do 300 m2</t>
  </si>
  <si>
    <t>1241837478</t>
  </si>
  <si>
    <t>"zpětné položení dlažby" 1,70</t>
  </si>
  <si>
    <t>Trubní vedení</t>
  </si>
  <si>
    <t>8001001</t>
  </si>
  <si>
    <t>Přípojka vodovodu - dle special.</t>
  </si>
  <si>
    <t>279844630</t>
  </si>
  <si>
    <t>919735112</t>
  </si>
  <si>
    <t>Řezání stávajícího živičného krytu hl přes 50 do 100 mm</t>
  </si>
  <si>
    <t>14138107</t>
  </si>
  <si>
    <t>997221561</t>
  </si>
  <si>
    <t>Vodorovná doprava suti z kusových materiálů do 1 km</t>
  </si>
  <si>
    <t>384131588</t>
  </si>
  <si>
    <t>4,05-0,434</t>
  </si>
  <si>
    <t>997221569</t>
  </si>
  <si>
    <t>Příplatek ZKD 1 km u vodorovné dopravy suti z kusových materiálů</t>
  </si>
  <si>
    <t>1335333797</t>
  </si>
  <si>
    <t>3,616*19</t>
  </si>
  <si>
    <t>997221645</t>
  </si>
  <si>
    <t>Poplatek za uložení na skládce (skládkovné) odpadu asfaltového bez dehtu kód odpadu 17 03 02</t>
  </si>
  <si>
    <t>854488167</t>
  </si>
  <si>
    <t>997221655</t>
  </si>
  <si>
    <t>740135406</t>
  </si>
  <si>
    <t>998225111</t>
  </si>
  <si>
    <t>Přesun hmot pro pozemní komunikace s krytem z kamene, betonovým nebo živičným</t>
  </si>
  <si>
    <t>-1970106441</t>
  </si>
  <si>
    <t>-840595872</t>
  </si>
  <si>
    <t>954908191</t>
  </si>
  <si>
    <t>390180861</t>
  </si>
  <si>
    <t>-1928624591</t>
  </si>
  <si>
    <t>IO 02 - Přípojka kanalizace</t>
  </si>
  <si>
    <t>-244448547</t>
  </si>
  <si>
    <t>1089958752</t>
  </si>
  <si>
    <t>4,0+1,70</t>
  </si>
  <si>
    <t>367957311</t>
  </si>
  <si>
    <t>-958079864</t>
  </si>
  <si>
    <t>-1581513987</t>
  </si>
  <si>
    <t>1,70+4,0</t>
  </si>
  <si>
    <t>2141116031</t>
  </si>
  <si>
    <t>410794869</t>
  </si>
  <si>
    <t>689129794</t>
  </si>
  <si>
    <t>-598565586</t>
  </si>
  <si>
    <t>8002001</t>
  </si>
  <si>
    <t>Přípojka kanalizace - dle special.</t>
  </si>
  <si>
    <t>-427488728</t>
  </si>
  <si>
    <t>-2121618469</t>
  </si>
  <si>
    <t>423895243</t>
  </si>
  <si>
    <t>5,475-0,434</t>
  </si>
  <si>
    <t>60149442</t>
  </si>
  <si>
    <t>5,041*19</t>
  </si>
  <si>
    <t>-1280797963</t>
  </si>
  <si>
    <t>0,88</t>
  </si>
  <si>
    <t>-1976532003</t>
  </si>
  <si>
    <t>4,161</t>
  </si>
  <si>
    <t>1328258336</t>
  </si>
  <si>
    <t>1467592537</t>
  </si>
  <si>
    <t>-331237698</t>
  </si>
  <si>
    <t>-1689691017</t>
  </si>
  <si>
    <t>1496785263</t>
  </si>
  <si>
    <t>IO 04 - Veřejné osvětlení</t>
  </si>
  <si>
    <t>7414001</t>
  </si>
  <si>
    <t>Veřejné osvětlení - dle special.</t>
  </si>
  <si>
    <t>653772477</t>
  </si>
  <si>
    <t>330112195</t>
  </si>
  <si>
    <t>-1811158694</t>
  </si>
  <si>
    <t>-207793069</t>
  </si>
  <si>
    <t>IO 05 - Přípojka plynu</t>
  </si>
  <si>
    <t>-1731407443</t>
  </si>
  <si>
    <t>-340447126</t>
  </si>
  <si>
    <t>-494023504</t>
  </si>
  <si>
    <t>52019621</t>
  </si>
  <si>
    <t>-866819220</t>
  </si>
  <si>
    <t>1189914154</t>
  </si>
  <si>
    <t>751035581</t>
  </si>
  <si>
    <t>-1191452319</t>
  </si>
  <si>
    <t>-1421727315</t>
  </si>
  <si>
    <t>8005001</t>
  </si>
  <si>
    <t>Přípojka plynovodu - dle special.</t>
  </si>
  <si>
    <t>729148470</t>
  </si>
  <si>
    <t>40826040</t>
  </si>
  <si>
    <t>1691496095</t>
  </si>
  <si>
    <t>-557089581</t>
  </si>
  <si>
    <t>-1231700777</t>
  </si>
  <si>
    <t>-921633217</t>
  </si>
  <si>
    <t>1254139499</t>
  </si>
  <si>
    <t>2066127592</t>
  </si>
  <si>
    <t>1785936645</t>
  </si>
  <si>
    <t>-550711843</t>
  </si>
  <si>
    <t>-1076508867</t>
  </si>
  <si>
    <t>TĚLOCVIČNA V ULICI JÍVANSKÁ, HORNÍ POČERNICE</t>
  </si>
  <si>
    <t>POLOŽKOVÝ ROZPOČET</t>
  </si>
  <si>
    <t>investor:</t>
  </si>
  <si>
    <t>Městská část Praha 20, Jívanská 647, 193 21 Praha 9 - Horní Počernice</t>
  </si>
  <si>
    <t>hl.projektant:</t>
  </si>
  <si>
    <t>Sportovní projekty spol. s r.o., Sokolovská 87/95, 186 00 Praha 8</t>
  </si>
  <si>
    <t>projektant části:</t>
  </si>
  <si>
    <t>Ing. Zdeněk Sadílek, Krátká 460, 252 62 Horoměřice</t>
  </si>
  <si>
    <t>název části:</t>
  </si>
  <si>
    <t>SO-02.4   ZTI</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</si>
  <si>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</si>
  <si>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</si>
  <si>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</si>
  <si>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</si>
  <si>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</si>
  <si>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</si>
  <si>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</si>
  <si>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množství</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</si>
  <si>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</si>
  <si>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</si>
  <si>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</si>
  <si>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</si>
  <si>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</si>
  <si>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</si>
  <si>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</si>
  <si>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</si>
  <si>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</si>
  <si>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</si>
  <si>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</si>
  <si>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</si>
  <si>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</si>
  <si>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</si>
  <si>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</si>
  <si>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Vykopávka v uzavřených prostorách</t>
  </si>
  <si>
    <t>01.03</t>
  </si>
  <si>
    <t>01/03</t>
  </si>
  <si>
    <t>Lože pod potrubí z kameniva drobného</t>
  </si>
  <si>
    <t>01.04</t>
  </si>
  <si>
    <t>01/04</t>
  </si>
  <si>
    <t>Lože pod potrubí v uzavřených prostorách z kameniva drobného</t>
  </si>
  <si>
    <t>01.05</t>
  </si>
  <si>
    <t>01/05</t>
  </si>
  <si>
    <t>Zřízení pažení příložného</t>
  </si>
  <si>
    <r>
      <t>m</t>
    </r>
    <r>
      <rPr>
        <vertAlign val="superscript"/>
        <sz val="10"/>
        <rFont val="Arial Narrow"/>
        <family val="2"/>
        <charset val="238"/>
      </rPr>
      <t>2</t>
    </r>
  </si>
  <si>
    <t>01.06</t>
  </si>
  <si>
    <t>Odstranění pažení příložného</t>
  </si>
  <si>
    <t>01.07</t>
  </si>
  <si>
    <t>01/06</t>
  </si>
  <si>
    <t>Zřízení pažení příložného v uzavřených prostorách</t>
  </si>
  <si>
    <t>01.08</t>
  </si>
  <si>
    <t>Odstranění pažení příložného v uzavřených prostorách</t>
  </si>
  <si>
    <t>01.09</t>
  </si>
  <si>
    <t>01/07</t>
  </si>
  <si>
    <t>Obsyp potrubí z kameniva drobného</t>
  </si>
  <si>
    <t>01.10</t>
  </si>
  <si>
    <t>01/08</t>
  </si>
  <si>
    <t xml:space="preserve">Obsyp potrubí v uzavřených prostorách z kameniva drobného </t>
  </si>
  <si>
    <t>01.11</t>
  </si>
  <si>
    <t>01/09</t>
  </si>
  <si>
    <t>Zásyp sypaninou jam, rýh</t>
  </si>
  <si>
    <t>01.12</t>
  </si>
  <si>
    <t>Zásyp sypaninou jam, rýh, příplatek za prohození výkopku</t>
  </si>
  <si>
    <t>01.13</t>
  </si>
  <si>
    <t>01/10</t>
  </si>
  <si>
    <t>Zásyp sypaninou v uzavřených prostorách</t>
  </si>
  <si>
    <t>01.14</t>
  </si>
  <si>
    <t>Zásyp sypaninou v uzavřených prostorách, příplatek za prohození výkopku</t>
  </si>
  <si>
    <t>01.15</t>
  </si>
  <si>
    <t>01/11</t>
  </si>
  <si>
    <t>Vodorovné přemístění výkopku po suchu, vzdálenost do 10km</t>
  </si>
  <si>
    <t>01.16</t>
  </si>
  <si>
    <t>Vodorovné přemístění výkopku po suchu, příplatek za další 1km</t>
  </si>
  <si>
    <t>01.17</t>
  </si>
  <si>
    <t>Uložení sypaniny na skládku</t>
  </si>
  <si>
    <t>02</t>
  </si>
  <si>
    <t>VNITŘNÍ KANALIZACE</t>
  </si>
  <si>
    <t>02.01</t>
  </si>
  <si>
    <t>02/01</t>
  </si>
  <si>
    <t>Kanalizační potrubí HT DN 32, hrdlové, hladké</t>
  </si>
  <si>
    <t>02.02</t>
  </si>
  <si>
    <t>Kanalizační potrubí HT DN 40, hrdlové, hladké</t>
  </si>
  <si>
    <t>02.03</t>
  </si>
  <si>
    <t>Kanalizační potrubí HT DN 50, hrdlové, hladké</t>
  </si>
  <si>
    <t>02.04</t>
  </si>
  <si>
    <t>Kanalizační potrubí HT DN 75, hrdlové, hladké</t>
  </si>
  <si>
    <t>02.05</t>
  </si>
  <si>
    <t>Kanalizační potrubí HT DN 110, hrdlové, hladké</t>
  </si>
  <si>
    <t>02.06</t>
  </si>
  <si>
    <t>02/02</t>
  </si>
  <si>
    <t>Kanalizační potrubí KG DN 110, hrdlové, hladké</t>
  </si>
  <si>
    <t>02.07</t>
  </si>
  <si>
    <t>Kanalizační potrubí KG DN 125, hrdlové, hladké</t>
  </si>
  <si>
    <t>02.08</t>
  </si>
  <si>
    <t>Kanalizační potrubí KG DN 160, hrdlové, hladké</t>
  </si>
  <si>
    <t>02.09</t>
  </si>
  <si>
    <t>Kanalizační potrubí KG DN 200, hrdlové, hladké</t>
  </si>
  <si>
    <t>02.10</t>
  </si>
  <si>
    <t>02/03</t>
  </si>
  <si>
    <t>Ventilační hlavice DN 110</t>
  </si>
  <si>
    <t>kpl.</t>
  </si>
  <si>
    <t>02.11</t>
  </si>
  <si>
    <t>Vyvedení odpadních výpustek DN 32</t>
  </si>
  <si>
    <t>02.12</t>
  </si>
  <si>
    <t>Vyvedení odpadních výpustek DN 40</t>
  </si>
  <si>
    <t>02.13</t>
  </si>
  <si>
    <t>Vyvedení odpadních výpustek DN 50</t>
  </si>
  <si>
    <t>02.14</t>
  </si>
  <si>
    <t>Vyvedení odpadních výpustek DN 110</t>
  </si>
  <si>
    <t>02.15</t>
  </si>
  <si>
    <t>02/04</t>
  </si>
  <si>
    <t>Vpust podlahová plastová, svislý odpad DN50, zápachová uzávěrka, mřížka nerez</t>
  </si>
  <si>
    <t>02.16</t>
  </si>
  <si>
    <t>02/05</t>
  </si>
  <si>
    <t>Vpust podlahová plastová, boční odpad DN50, boční nátok DN50, zápachová uzávěrka, mřížka nerez</t>
  </si>
  <si>
    <t>02.17</t>
  </si>
  <si>
    <t>02/06</t>
  </si>
  <si>
    <t>Vtok dvorní plastový DN 110, svislý odpad, suchá klapka proti západu, mřížka litina</t>
  </si>
  <si>
    <t>02.18</t>
  </si>
  <si>
    <t>02/07</t>
  </si>
  <si>
    <t>Lapač střešních splavenin DN 110</t>
  </si>
  <si>
    <t>02.19</t>
  </si>
  <si>
    <t>02/08</t>
  </si>
  <si>
    <t>Podlahový žlab nerezový pro odvodnění sprch, dl. 700mm</t>
  </si>
  <si>
    <t>02.20</t>
  </si>
  <si>
    <t>02/09</t>
  </si>
  <si>
    <t>Potrubní zápachová uzávěrka DN 110</t>
  </si>
  <si>
    <t>02.21</t>
  </si>
  <si>
    <t>02/10</t>
  </si>
  <si>
    <t>Zápachová uzávěrka podomítková DN 32 pro odvodnění VZT</t>
  </si>
  <si>
    <t>02.22</t>
  </si>
  <si>
    <t>02/11</t>
  </si>
  <si>
    <t>Protipožární manžeta pro potrubí DN 110</t>
  </si>
  <si>
    <t>02.23</t>
  </si>
  <si>
    <t>02/12</t>
  </si>
  <si>
    <t>Dvířka plastová 150x300mm, barva bílá</t>
  </si>
  <si>
    <t>02.24</t>
  </si>
  <si>
    <t>02/13</t>
  </si>
  <si>
    <t>Šachta plastová Ø600mm, odbočná, výška vstupu do 1,50m, poklop B125</t>
  </si>
  <si>
    <t>02.25</t>
  </si>
  <si>
    <t>Šachta plastová Ø600mm, odbočná, výška vstupu do 1,70m, poklop B125</t>
  </si>
  <si>
    <t>02.26</t>
  </si>
  <si>
    <t>02/14</t>
  </si>
  <si>
    <t>Šachta plastová Ø400mm, filtrační, výška vstupu do 1,60m, poklop B125</t>
  </si>
  <si>
    <t>02.27</t>
  </si>
  <si>
    <t>02/15</t>
  </si>
  <si>
    <t>Šachta betonová, skružená Ø1000mm, potrubí DN 125, výška vstupu do 2,00m, poklop B125</t>
  </si>
  <si>
    <t>02.28</t>
  </si>
  <si>
    <t>02/16</t>
  </si>
  <si>
    <t>Odvodňovací žlab, délka 74,60m, 1x odtok se sifonovým dílem, tělo kompozitní směs, litinová vtoková mříž tř. zatížení B125</t>
  </si>
  <si>
    <t>02.29</t>
  </si>
  <si>
    <t>02/17</t>
  </si>
  <si>
    <t>Podtlakový odvodňovací systém vč. vtoků, nosných prvků, kotvení a tepelné izolace</t>
  </si>
  <si>
    <t>02.30</t>
  </si>
  <si>
    <t>Technická prohlídka kanalizace</t>
  </si>
  <si>
    <t>02.31</t>
  </si>
  <si>
    <t>Zkouška těsnosti kanalizace vodou do DN 125</t>
  </si>
  <si>
    <t>02.32</t>
  </si>
  <si>
    <t>Zkouška těsnosti kanalizace vodou do DN 200</t>
  </si>
  <si>
    <t>02.33</t>
  </si>
  <si>
    <t>Zkouška těsnosti kanalizace vzduchem</t>
  </si>
  <si>
    <t>02.34</t>
  </si>
  <si>
    <t>Přesun hmot pro vnitřní kanalizaci, výška objektu do 12m</t>
  </si>
  <si>
    <t>03</t>
  </si>
  <si>
    <t>VNITŘNÍ VODOVOD</t>
  </si>
  <si>
    <t>03.01</t>
  </si>
  <si>
    <t>03/01</t>
  </si>
  <si>
    <t>Trubka polypropylénová PP-RCT 20x2.3, S4, vč. montážního materiálu</t>
  </si>
  <si>
    <t>03.02</t>
  </si>
  <si>
    <t>Trubka polypropylénová PP-RCT 25x2.8, S4, vč. montážního materiálu</t>
  </si>
  <si>
    <t>03.03</t>
  </si>
  <si>
    <t>Trubka polypropylénová PP-RCT 32x3.6, S4, vč. montážního materiálu</t>
  </si>
  <si>
    <t>03.04</t>
  </si>
  <si>
    <t>Trubka polypropylénová PP-RCT 40x4.5, S4, vč. montážního materiálu</t>
  </si>
  <si>
    <t>03.05</t>
  </si>
  <si>
    <t>Trubka polypropylénová PP-RCT 50x5.6, S4, vč. montážního materiálu</t>
  </si>
  <si>
    <t>03.06</t>
  </si>
  <si>
    <t>Trubka polypropylénová PP-RCT 63x7.1, S4, vč. montážního materiálu</t>
  </si>
  <si>
    <t>03.07</t>
  </si>
  <si>
    <t>03/02</t>
  </si>
  <si>
    <t>Trouba vodovodní PE d63, PN 16</t>
  </si>
  <si>
    <t>03.08</t>
  </si>
  <si>
    <t>03/03</t>
  </si>
  <si>
    <t>Trubka ocelová závitová DN 25, pozinkovaná,  vč. nátěru a montážního materiálu</t>
  </si>
  <si>
    <t>03.09</t>
  </si>
  <si>
    <t>Trubka ocelová závitová DN 32, pozinkovaná,  vč. nátěru a montážního materiálu</t>
  </si>
  <si>
    <t>03.10</t>
  </si>
  <si>
    <t>Trubka ocelová závitová DN 40, pozinkovaná,  vč. nátěru a montážního materiálu</t>
  </si>
  <si>
    <t>03.11</t>
  </si>
  <si>
    <t>03/04</t>
  </si>
  <si>
    <t>Tepelná izolace na bázi pěnového polyethylenu, vnitřní průměr izolace 20mm, tl. izolace 5mm</t>
  </si>
  <si>
    <t>03.12</t>
  </si>
  <si>
    <t>Tepelná izolace na bázi pěnového polyethylenu, vnitřní průměr izolace 22mm, tl. izolace 25mm</t>
  </si>
  <si>
    <t>03.13</t>
  </si>
  <si>
    <t>Tepelná izolace na bázi pěnového polyethylenu, vnitřní průměr izolace 25mm, tl. izolace 5mm</t>
  </si>
  <si>
    <t>03.14</t>
  </si>
  <si>
    <t>Tepelná izolace na bázi pěnového polyethylenu, vnitřní průměr izolace 28mm, tl. izolace 30mm</t>
  </si>
  <si>
    <t>03.15</t>
  </si>
  <si>
    <t>Tepelná izolace na bázi pěnového polyethylenu, vnitřní průměr izolace 35mm, tl. izolace 5mm</t>
  </si>
  <si>
    <t>03.16</t>
  </si>
  <si>
    <t>Tepelná izolace na bázi pěnového polyethylenu, vnitřní průměr izolace 42mm, tl. izolace 9mm</t>
  </si>
  <si>
    <t>03.17</t>
  </si>
  <si>
    <t>Tepelná izolace na bázi pěnového polyethylenu, vnitřní průměr izolace 54mm, tl. izolace 9mm</t>
  </si>
  <si>
    <t>03.18</t>
  </si>
  <si>
    <t>Tepelná izolace na bázi pěnového polyethylenu, vnitřní průměr izolace 64mm, tl. izolace 9mm</t>
  </si>
  <si>
    <t>03.19</t>
  </si>
  <si>
    <t>03/05</t>
  </si>
  <si>
    <t>Tepelné izolace z minerální vlny ve tvaru trubice, kašírování hliníkovou folií, rozměr 21/25</t>
  </si>
  <si>
    <t>03.20</t>
  </si>
  <si>
    <t>Tepelné izolace z minerální vlny ve tvaru trubice, kašírování hliníkovou folií, rozměr 27/40</t>
  </si>
  <si>
    <t>03.21</t>
  </si>
  <si>
    <t>Tepelné izolace z minerální vlny ve tvaru trubice, kašírování hliníkovou folií, rozměr 34/50</t>
  </si>
  <si>
    <t>03.22</t>
  </si>
  <si>
    <t>Tepelné izolace z minerální vlny ve tvaru trubice, kašírování hliníkovou folií, rozměr 42/25</t>
  </si>
  <si>
    <t>03.23</t>
  </si>
  <si>
    <t>Tepelné izolace z minerální vlny ve tvaru trubice, kašírování hliníkovou folií, rozměr 49/40</t>
  </si>
  <si>
    <t>03.24</t>
  </si>
  <si>
    <t>Vyvedení a upevnění vodovodních výpustek DN 15</t>
  </si>
  <si>
    <t>03.25</t>
  </si>
  <si>
    <t>Nástěnka pro ventil G 1/2"</t>
  </si>
  <si>
    <t>03.26</t>
  </si>
  <si>
    <t>Nástěnka pro baterii G 1/2"</t>
  </si>
  <si>
    <t>03.27</t>
  </si>
  <si>
    <t>03/06</t>
  </si>
  <si>
    <t>Ventil výtokový chromovaný DN 15</t>
  </si>
  <si>
    <t>03.28</t>
  </si>
  <si>
    <t>03/07</t>
  </si>
  <si>
    <t>Kohout kulový plastový d15, ovládací páka</t>
  </si>
  <si>
    <t>03.29</t>
  </si>
  <si>
    <t>Kohout kulový plastový d20, ovládací páka</t>
  </si>
  <si>
    <t>03.30</t>
  </si>
  <si>
    <t>03/08</t>
  </si>
  <si>
    <t>Kohout kulový plastový d20, ovládací páka, odvodnění</t>
  </si>
  <si>
    <t>03.31</t>
  </si>
  <si>
    <t>Kohout kulový plastový d25, ovládací páka</t>
  </si>
  <si>
    <t>03.32</t>
  </si>
  <si>
    <t>Kohout kulový plastový d25, ovládací páka, odvodnění</t>
  </si>
  <si>
    <t>03.33</t>
  </si>
  <si>
    <t>Kohout kulový plastový d50, ovládací páka</t>
  </si>
  <si>
    <t>03.34</t>
  </si>
  <si>
    <t>03/09</t>
  </si>
  <si>
    <t>Kohout kulový uzavírací DN 40, ovládací páka</t>
  </si>
  <si>
    <t>03.35</t>
  </si>
  <si>
    <t>03/10</t>
  </si>
  <si>
    <t>Kohout zpětný plastový d25</t>
  </si>
  <si>
    <t>03.36</t>
  </si>
  <si>
    <t>03/11</t>
  </si>
  <si>
    <t>Zpětná klapka závitová DN 40</t>
  </si>
  <si>
    <t>03.37</t>
  </si>
  <si>
    <t>03/12</t>
  </si>
  <si>
    <t>Revidovatelná zpětná klapka DN 15, typ EA</t>
  </si>
  <si>
    <t>03.38</t>
  </si>
  <si>
    <t>03/13</t>
  </si>
  <si>
    <t>Oddělovač systému typu BA DN 40, z červeného bronzu</t>
  </si>
  <si>
    <t>03.39</t>
  </si>
  <si>
    <t>03/14</t>
  </si>
  <si>
    <t>Vyvažovací ventil cirkulace TV DN15, PN 16, uzavírací</t>
  </si>
  <si>
    <t>03.40</t>
  </si>
  <si>
    <t>03/15</t>
  </si>
  <si>
    <t>Filtr vodovodní DN40 s automatickým zpětným proplachem</t>
  </si>
  <si>
    <t>03.41</t>
  </si>
  <si>
    <t>03/16</t>
  </si>
  <si>
    <t>Hydrant typu D, průtok Q=0,3l/s, průměr hadice 19mm, délka hadice 30m, instalace do výklenku</t>
  </si>
  <si>
    <t>03.42</t>
  </si>
  <si>
    <t>03/17</t>
  </si>
  <si>
    <t>Cirkulační čerpadlo TV, H=1.14m, Q=0.15m3/h</t>
  </si>
  <si>
    <t>03.43</t>
  </si>
  <si>
    <t>03/18</t>
  </si>
  <si>
    <t>Ventil pojistný membránový, rohový G 3/4"</t>
  </si>
  <si>
    <t>03.44</t>
  </si>
  <si>
    <t>03/19</t>
  </si>
  <si>
    <t>Tlakoměr Ø100, vč. kohoutu a smyčky</t>
  </si>
  <si>
    <t>03.45</t>
  </si>
  <si>
    <t>03/20</t>
  </si>
  <si>
    <t>Vodoměr závitový DN20, Q=16.00m3/h, pro rozvod SV</t>
  </si>
  <si>
    <t>03.46</t>
  </si>
  <si>
    <t>Proplach a desinfekce potrubí vodovodního do DN 80</t>
  </si>
  <si>
    <t>03.47</t>
  </si>
  <si>
    <t>Zkouška tlaková potrubí vodovodního do DN 50</t>
  </si>
  <si>
    <t>03.48</t>
  </si>
  <si>
    <t>Přesun hmot pro vnitřní vodovod, výška objektu do 12m</t>
  </si>
  <si>
    <t>04</t>
  </si>
  <si>
    <t>VNITŘNÍ PLYNOVOD</t>
  </si>
  <si>
    <t>04.01</t>
  </si>
  <si>
    <t>04/01</t>
  </si>
  <si>
    <t>Trubka ocelová černá DN 25, svařovaná, vč. nátěru a montážního materiálu</t>
  </si>
  <si>
    <t>04.02</t>
  </si>
  <si>
    <t>Trubka ocelová černá DN 32, svařovaná, vč. nátěru a montážního materiálu</t>
  </si>
  <si>
    <t>04.03</t>
  </si>
  <si>
    <t>Trubka ocelová černá DN 50, svařovaná, vč. nátěru a montážního materiálu</t>
  </si>
  <si>
    <t>04.04</t>
  </si>
  <si>
    <t>04/02</t>
  </si>
  <si>
    <t>Chránička z trubek ocelových DN 80</t>
  </si>
  <si>
    <t>04.05</t>
  </si>
  <si>
    <t>Chránička z trubek ocelových DN 100</t>
  </si>
  <si>
    <t>04.06</t>
  </si>
  <si>
    <t>04/03</t>
  </si>
  <si>
    <t>Kohout kulový DN 15, závitový, plnoprůtokový</t>
  </si>
  <si>
    <t>04.07</t>
  </si>
  <si>
    <t>Kohout kulový DN 25, závitový, plnoprůtokový</t>
  </si>
  <si>
    <t>04.08</t>
  </si>
  <si>
    <t>Kohout kulový DN 50, závitový, plnoprůtokový</t>
  </si>
  <si>
    <t>04.09</t>
  </si>
  <si>
    <t>04/04</t>
  </si>
  <si>
    <t>Bezpečnostní rychlouzávěr DN 50 závitový</t>
  </si>
  <si>
    <t>04.10</t>
  </si>
  <si>
    <t>04/05</t>
  </si>
  <si>
    <r>
      <t>Tlakoměr M</t>
    </r>
    <r>
      <rPr>
        <sz val="10"/>
        <rFont val="Calibri"/>
        <family val="2"/>
        <charset val="238"/>
      </rPr>
      <t>Ø</t>
    </r>
    <r>
      <rPr>
        <sz val="10"/>
        <rFont val="Arial Narrow"/>
        <family val="2"/>
        <charset val="238"/>
      </rPr>
      <t>100, rsh 0-6kPa</t>
    </r>
  </si>
  <si>
    <t>04.11</t>
  </si>
  <si>
    <t>04/06</t>
  </si>
  <si>
    <t>Hadice DN15, dl. 500mm</t>
  </si>
  <si>
    <t>04.12</t>
  </si>
  <si>
    <t>Odvzdušnění a napuštění potrubí</t>
  </si>
  <si>
    <t>04.13</t>
  </si>
  <si>
    <t>Zkouška těsnosti tlakem, zkouška pevnosti, potrubí do DN 80</t>
  </si>
  <si>
    <t>04.14</t>
  </si>
  <si>
    <t>Revize zařízení</t>
  </si>
  <si>
    <t>04.15</t>
  </si>
  <si>
    <t>Přesun hmot pro vnitřní plynovod, výška objektu do 24m</t>
  </si>
  <si>
    <t>05</t>
  </si>
  <si>
    <t>ZAŘIZOVACÍ PŘEDMĚTY</t>
  </si>
  <si>
    <t>05.01</t>
  </si>
  <si>
    <t>05/01</t>
  </si>
  <si>
    <t>Klozet keramický závěsný, instalační závěsný element, ovládací deska, sedátko</t>
  </si>
  <si>
    <t>05.02</t>
  </si>
  <si>
    <t>05/02</t>
  </si>
  <si>
    <t>Klozet keramický závěsný, pro osoby se sníženou pohyblivostí, instalační závěsný element, oddálené splachování, sedátko</t>
  </si>
  <si>
    <t>05.03</t>
  </si>
  <si>
    <t>05/03</t>
  </si>
  <si>
    <t>Umyvadlo keramické, zápachová uzávěrka</t>
  </si>
  <si>
    <t>05.04</t>
  </si>
  <si>
    <t>05/04</t>
  </si>
  <si>
    <t>Umyvadlo keramické, pro osoby se sníženou pohyblivostí, podomítková zápachová uzávěrka</t>
  </si>
  <si>
    <t>05.05</t>
  </si>
  <si>
    <t>05/05</t>
  </si>
  <si>
    <t>Pisoárová mísa keramická, instalační závěsný element, radarové splachování, vč. zdroje radarového splachování</t>
  </si>
  <si>
    <t>05.06</t>
  </si>
  <si>
    <t>05/06</t>
  </si>
  <si>
    <t>Výlevka keramická, závěsná, instalační závěsný element, ovládací deska</t>
  </si>
  <si>
    <t>05.07</t>
  </si>
  <si>
    <t>05/07</t>
  </si>
  <si>
    <t>Zápachová uzávěrka plastová pro dřez, odbočka pro myčku</t>
  </si>
  <si>
    <t>05.08</t>
  </si>
  <si>
    <t>Přesun hmot pro zařizovací předměty, výška objektu do 12m</t>
  </si>
  <si>
    <t>06</t>
  </si>
  <si>
    <t>VÝTOKOVÉ BATERIE</t>
  </si>
  <si>
    <t>06.01</t>
  </si>
  <si>
    <t>06/01</t>
  </si>
  <si>
    <t>Ventil rohový G 1/2", bez připojovací trubičky</t>
  </si>
  <si>
    <t>06.02</t>
  </si>
  <si>
    <t>06/02</t>
  </si>
  <si>
    <t>Baterie umyvadlová, stojánková, páková, zvýšený výtok</t>
  </si>
  <si>
    <t>06.03</t>
  </si>
  <si>
    <t>06/03</t>
  </si>
  <si>
    <t>Baterie umyvadlová, stojánková, páková, prodloužené ústí, pro osoby se sníženou pohyblivostí</t>
  </si>
  <si>
    <t>06.04</t>
  </si>
  <si>
    <t>06/04</t>
  </si>
  <si>
    <t>Baterie dřezová, stojánková, páková, prodloužené raménko</t>
  </si>
  <si>
    <t>06.05</t>
  </si>
  <si>
    <t>06/05</t>
  </si>
  <si>
    <t>Baterie sprchová, tlačná, podomítková, regulace teploty, krycí růžice, sprchová hlavice, provedení antivandal</t>
  </si>
  <si>
    <t>06.06</t>
  </si>
  <si>
    <t>06/06</t>
  </si>
  <si>
    <t>Baterie sprchová,bezdotyková, podomítková, regulace teploty, sprchový set vč. Hadice, mýdelníku a držáku na stěnu, pro osoby se sníženou pohyblivostí</t>
  </si>
  <si>
    <t>06.07</t>
  </si>
  <si>
    <t>06/07</t>
  </si>
  <si>
    <t>Baterie nástěnná pro výlevku, páková, rozteč 150mm</t>
  </si>
  <si>
    <t>06.08</t>
  </si>
  <si>
    <t>Rozpočet  Tělocvična Jívanská-vytápění</t>
  </si>
  <si>
    <t>měrné jednotky</t>
  </si>
  <si>
    <t>j.c.dodávka</t>
  </si>
  <si>
    <t>j.c.montáž</t>
  </si>
  <si>
    <t>dodávka</t>
  </si>
  <si>
    <t>montáž</t>
  </si>
  <si>
    <t>hmotnost</t>
  </si>
  <si>
    <t>celkem</t>
  </si>
  <si>
    <t>Strojovna</t>
  </si>
  <si>
    <t>1.</t>
  </si>
  <si>
    <t>Gemipack DUO 100 kW</t>
  </si>
  <si>
    <t xml:space="preserve"> ks</t>
  </si>
  <si>
    <t xml:space="preserve"> 731 24-4494</t>
  </si>
  <si>
    <t>THRs 50</t>
  </si>
  <si>
    <t>Kaskáda směšovaný okruh ÚT, ohřev TV, H1, MF</t>
  </si>
  <si>
    <t>výstup 2x MF vstup</t>
  </si>
  <si>
    <t>Sada svorek pro regulátorRVS43.345</t>
  </si>
  <si>
    <t>Komunikační Clip-in BSB/LPB</t>
  </si>
  <si>
    <t>Ovládací panel</t>
  </si>
  <si>
    <t>Plochý kabel pro ovládací panel AVS37 -1m</t>
  </si>
  <si>
    <t xml:space="preserve"> m</t>
  </si>
  <si>
    <t>Plastová krytka pro ochranu plošných spojů</t>
  </si>
  <si>
    <t>Příložné čidlo teploty, NTC 10 kOhm</t>
  </si>
  <si>
    <t>Čidlo teploty jímky NTC 10 kOhm 6m</t>
  </si>
  <si>
    <t>Web sere pro 4 přístroje RVS/LMS</t>
  </si>
  <si>
    <t>NEUTRAKON 100/70, neutralizační box  vč. náplně GS 4kg ks</t>
  </si>
  <si>
    <t>Rozšiřující  modul pro RVS43.345</t>
  </si>
  <si>
    <t>Rozšiřujícímodul pro RVS75  -0,4m</t>
  </si>
  <si>
    <t>Plochý kabel pro rozšiřující modul AVS75  .370/109</t>
  </si>
  <si>
    <t>732 33-1616</t>
  </si>
  <si>
    <t>Exp. nádoba tlaková se závit.připojením 0,6MPa, 50litrů</t>
  </si>
  <si>
    <t>sb</t>
  </si>
  <si>
    <t>732 33-1614</t>
  </si>
  <si>
    <t>Exp. nádoba plochá , F24litrů</t>
  </si>
  <si>
    <t>Připojovací sada MK3/4"</t>
  </si>
  <si>
    <t>Fillcontrol Plus Compakt</t>
  </si>
  <si>
    <t>Letovaný výměník  40kW, GBE 500H-30 (E3/E4)</t>
  </si>
  <si>
    <t>Izolace PUR  s AL folií 525 (24-40)</t>
  </si>
  <si>
    <t>Šroubení navařovací 1" PN40 redukované 1"/3/4"</t>
  </si>
  <si>
    <t>2.</t>
  </si>
  <si>
    <t>Rozdělovač pro 2 topné okruhy s konzolami</t>
  </si>
  <si>
    <r>
      <t>Flexbalance HVDT Eco Plus C2</t>
    </r>
    <r>
      <rPr>
        <sz val="9"/>
        <rFont val="Aharoni"/>
        <charset val="177"/>
      </rPr>
      <t>”</t>
    </r>
  </si>
  <si>
    <r>
      <t>Připojení  4 x Rp 2</t>
    </r>
    <r>
      <rPr>
        <sz val="9"/>
        <rFont val="Aharoni"/>
        <charset val="177"/>
      </rPr>
      <t>“</t>
    </r>
  </si>
  <si>
    <t>Maximálně přenositelný výkon 200 kW</t>
  </si>
  <si>
    <t>rychlost proudění 2,6  l / s</t>
  </si>
  <si>
    <t>Objem 4,5 l</t>
  </si>
  <si>
    <r>
      <t>Čerpadlová skupina MK 1</t>
    </r>
    <r>
      <rPr>
        <sz val="9"/>
        <rFont val="Aharoni"/>
        <charset val="177"/>
      </rPr>
      <t>”</t>
    </r>
    <r>
      <rPr>
        <sz val="9"/>
        <rFont val="Arial CE"/>
        <family val="2"/>
        <charset val="238"/>
      </rPr>
      <t xml:space="preserve"> s čerpadlem Grundfos</t>
    </r>
  </si>
  <si>
    <t>Alpha 2  25-60 včetně servomotoru AC 230 V</t>
  </si>
  <si>
    <r>
      <t>Čerpadlová skupina UK 1 1/4</t>
    </r>
    <r>
      <rPr>
        <sz val="9"/>
        <rFont val="Aharoni"/>
        <charset val="177"/>
      </rPr>
      <t>”</t>
    </r>
    <r>
      <rPr>
        <sz val="9"/>
        <rFont val="Arial CE"/>
        <family val="2"/>
        <charset val="238"/>
      </rPr>
      <t>, čerpadlo Grundfos</t>
    </r>
  </si>
  <si>
    <t>ALPHA 2     32-60</t>
  </si>
  <si>
    <t xml:space="preserve">ks </t>
  </si>
  <si>
    <t>Uzavírací set s izolací a šroubením k čerpadlové skupině</t>
  </si>
  <si>
    <t>V-MK</t>
  </si>
  <si>
    <t>Čerpad. Skup. V-MK  DN 32 s čerpadlem MAGMA 132-80</t>
  </si>
  <si>
    <t>3.</t>
  </si>
  <si>
    <t>732 21-9315</t>
  </si>
  <si>
    <t>Bloková stanice BS TV 50kW, včetně MaR</t>
  </si>
  <si>
    <t>732 21-9134</t>
  </si>
  <si>
    <t xml:space="preserve"> Nerezový aku zásobník ROLF AZN 500 S</t>
  </si>
  <si>
    <t>4.</t>
  </si>
  <si>
    <t>732 19-9100</t>
  </si>
  <si>
    <t>Štítky orientační</t>
  </si>
  <si>
    <t>5.</t>
  </si>
  <si>
    <t>998 73-2101</t>
  </si>
  <si>
    <t>Přesun hmot do 50m a výšky objektu do 6m</t>
  </si>
  <si>
    <t>6.</t>
  </si>
  <si>
    <t>998 73-2181</t>
  </si>
  <si>
    <t>Příplatek za přesun bez mechanizace</t>
  </si>
  <si>
    <t>Strojovna - celkem</t>
  </si>
  <si>
    <t>Potrubí měděné</t>
  </si>
  <si>
    <t>733 22-2202</t>
  </si>
  <si>
    <r>
      <t xml:space="preserve">Potrubí  </t>
    </r>
    <r>
      <rPr>
        <sz val="9"/>
        <rFont val="Calibri"/>
        <family val="2"/>
        <charset val="238"/>
      </rPr>
      <t>Ø</t>
    </r>
    <r>
      <rPr>
        <sz val="9"/>
        <rFont val="Arial CE"/>
        <family val="2"/>
        <charset val="238"/>
      </rPr>
      <t xml:space="preserve"> 15x1</t>
    </r>
  </si>
  <si>
    <t>733 22-2203</t>
  </si>
  <si>
    <r>
      <t xml:space="preserve">Potrubí  </t>
    </r>
    <r>
      <rPr>
        <sz val="9"/>
        <rFont val="Calibri"/>
        <family val="2"/>
        <charset val="238"/>
      </rPr>
      <t>Ø</t>
    </r>
    <r>
      <rPr>
        <sz val="9"/>
        <rFont val="Arial CE"/>
        <family val="2"/>
        <charset val="238"/>
      </rPr>
      <t xml:space="preserve"> 18x1</t>
    </r>
  </si>
  <si>
    <t xml:space="preserve"> 733 22-2204</t>
  </si>
  <si>
    <r>
      <t xml:space="preserve">Potrubí   </t>
    </r>
    <r>
      <rPr>
        <sz val="9"/>
        <rFont val="Calibri"/>
        <family val="2"/>
        <charset val="238"/>
      </rPr>
      <t>Ø</t>
    </r>
    <r>
      <rPr>
        <sz val="9"/>
        <rFont val="Arial CE"/>
        <family val="2"/>
        <charset val="238"/>
      </rPr>
      <t xml:space="preserve">  22x1</t>
    </r>
  </si>
  <si>
    <t>733 22-3105</t>
  </si>
  <si>
    <r>
      <t xml:space="preserve">Potrubí   </t>
    </r>
    <r>
      <rPr>
        <sz val="9"/>
        <rFont val="Calibri"/>
        <family val="2"/>
        <charset val="238"/>
      </rPr>
      <t>Ø</t>
    </r>
    <r>
      <rPr>
        <sz val="9"/>
        <rFont val="Arial CE"/>
        <family val="2"/>
        <charset val="238"/>
      </rPr>
      <t xml:space="preserve">  28x1,5</t>
    </r>
  </si>
  <si>
    <t>733 22-3106</t>
  </si>
  <si>
    <r>
      <t xml:space="preserve">Potrubí   </t>
    </r>
    <r>
      <rPr>
        <sz val="9"/>
        <rFont val="Calibri"/>
        <family val="2"/>
        <charset val="238"/>
      </rPr>
      <t>Ø</t>
    </r>
    <r>
      <rPr>
        <sz val="9"/>
        <rFont val="Arial CE"/>
        <family val="2"/>
        <charset val="238"/>
      </rPr>
      <t xml:space="preserve">  35x1,5</t>
    </r>
  </si>
  <si>
    <t>733 22-3107</t>
  </si>
  <si>
    <r>
      <t xml:space="preserve">Potrubí   </t>
    </r>
    <r>
      <rPr>
        <sz val="9"/>
        <rFont val="Calibri"/>
        <family val="2"/>
        <charset val="238"/>
      </rPr>
      <t>Ø</t>
    </r>
    <r>
      <rPr>
        <sz val="9"/>
        <rFont val="Arial CE"/>
        <family val="2"/>
        <charset val="238"/>
      </rPr>
      <t xml:space="preserve"> 42x1,5</t>
    </r>
  </si>
  <si>
    <t>12.</t>
  </si>
  <si>
    <t>733 23-1111</t>
  </si>
  <si>
    <r>
      <t xml:space="preserve">Kompenzátory měděné tvaru U </t>
    </r>
    <r>
      <rPr>
        <sz val="9"/>
        <rFont val="Arial"/>
        <family val="2"/>
        <charset val="238"/>
      </rPr>
      <t>Ø</t>
    </r>
    <r>
      <rPr>
        <sz val="9"/>
        <rFont val="Arial CE"/>
        <family val="2"/>
        <charset val="238"/>
      </rPr>
      <t>15</t>
    </r>
  </si>
  <si>
    <t>13.</t>
  </si>
  <si>
    <t>733 23-1112</t>
  </si>
  <si>
    <r>
      <t xml:space="preserve">Kompenzátory měděné tvaru U </t>
    </r>
    <r>
      <rPr>
        <sz val="9"/>
        <rFont val="Arial"/>
        <family val="2"/>
        <charset val="238"/>
      </rPr>
      <t>Ø</t>
    </r>
    <r>
      <rPr>
        <sz val="9"/>
        <rFont val="Arial CE"/>
        <family val="2"/>
        <charset val="238"/>
      </rPr>
      <t>18</t>
    </r>
  </si>
  <si>
    <t>14.</t>
  </si>
  <si>
    <t>733 23-1113</t>
  </si>
  <si>
    <r>
      <t xml:space="preserve">Kompenzátory měděné tvaru U </t>
    </r>
    <r>
      <rPr>
        <sz val="9"/>
        <rFont val="Arial"/>
        <family val="2"/>
        <charset val="238"/>
      </rPr>
      <t>Ø22</t>
    </r>
  </si>
  <si>
    <t>15.</t>
  </si>
  <si>
    <t>733 23-1115</t>
  </si>
  <si>
    <r>
      <t xml:space="preserve">Kompenzátory měděné tvaru U </t>
    </r>
    <r>
      <rPr>
        <sz val="9"/>
        <rFont val="Arial"/>
        <family val="2"/>
        <charset val="238"/>
      </rPr>
      <t>Ø28</t>
    </r>
  </si>
  <si>
    <t>16.</t>
  </si>
  <si>
    <t>733 23-1116</t>
  </si>
  <si>
    <r>
      <t xml:space="preserve">Kompenzátory měděné tvaru U </t>
    </r>
    <r>
      <rPr>
        <sz val="9"/>
        <rFont val="Arial"/>
        <family val="2"/>
        <charset val="238"/>
      </rPr>
      <t>Ø35</t>
    </r>
  </si>
  <si>
    <t>17.</t>
  </si>
  <si>
    <t>733 23-1117</t>
  </si>
  <si>
    <r>
      <t xml:space="preserve">Kompenzátory měděné tvaru U </t>
    </r>
    <r>
      <rPr>
        <sz val="9"/>
        <rFont val="Arial"/>
        <family val="2"/>
        <charset val="238"/>
      </rPr>
      <t>Ø42</t>
    </r>
  </si>
  <si>
    <t>18.</t>
  </si>
  <si>
    <t>733 22-4222</t>
  </si>
  <si>
    <t>Příplatek za zhotovení přípojky 15x1</t>
  </si>
  <si>
    <t>19.</t>
  </si>
  <si>
    <t>733 22-4225</t>
  </si>
  <si>
    <r>
      <t xml:space="preserve">Příplatek za zhotovení přípojky </t>
    </r>
    <r>
      <rPr>
        <sz val="9"/>
        <rFont val="Arial"/>
        <family val="2"/>
        <charset val="238"/>
      </rPr>
      <t xml:space="preserve"> 28x1,5</t>
    </r>
  </si>
  <si>
    <t>20.</t>
  </si>
  <si>
    <t>733 22-4226</t>
  </si>
  <si>
    <r>
      <t xml:space="preserve">Příplatek za zhotovení přípojky </t>
    </r>
    <r>
      <rPr>
        <sz val="9"/>
        <rFont val="Arial"/>
        <family val="2"/>
        <charset val="238"/>
      </rPr>
      <t xml:space="preserve"> 35x1,5</t>
    </r>
  </si>
  <si>
    <t>21.</t>
  </si>
  <si>
    <t>733 22-4227</t>
  </si>
  <si>
    <r>
      <t xml:space="preserve">Příplatek za zhotovení přípojky </t>
    </r>
    <r>
      <rPr>
        <sz val="9"/>
        <rFont val="Arial"/>
        <family val="2"/>
        <charset val="238"/>
      </rPr>
      <t xml:space="preserve"> 42x1,5</t>
    </r>
  </si>
  <si>
    <t>22.</t>
  </si>
  <si>
    <t>733 29-1101</t>
  </si>
  <si>
    <r>
      <t xml:space="preserve">Zkouška těsnosti měděných trubek do </t>
    </r>
    <r>
      <rPr>
        <sz val="9"/>
        <rFont val="Arial"/>
        <family val="2"/>
        <charset val="238"/>
      </rPr>
      <t>Ø</t>
    </r>
    <r>
      <rPr>
        <sz val="9"/>
        <rFont val="Arial CE"/>
        <family val="2"/>
        <charset val="238"/>
      </rPr>
      <t>35x1,5</t>
    </r>
  </si>
  <si>
    <t>23.</t>
  </si>
  <si>
    <t>733 29-1102</t>
  </si>
  <si>
    <r>
      <t xml:space="preserve">Zkouška těsnosti měděných trubek do </t>
    </r>
    <r>
      <rPr>
        <sz val="9"/>
        <rFont val="Arial"/>
        <family val="2"/>
        <charset val="238"/>
      </rPr>
      <t>Ø64</t>
    </r>
    <r>
      <rPr>
        <sz val="9"/>
        <rFont val="Arial CE"/>
        <family val="2"/>
        <charset val="238"/>
      </rPr>
      <t>x2</t>
    </r>
  </si>
  <si>
    <t>Potrubí ocelové</t>
  </si>
  <si>
    <t>24.</t>
  </si>
  <si>
    <t>733 11-1114</t>
  </si>
  <si>
    <t>Ocelové potr. závitové bezešvé  DN 20</t>
  </si>
  <si>
    <t>25.</t>
  </si>
  <si>
    <t>733 11-1115</t>
  </si>
  <si>
    <t>Ocelové potr. závitové bezešvé  DN 25</t>
  </si>
  <si>
    <t>26.</t>
  </si>
  <si>
    <t>733 11-1117</t>
  </si>
  <si>
    <t>Ocelové potr. závitové bezešvé  DN 40</t>
  </si>
  <si>
    <t>27.</t>
  </si>
  <si>
    <t>733 11-1118</t>
  </si>
  <si>
    <t>Ocelové potr. závitové bezešvé  DN 50</t>
  </si>
  <si>
    <t>32.</t>
  </si>
  <si>
    <t>733 11-3115</t>
  </si>
  <si>
    <t>Příplatek za zhotovení přípojky z trubek závit. DN25</t>
  </si>
  <si>
    <t>33.</t>
  </si>
  <si>
    <t xml:space="preserve">Uložení potrubí </t>
  </si>
  <si>
    <t>34.</t>
  </si>
  <si>
    <t>733 19-0108</t>
  </si>
  <si>
    <t>Zkouška těsnosti potrubí trubek závitových do DN 40</t>
  </si>
  <si>
    <t>35.</t>
  </si>
  <si>
    <t>998 73-3101</t>
  </si>
  <si>
    <t>Přesun hmot do 50m a výšky objektu do 24m</t>
  </si>
  <si>
    <t>36.</t>
  </si>
  <si>
    <t>Potrubí  předizolované</t>
  </si>
  <si>
    <t>1..</t>
  </si>
  <si>
    <t>Trubka 6m 42,4,*2,6/140 IPS  (DN32s izolací 2x zesílenou)</t>
  </si>
  <si>
    <t xml:space="preserve">         m</t>
  </si>
  <si>
    <t>2..</t>
  </si>
  <si>
    <t xml:space="preserve"> Ohyb 30° 42,4*2,6/140 IPS</t>
  </si>
  <si>
    <t xml:space="preserve">         ks</t>
  </si>
  <si>
    <t>3..</t>
  </si>
  <si>
    <t xml:space="preserve"> Ohyb 45° 42,4*2,6/140 IPS</t>
  </si>
  <si>
    <t xml:space="preserve"> Ohyb 90° 42,4*2,6/140 IPS</t>
  </si>
  <si>
    <t xml:space="preserve"> Ohyb 90° 42,4*2,6/140 - 1*1,5 BA 5 IPS</t>
  </si>
  <si>
    <t xml:space="preserve"> Těsnící kruh pr.160</t>
  </si>
  <si>
    <t>7.</t>
  </si>
  <si>
    <t xml:space="preserve"> DHEC smršť. víko 2500 140-160/60-89</t>
  </si>
  <si>
    <t>8.</t>
  </si>
  <si>
    <t xml:space="preserve"> PE smršťovací objímka komplet 42,4/140</t>
  </si>
  <si>
    <t>9.</t>
  </si>
  <si>
    <t>Dilatační polštář 1000*120*40</t>
  </si>
  <si>
    <t>10.</t>
  </si>
  <si>
    <t xml:space="preserve"> Podkladní trámky 100*100*500</t>
  </si>
  <si>
    <t>11.</t>
  </si>
  <si>
    <t xml:space="preserve"> Doprava na staveniště</t>
  </si>
  <si>
    <t>Montážní práce-pracovní čas Po-Pá</t>
  </si>
  <si>
    <t>hod.</t>
  </si>
  <si>
    <t>Montážní práce-cestovní čas Po-Pá</t>
  </si>
  <si>
    <t>Montážní práce-dopravné</t>
  </si>
  <si>
    <t>km</t>
  </si>
  <si>
    <t>Potrubí měděné, ocelové a předizolované celkem</t>
  </si>
  <si>
    <t>Armatury</t>
  </si>
  <si>
    <t>734 29-1123</t>
  </si>
  <si>
    <t>Kohouty vypouštěcí DN 15</t>
  </si>
  <si>
    <t>734 29-2715</t>
  </si>
  <si>
    <t>Kulový kohout DN 25</t>
  </si>
  <si>
    <t>734 29-2716</t>
  </si>
  <si>
    <t>Kulový kohout DN 32</t>
  </si>
  <si>
    <t>734 29-2718</t>
  </si>
  <si>
    <t>Kulový kohout DN 50</t>
  </si>
  <si>
    <t>734 29-1244</t>
  </si>
  <si>
    <t>Filtr  DN 25</t>
  </si>
  <si>
    <t>734 21-1126</t>
  </si>
  <si>
    <t>Automatický odvzdušňovací ventil DN 10</t>
  </si>
  <si>
    <t>734 26-1406</t>
  </si>
  <si>
    <t>Radiátorové šroubení regulační, uzavíratelné DN 15</t>
  </si>
  <si>
    <t>Pojišťovací ventil 1/2" x 3/4" KD</t>
  </si>
  <si>
    <t>734 22-1682</t>
  </si>
  <si>
    <t>Termostatická hlavice s pojistkou proti odcizení</t>
  </si>
  <si>
    <t>734 20 9102</t>
  </si>
  <si>
    <t>Montáž armatur s jedním závitem DN10</t>
  </si>
  <si>
    <t>734 20 9103</t>
  </si>
  <si>
    <t>Montáž armatur s jedním závitem DN15</t>
  </si>
  <si>
    <t>734 20 9113</t>
  </si>
  <si>
    <t>Montáž arnatur se dvěma závity DN15</t>
  </si>
  <si>
    <t>734 20 9115</t>
  </si>
  <si>
    <t>Montáž arnatur se dvěma závity DN25</t>
  </si>
  <si>
    <t>734 20 9116</t>
  </si>
  <si>
    <t>Montáž arnatur se dvěma závity DN32</t>
  </si>
  <si>
    <t xml:space="preserve">                                                                                                                                                        </t>
  </si>
  <si>
    <t>998 73-4101</t>
  </si>
  <si>
    <t>Přesun hmot do 50m do výšky 24m</t>
  </si>
  <si>
    <t>998 73-4181</t>
  </si>
  <si>
    <t>Přesun hmot bez použití mechanizace</t>
  </si>
  <si>
    <t>Armatury celkem</t>
  </si>
  <si>
    <t xml:space="preserve">  </t>
  </si>
  <si>
    <t>Otopná tělesa  ventil kompakt</t>
  </si>
  <si>
    <t>735 15-2151</t>
  </si>
  <si>
    <t>těleso 10-060040-6</t>
  </si>
  <si>
    <t>735 15-1194</t>
  </si>
  <si>
    <t>těleso 10-090070-6</t>
  </si>
  <si>
    <t>735 15-2271</t>
  </si>
  <si>
    <t>těleso  11-060040-6</t>
  </si>
  <si>
    <t>735 15-2271 těleso   11-060050-6</t>
  </si>
  <si>
    <t>těleso 11-060050-6</t>
  </si>
  <si>
    <t>735 15-2273 těleso 11-060060-6</t>
  </si>
  <si>
    <t>735 15 2274</t>
  </si>
  <si>
    <t>těleso 11-060070-6</t>
  </si>
  <si>
    <t>735 15-2275 těleso 11-060080-6</t>
  </si>
  <si>
    <t>735 15-2276 těleso 11-060090-6</t>
  </si>
  <si>
    <t>735 15-2278</t>
  </si>
  <si>
    <t>těleso 11-060110-6</t>
  </si>
  <si>
    <t>735 15 -2279 těleso 11-060120-6</t>
  </si>
  <si>
    <t>735 15-2473</t>
  </si>
  <si>
    <t>těleso 21-060060-6</t>
  </si>
  <si>
    <t>735 15 2475</t>
  </si>
  <si>
    <t>těleso 21-060080-6</t>
  </si>
  <si>
    <t>735 15-2476</t>
  </si>
  <si>
    <t>těleso 21-060090-6</t>
  </si>
  <si>
    <t>735 15-2477</t>
  </si>
  <si>
    <t>těleso 21-060100-6</t>
  </si>
  <si>
    <t>735 15-2478 těleso 21-060110-6</t>
  </si>
  <si>
    <t>735 15 2491</t>
  </si>
  <si>
    <t>těleso 21-090040-6</t>
  </si>
  <si>
    <t>735 15 -2497 těleso 21-090100-6</t>
  </si>
  <si>
    <t>těleso 21090100-6</t>
  </si>
  <si>
    <t>732 15-2535</t>
  </si>
  <si>
    <t>těleso 22-030160-6</t>
  </si>
  <si>
    <t>735-15-2591</t>
  </si>
  <si>
    <t xml:space="preserve">těleso 22-090080-6     </t>
  </si>
  <si>
    <t>735 15-9210</t>
  </si>
  <si>
    <t>Montáž těles panelových do 1140mm</t>
  </si>
  <si>
    <t>735 15-9220</t>
  </si>
  <si>
    <t>Montáž těles panelových do 1500mm</t>
  </si>
  <si>
    <t>735 15-9230</t>
  </si>
  <si>
    <t>Montáž těles panelových do 1980mm</t>
  </si>
  <si>
    <t>998 73-5102</t>
  </si>
  <si>
    <t>Přesun hmot do 50m do výšky 12m</t>
  </si>
  <si>
    <t>998 73-5181</t>
  </si>
  <si>
    <t>Otopná tělesa  ventil kompakt -celkem</t>
  </si>
  <si>
    <t>Mirelon Polar d15/6</t>
  </si>
  <si>
    <t>Mirelon Polar d18/9</t>
  </si>
  <si>
    <t>Mirelon Polar d22/13</t>
  </si>
  <si>
    <t>Mirelon Polar d28/13</t>
  </si>
  <si>
    <t>Mirelon Polar d35/20</t>
  </si>
  <si>
    <t>Mirelon Polar d42/20</t>
  </si>
  <si>
    <t>Mirelon Polar d57/25</t>
  </si>
  <si>
    <t>713 46-3116</t>
  </si>
  <si>
    <t>Montáž izolace potrubí D do 100mm</t>
  </si>
  <si>
    <t>713 49-1133</t>
  </si>
  <si>
    <t>oplechování pozinkovaným plechem</t>
  </si>
  <si>
    <r>
      <t>m</t>
    </r>
    <r>
      <rPr>
        <sz val="9"/>
        <rFont val="Arial"/>
        <family val="2"/>
        <charset val="238"/>
      </rPr>
      <t>²</t>
    </r>
  </si>
  <si>
    <t>Izolace tepelné celkem</t>
  </si>
  <si>
    <t xml:space="preserve">Nátěry potrubí </t>
  </si>
  <si>
    <t xml:space="preserve">Barva vodouředitelná základní </t>
  </si>
  <si>
    <t xml:space="preserve">Barva vodouředitelná vrchní </t>
  </si>
  <si>
    <t>789 33-1110</t>
  </si>
  <si>
    <t>Zhotovení nátěru potrubí základního do DN 50</t>
  </si>
  <si>
    <t>789 33-1120</t>
  </si>
  <si>
    <t>Zhotovení nátěru potrubí vrchního do DN 50</t>
  </si>
  <si>
    <t>Nátěry potrubí celkem</t>
  </si>
  <si>
    <t>Odvod spalin</t>
  </si>
  <si>
    <t>Kotlový adaptér THRs koaxiální připojení DN 125/80</t>
  </si>
  <si>
    <t>Biaxiální adaptér DN 125/80- 2xDN80( nohavice)</t>
  </si>
  <si>
    <t>Centrická přechodka DN 110/80 s hrdlem DN 80(redukce) ks</t>
  </si>
  <si>
    <t>Exentrická přechodka DN110/80 s hrdlem DN 110</t>
  </si>
  <si>
    <t>Koleno s kontrolním otvorem PP 110 x 87</t>
  </si>
  <si>
    <t xml:space="preserve">Patní koleno s podpěrou DN 110 ( koleno, kolej, opěrná tyč) </t>
  </si>
  <si>
    <t>koleno DN110  x 30°</t>
  </si>
  <si>
    <t>Koleno DN 110 x 87°</t>
  </si>
  <si>
    <t>Trubka DN 110 x 250 mm</t>
  </si>
  <si>
    <t>Trubka DN 110 x 500 mm</t>
  </si>
  <si>
    <t>Trubka  DN 110 x 1000 mm</t>
  </si>
  <si>
    <t>Komínová hlavice nerez 160/110</t>
  </si>
  <si>
    <t>Mirelon Polar d125/25 v kotelně a stoupačky</t>
  </si>
  <si>
    <t>Potrubní pouzdro d114/30 na střeše</t>
  </si>
  <si>
    <t>Oplechování plechem nerez lesklým na střeše</t>
  </si>
  <si>
    <t>Montáž komínového systému + montážní materiál</t>
  </si>
  <si>
    <t>Odvod spalin - celkem</t>
  </si>
  <si>
    <t>Infrazářiče</t>
  </si>
  <si>
    <t>Tmavý plynový infrazářič KM 22,5-I-U-21-8 tepelný výkon</t>
  </si>
  <si>
    <t>21,1kW, trubice tvaru "U", izolovaný nerez zákryt, jednostupňový</t>
  </si>
  <si>
    <t>palivo - zemní plyn G20,celková délka infrazářiče: 8510mm</t>
  </si>
  <si>
    <t xml:space="preserve">uvedení do provozu, seřízení </t>
  </si>
  <si>
    <t>Plynová přípojná hadice L=1000mm</t>
  </si>
  <si>
    <t>Odvod spalin/přívod spalovacího vzduchu-vertikální AL,</t>
  </si>
  <si>
    <t>základní provedení střechou</t>
  </si>
  <si>
    <t xml:space="preserve">uzlový řetízek K32/3,1/12 pro zavěšení infrazářičů </t>
  </si>
  <si>
    <t xml:space="preserve"> a společných odvodů spalin/přívodů spalovacího vzduchu</t>
  </si>
  <si>
    <t>regulační skříň RA-T3</t>
  </si>
  <si>
    <t>čidlo výsledné teploty</t>
  </si>
  <si>
    <t>krycí ochranná mříž hořákové skříně</t>
  </si>
  <si>
    <t>krycí ocranná mříž topeniště</t>
  </si>
  <si>
    <t>Montáž infazářičů</t>
  </si>
  <si>
    <t>Infrazářiče - celkem</t>
  </si>
  <si>
    <t>Dodávka ÚT celkem</t>
  </si>
  <si>
    <t>Montáž ÚT celkem</t>
  </si>
  <si>
    <t>Topná zkouška</t>
  </si>
  <si>
    <t xml:space="preserve">Dopravné  </t>
  </si>
  <si>
    <t>Vytápění celkem</t>
  </si>
  <si>
    <t>Tělocvična Jívanská- vzduchotechnika</t>
  </si>
  <si>
    <t>cena měrné jednotky</t>
  </si>
  <si>
    <t>druh</t>
  </si>
  <si>
    <t>počet</t>
  </si>
  <si>
    <t>celkem dod.</t>
  </si>
  <si>
    <t>celkem mont</t>
  </si>
  <si>
    <t>(t)</t>
  </si>
  <si>
    <t>VZT celkem</t>
  </si>
  <si>
    <t>Zařízení č.1 - Větrání   haly-přívod</t>
  </si>
  <si>
    <t>1.1.</t>
  </si>
  <si>
    <t>Vzduchotechnická jednotka pro halu, s protiproudým rekuperátorem</t>
  </si>
  <si>
    <t xml:space="preserve">       ks</t>
  </si>
  <si>
    <t>filtrací na přívodu i odvodu , vodním ohřívačem , přívodním a odvodním</t>
  </si>
  <si>
    <t xml:space="preserve"> ventilátorem, </t>
  </si>
  <si>
    <t>Přívod   8000mᶟ/h, externí tlak 400Pa, Q=17,1kW,  N= 5,2kW ,8,4A, 400V</t>
  </si>
  <si>
    <t>Odvod  8000mᶟ/h, externí tlak 400Pa, ,  N= 5,2kW, 8,4A, 400V</t>
  </si>
  <si>
    <t>Topné médium etylenglycol 30% -  65/50°C (např. Duplex 9000Multi Eco)</t>
  </si>
  <si>
    <t>1.2.</t>
  </si>
  <si>
    <t>751 34-4125</t>
  </si>
  <si>
    <t>Tlumič hluku buňkový G200x500/1000</t>
  </si>
  <si>
    <t>1.3.</t>
  </si>
  <si>
    <t>Tlumič hluku buňkový G200x500/2000</t>
  </si>
  <si>
    <t>1.4.</t>
  </si>
  <si>
    <t>751 32-2213</t>
  </si>
  <si>
    <r>
      <t xml:space="preserve">Dýza s dalekým dosahem </t>
    </r>
    <r>
      <rPr>
        <sz val="8"/>
        <rFont val="Arial"/>
        <family val="2"/>
        <charset val="238"/>
      </rPr>
      <t>Ø</t>
    </r>
    <r>
      <rPr>
        <sz val="8"/>
        <rFont val="Arial CE"/>
        <family val="2"/>
        <charset val="238"/>
      </rPr>
      <t xml:space="preserve"> 250  regulovatelný směr</t>
    </r>
  </si>
  <si>
    <t>1.5.</t>
  </si>
  <si>
    <t>neobsazeno</t>
  </si>
  <si>
    <t>Vzduchotechnické potrubí sk. I, pozinkované</t>
  </si>
  <si>
    <t>1.6.</t>
  </si>
  <si>
    <t>751 51-0017</t>
  </si>
  <si>
    <r>
      <t>Potrubí čtyřhranné průřezu přes 0,79 do 1,13m</t>
    </r>
    <r>
      <rPr>
        <sz val="8"/>
        <rFont val="Arial"/>
        <family val="2"/>
        <charset val="238"/>
      </rPr>
      <t>²</t>
    </r>
  </si>
  <si>
    <t xml:space="preserve">        m</t>
  </si>
  <si>
    <t>751 51-1025</t>
  </si>
  <si>
    <t>DTTO montáž</t>
  </si>
  <si>
    <t>1.7.</t>
  </si>
  <si>
    <t>Koncový kus 800x1000-1000/45° se sítí proti ptactvu</t>
  </si>
  <si>
    <t>1.8.</t>
  </si>
  <si>
    <t>Spiropotrubí a tvarovky</t>
  </si>
  <si>
    <t>1.9.</t>
  </si>
  <si>
    <t>751 51-0048</t>
  </si>
  <si>
    <r>
      <t xml:space="preserve">Trubka </t>
    </r>
    <r>
      <rPr>
        <sz val="8"/>
        <rFont val="Arial"/>
        <family val="2"/>
        <charset val="238"/>
      </rPr>
      <t>Ø</t>
    </r>
    <r>
      <rPr>
        <sz val="8"/>
        <rFont val="Arial CE"/>
        <family val="2"/>
        <charset val="238"/>
      </rPr>
      <t xml:space="preserve"> 800</t>
    </r>
  </si>
  <si>
    <t>751 51-1203</t>
  </si>
  <si>
    <t>Montáž potrubí kruhového přes 600 do 800</t>
  </si>
  <si>
    <t>1.10.</t>
  </si>
  <si>
    <t>751 51-4295</t>
  </si>
  <si>
    <t>OBJ 90° 800 - 250</t>
  </si>
  <si>
    <t>1.11.</t>
  </si>
  <si>
    <t>751 51-4185</t>
  </si>
  <si>
    <t>OS90° - 800</t>
  </si>
  <si>
    <t>1.12.</t>
  </si>
  <si>
    <t>751 51-0049</t>
  </si>
  <si>
    <t>Koncový kryt DR800</t>
  </si>
  <si>
    <t>1.13.</t>
  </si>
  <si>
    <t>713 31-1211</t>
  </si>
  <si>
    <t>Skružovatelná lamelová rohož s povrchem AL , tl.100mm s oplechováním</t>
  </si>
  <si>
    <r>
      <t xml:space="preserve">        m</t>
    </r>
    <r>
      <rPr>
        <sz val="8"/>
        <rFont val="Arial"/>
        <family val="2"/>
        <charset val="238"/>
      </rPr>
      <t>²</t>
    </r>
  </si>
  <si>
    <t>pozinkovaným plechem</t>
  </si>
  <si>
    <t>1.14.</t>
  </si>
  <si>
    <t>Tvrdá pryž tl. 20mm</t>
  </si>
  <si>
    <t>1.15.</t>
  </si>
  <si>
    <t>Těsnící a spojovací materiál</t>
  </si>
  <si>
    <t xml:space="preserve">       kg</t>
  </si>
  <si>
    <t>1.16.</t>
  </si>
  <si>
    <t>Profilový materiál na závěsy</t>
  </si>
  <si>
    <t>1.17.</t>
  </si>
  <si>
    <t>Úložný systém  s gumovou výstelkou</t>
  </si>
  <si>
    <t>Zařízení č.1 - Větrání   haly-přívod - celkem</t>
  </si>
  <si>
    <t>Zařízení č.2 - Větrání   haly-odvod</t>
  </si>
  <si>
    <t>2.1.</t>
  </si>
  <si>
    <t>751 34-4116</t>
  </si>
  <si>
    <r>
      <t xml:space="preserve">Tlumič do kruhového potrubí TAAC </t>
    </r>
    <r>
      <rPr>
        <sz val="8"/>
        <rFont val="Arial"/>
        <family val="2"/>
        <charset val="238"/>
      </rPr>
      <t>Ø</t>
    </r>
    <r>
      <rPr>
        <sz val="8"/>
        <rFont val="Arial CE"/>
        <family val="2"/>
        <charset val="238"/>
      </rPr>
      <t>800</t>
    </r>
  </si>
  <si>
    <t>2.2.</t>
  </si>
  <si>
    <t>735 31-1093</t>
  </si>
  <si>
    <t>Vyústka přívodní 825 x 125</t>
  </si>
  <si>
    <t>2.3.</t>
  </si>
  <si>
    <t>2.4.</t>
  </si>
  <si>
    <t>2.5.</t>
  </si>
  <si>
    <t>2.6.</t>
  </si>
  <si>
    <t>2.7.</t>
  </si>
  <si>
    <r>
      <t xml:space="preserve">Koncový kus </t>
    </r>
    <r>
      <rPr>
        <sz val="8"/>
        <rFont val="Arial"/>
        <family val="2"/>
        <charset val="238"/>
      </rPr>
      <t>Ø</t>
    </r>
    <r>
      <rPr>
        <sz val="8"/>
        <rFont val="Arial CE"/>
        <family val="2"/>
        <charset val="238"/>
      </rPr>
      <t>800-1500/45° se sítí proti ptactvu</t>
    </r>
  </si>
  <si>
    <t>2.8.</t>
  </si>
  <si>
    <t>2.9.</t>
  </si>
  <si>
    <t>2.10.</t>
  </si>
  <si>
    <t>2.11.</t>
  </si>
  <si>
    <t>2.12.</t>
  </si>
  <si>
    <t>2.13.</t>
  </si>
  <si>
    <t>Zařízení č.2 - Větrání   haly-odvod-celkem</t>
  </si>
  <si>
    <t>Zařízení č.3 - Větrání   učebny-přívod</t>
  </si>
  <si>
    <t>3.1.</t>
  </si>
  <si>
    <t xml:space="preserve"> ventilátorem, s přípravou pro chlazení</t>
  </si>
  <si>
    <t>Přívod   1000mᶟ/h, externí tlak 300Pa, Q=3,3kW,  N= 0,78kW ,3,9A, 230V</t>
  </si>
  <si>
    <t>Odvod  950mᶟ/h, externí tlak 300Pa, ,  N= 0,78kW, 3,9A, 230V</t>
  </si>
  <si>
    <t>Topné médium etylenglycol 30% -  65/50°C (např. Duplex 1500Multi Eco-N)</t>
  </si>
  <si>
    <t>3.2.</t>
  </si>
  <si>
    <t>751 34-4121</t>
  </si>
  <si>
    <t>Tlumič hluku buňkový G250x500/1500</t>
  </si>
  <si>
    <t>3.3.</t>
  </si>
  <si>
    <t>735 31-1092</t>
  </si>
  <si>
    <t>Vyústka přívodní 525 x 125</t>
  </si>
  <si>
    <t>3.4.</t>
  </si>
  <si>
    <t>3.5.</t>
  </si>
  <si>
    <t>751 51-0012</t>
  </si>
  <si>
    <r>
      <t>Potrubí čtyřhranné průřezu přes 0,03 do 0,07m</t>
    </r>
    <r>
      <rPr>
        <sz val="8"/>
        <rFont val="Arial"/>
        <family val="2"/>
        <charset val="238"/>
      </rPr>
      <t>²</t>
    </r>
  </si>
  <si>
    <t>751 51-1003</t>
  </si>
  <si>
    <t>3.6.</t>
  </si>
  <si>
    <t>751 51-0013</t>
  </si>
  <si>
    <r>
      <t>Potrubí čtyřhranné průřezu přes 0,07 do 0,13m</t>
    </r>
    <r>
      <rPr>
        <sz val="8"/>
        <rFont val="Arial"/>
        <family val="2"/>
        <charset val="238"/>
      </rPr>
      <t>²</t>
    </r>
  </si>
  <si>
    <t>751 51-1021</t>
  </si>
  <si>
    <t>3.7.</t>
  </si>
  <si>
    <t>3.8.</t>
  </si>
  <si>
    <t>713 31-1311</t>
  </si>
  <si>
    <t xml:space="preserve">Požární  izolace s povrchem AL, , tl.50mm </t>
  </si>
  <si>
    <t>3.9.</t>
  </si>
  <si>
    <t>3.10.</t>
  </si>
  <si>
    <t>3.11.</t>
  </si>
  <si>
    <t>Zařízení č.3 - Větrání   učebny-přívod-celkem</t>
  </si>
  <si>
    <t>Zařízení č.4 - Větrání   učebny-odvod</t>
  </si>
  <si>
    <t>4.1.</t>
  </si>
  <si>
    <t>Tlumič hluku buňkový G250x500/1000</t>
  </si>
  <si>
    <t>4.2.</t>
  </si>
  <si>
    <t>Vyústka odvodní 525 x 125</t>
  </si>
  <si>
    <t>4.3.</t>
  </si>
  <si>
    <t>4.4.</t>
  </si>
  <si>
    <t>4.5.</t>
  </si>
  <si>
    <t>4.6.</t>
  </si>
  <si>
    <t>4.7.</t>
  </si>
  <si>
    <t>4.8.</t>
  </si>
  <si>
    <t>4.9.</t>
  </si>
  <si>
    <t>Zařízení č.4 - Větrání   učebny-odvod-celkem</t>
  </si>
  <si>
    <t>Zařízení č.5 - Větrání   šatny, sprchy 2.NP sever-přívod</t>
  </si>
  <si>
    <t>5.1.</t>
  </si>
  <si>
    <t>Přívod   1350mᶟ/h, externí tlak 350Pa, Q=3,9kW,  N= 0,78kW ,3,9A, 230V</t>
  </si>
  <si>
    <t>Odvod  1400mᶟ/h, externí tlak 350Pa, ,  N= 0,78kW, 3,9A, 230V</t>
  </si>
  <si>
    <t>5.2.</t>
  </si>
  <si>
    <t>Tlumič hluku buňkový G200x500/1500</t>
  </si>
  <si>
    <t>5.3.</t>
  </si>
  <si>
    <t>751 32-2012</t>
  </si>
  <si>
    <t>Talířový ventil  160 přívodní</t>
  </si>
  <si>
    <t>5.4.</t>
  </si>
  <si>
    <t>Talířový ventil  200 přívodní</t>
  </si>
  <si>
    <t>5.5.</t>
  </si>
  <si>
    <t>751 32-2222</t>
  </si>
  <si>
    <r>
      <t xml:space="preserve">Požarní klapka kruhová </t>
    </r>
    <r>
      <rPr>
        <sz val="8"/>
        <rFont val="Arial"/>
        <family val="2"/>
        <charset val="238"/>
      </rPr>
      <t>Ø</t>
    </r>
    <r>
      <rPr>
        <sz val="8"/>
        <rFont val="Arial CE"/>
        <family val="2"/>
        <charset val="238"/>
      </rPr>
      <t xml:space="preserve"> 200 se servopohonem 230V</t>
    </r>
  </si>
  <si>
    <t>751 58-1352</t>
  </si>
  <si>
    <t>Prostup kruhového potrubí stěnou  do 200mm</t>
  </si>
  <si>
    <t>5.6.</t>
  </si>
  <si>
    <t>5.7.</t>
  </si>
  <si>
    <t>751 51-0014</t>
  </si>
  <si>
    <r>
      <t>Potrubí čtyřhranné průřezu přes 0,13 do 0,28m</t>
    </r>
    <r>
      <rPr>
        <sz val="8"/>
        <rFont val="Arial"/>
        <family val="2"/>
        <charset val="238"/>
      </rPr>
      <t>²</t>
    </r>
  </si>
  <si>
    <t>751 51-1022</t>
  </si>
  <si>
    <t>5.8.</t>
  </si>
  <si>
    <t>5.9.</t>
  </si>
  <si>
    <t>751 51-0042</t>
  </si>
  <si>
    <r>
      <t xml:space="preserve">TR  </t>
    </r>
    <r>
      <rPr>
        <sz val="8"/>
        <rFont val="Arial"/>
        <family val="2"/>
        <charset val="238"/>
      </rPr>
      <t>Ø</t>
    </r>
    <r>
      <rPr>
        <sz val="8"/>
        <rFont val="Arial CE"/>
        <family val="2"/>
        <charset val="238"/>
      </rPr>
      <t xml:space="preserve"> 200</t>
    </r>
  </si>
  <si>
    <t>751 51-1182</t>
  </si>
  <si>
    <t>Montáž potrubí kruhového přes 100 do 200</t>
  </si>
  <si>
    <t>5.10.</t>
  </si>
  <si>
    <t>751 51-4288</t>
  </si>
  <si>
    <t>OBJ 90° 200 - 160</t>
  </si>
  <si>
    <t>5.11.</t>
  </si>
  <si>
    <t>OBJ 90° 200 - 200</t>
  </si>
  <si>
    <t>5.12.</t>
  </si>
  <si>
    <t>751 51-4178</t>
  </si>
  <si>
    <t>OL 90° 200</t>
  </si>
  <si>
    <t>5.13.</t>
  </si>
  <si>
    <t>751 51-4478</t>
  </si>
  <si>
    <t>PRO 200-160</t>
  </si>
  <si>
    <t>5.14.</t>
  </si>
  <si>
    <t>751 51-4536</t>
  </si>
  <si>
    <t>Koncový kryt DR 200</t>
  </si>
  <si>
    <t>5.15.</t>
  </si>
  <si>
    <t>Ohebné potrubí</t>
  </si>
  <si>
    <t>5.16.</t>
  </si>
  <si>
    <t>751 53-7032</t>
  </si>
  <si>
    <r>
      <t xml:space="preserve">Ohebné potrubí </t>
    </r>
    <r>
      <rPr>
        <sz val="8"/>
        <rFont val="Arial"/>
        <family val="2"/>
        <charset val="238"/>
      </rPr>
      <t>Ø</t>
    </r>
    <r>
      <rPr>
        <sz val="8"/>
        <rFont val="Arial CE"/>
        <family val="2"/>
        <charset val="238"/>
      </rPr>
      <t xml:space="preserve"> 160</t>
    </r>
  </si>
  <si>
    <t>5.17.</t>
  </si>
  <si>
    <r>
      <t xml:space="preserve">Ohebné potrubí </t>
    </r>
    <r>
      <rPr>
        <sz val="8"/>
        <rFont val="Arial"/>
        <family val="2"/>
        <charset val="238"/>
      </rPr>
      <t>Ø</t>
    </r>
    <r>
      <rPr>
        <sz val="8"/>
        <rFont val="Arial CE"/>
        <family val="2"/>
        <charset val="238"/>
      </rPr>
      <t xml:space="preserve"> 200</t>
    </r>
  </si>
  <si>
    <t>5.18.</t>
  </si>
  <si>
    <t>5.19.</t>
  </si>
  <si>
    <t>5.20.</t>
  </si>
  <si>
    <t>5.21.</t>
  </si>
  <si>
    <t>5.22.</t>
  </si>
  <si>
    <t>Zařízení č.5 - Větrání   šatny, sprchy 2.NP Sever-přívod-celkem</t>
  </si>
  <si>
    <t>Zařízení č.6 - Větrání   šatny, sprchy 2.NP Sever-odvod</t>
  </si>
  <si>
    <t>6.1.</t>
  </si>
  <si>
    <t>6.2.</t>
  </si>
  <si>
    <t>Talířový ventil  200  odvodní</t>
  </si>
  <si>
    <t>6.3.</t>
  </si>
  <si>
    <t>6.4.</t>
  </si>
  <si>
    <t>6.5.</t>
  </si>
  <si>
    <t>6.6.</t>
  </si>
  <si>
    <t>6.7.</t>
  </si>
  <si>
    <t>Koncový kus 500x400°-800/45° se sítí proti ptactvu</t>
  </si>
  <si>
    <t>6.8.</t>
  </si>
  <si>
    <t>6.9.</t>
  </si>
  <si>
    <t>751 51-0043</t>
  </si>
  <si>
    <r>
      <t xml:space="preserve">TR  </t>
    </r>
    <r>
      <rPr>
        <sz val="8"/>
        <rFont val="Arial"/>
        <family val="2"/>
        <charset val="238"/>
      </rPr>
      <t>Ø</t>
    </r>
    <r>
      <rPr>
        <sz val="8"/>
        <rFont val="Arial CE"/>
        <family val="2"/>
        <charset val="238"/>
      </rPr>
      <t xml:space="preserve"> 225</t>
    </r>
  </si>
  <si>
    <t>751 51-1183</t>
  </si>
  <si>
    <t>Montáž potrubí kruhového přes 200 do 300</t>
  </si>
  <si>
    <t>6.10.</t>
  </si>
  <si>
    <r>
      <t xml:space="preserve">TR  </t>
    </r>
    <r>
      <rPr>
        <sz val="8"/>
        <rFont val="Arial"/>
        <family val="2"/>
        <charset val="238"/>
      </rPr>
      <t>Ø</t>
    </r>
    <r>
      <rPr>
        <sz val="8"/>
        <rFont val="Arial CE"/>
        <family val="2"/>
        <charset val="238"/>
      </rPr>
      <t xml:space="preserve"> 250</t>
    </r>
  </si>
  <si>
    <t>6.11.</t>
  </si>
  <si>
    <t>6.12.</t>
  </si>
  <si>
    <t>751 51-4289</t>
  </si>
  <si>
    <t>OBJ 90° 225 - 200</t>
  </si>
  <si>
    <t>6.13.</t>
  </si>
  <si>
    <t>OBJ 90° 250 - 200</t>
  </si>
  <si>
    <t>6.14.</t>
  </si>
  <si>
    <t>6.15.</t>
  </si>
  <si>
    <t>751 51-4479</t>
  </si>
  <si>
    <t>PRO 225-200</t>
  </si>
  <si>
    <t>6.16.</t>
  </si>
  <si>
    <t>PRO 250-200</t>
  </si>
  <si>
    <t>6.17.</t>
  </si>
  <si>
    <t>6.18.</t>
  </si>
  <si>
    <t>Zařízení č.6 - Větrání   šatny, sprchy 2.NP Sever-odvod-celkem</t>
  </si>
  <si>
    <t>Zařízení č.7 - Větrání   šatny, sprchy 2.NP Jih-přívod</t>
  </si>
  <si>
    <t>7.1.</t>
  </si>
  <si>
    <t>Přívod   2400mᶟ/h, externí tlak 400Pa, Q=7,4kW, N=2,5k ,4,0A,400V</t>
  </si>
  <si>
    <t>Odvod  2400mᶟ/h, externí tlak 400Pa, ,  N= 2,5kW, 4,0A, 400V</t>
  </si>
  <si>
    <t>Topné médium etylenglycol 30% 65/50°C (např. Duplex 2500Multi Eco-N)</t>
  </si>
  <si>
    <t>7.2.</t>
  </si>
  <si>
    <t>7.3.</t>
  </si>
  <si>
    <t>Talířový ventil  125 přívodní</t>
  </si>
  <si>
    <t>7.4.</t>
  </si>
  <si>
    <t>7.5.</t>
  </si>
  <si>
    <t>7.6.</t>
  </si>
  <si>
    <t>7.7.</t>
  </si>
  <si>
    <t>751 51-0015</t>
  </si>
  <si>
    <r>
      <t>Potrubí čtyřhranné průřezu přes 0,28 do 0,5m</t>
    </r>
    <r>
      <rPr>
        <sz val="8"/>
        <rFont val="Arial"/>
        <family val="2"/>
        <charset val="238"/>
      </rPr>
      <t>²</t>
    </r>
  </si>
  <si>
    <t>751 51-1023</t>
  </si>
  <si>
    <t>7.8.</t>
  </si>
  <si>
    <t>7.9.</t>
  </si>
  <si>
    <t>7.10.</t>
  </si>
  <si>
    <t>7.11.</t>
  </si>
  <si>
    <r>
      <t xml:space="preserve">TR  </t>
    </r>
    <r>
      <rPr>
        <sz val="8"/>
        <rFont val="Arial"/>
        <family val="2"/>
        <charset val="238"/>
      </rPr>
      <t>Ø</t>
    </r>
    <r>
      <rPr>
        <sz val="8"/>
        <rFont val="Arial CE"/>
        <family val="2"/>
        <charset val="238"/>
      </rPr>
      <t xml:space="preserve"> 280</t>
    </r>
  </si>
  <si>
    <t>7.12.</t>
  </si>
  <si>
    <t>751 51-0044</t>
  </si>
  <si>
    <r>
      <t xml:space="preserve">TR </t>
    </r>
    <r>
      <rPr>
        <sz val="8"/>
        <rFont val="Calibri"/>
        <family val="2"/>
        <charset val="238"/>
      </rPr>
      <t>Ø</t>
    </r>
    <r>
      <rPr>
        <sz val="8"/>
        <rFont val="Arial CE"/>
        <family val="2"/>
        <charset val="238"/>
      </rPr>
      <t xml:space="preserve"> 315</t>
    </r>
  </si>
  <si>
    <t>751 51-1184</t>
  </si>
  <si>
    <t>Montáž potrubí kruhového přes 300 do 400</t>
  </si>
  <si>
    <t>7.13.</t>
  </si>
  <si>
    <t>7.14.</t>
  </si>
  <si>
    <t>7.15.</t>
  </si>
  <si>
    <t>OBJ 90° 280 - 200</t>
  </si>
  <si>
    <t>7.16.</t>
  </si>
  <si>
    <t>751 51-4290</t>
  </si>
  <si>
    <t>OBJ 90° 315 - 250</t>
  </si>
  <si>
    <t>7.17.</t>
  </si>
  <si>
    <t>7.18.</t>
  </si>
  <si>
    <t>751 51-4179</t>
  </si>
  <si>
    <t>OS90° 280</t>
  </si>
  <si>
    <t>7.19.</t>
  </si>
  <si>
    <t>PRO 250 - 200</t>
  </si>
  <si>
    <t>7.20.</t>
  </si>
  <si>
    <t>PRO 280 - 200</t>
  </si>
  <si>
    <t>751 53-7033</t>
  </si>
  <si>
    <r>
      <t xml:space="preserve">Ohebné potrubí </t>
    </r>
    <r>
      <rPr>
        <sz val="8"/>
        <rFont val="Arial"/>
        <family val="2"/>
        <charset val="238"/>
      </rPr>
      <t>Ø</t>
    </r>
    <r>
      <rPr>
        <sz val="8"/>
        <rFont val="Arial CE"/>
        <family val="2"/>
        <charset val="238"/>
      </rPr>
      <t xml:space="preserve"> 280</t>
    </r>
  </si>
  <si>
    <t>Skružovatelná lamelová rohož s povrchem AL ,tl.100mm s oplechováním</t>
  </si>
  <si>
    <t>Zařízení č.7 - Větrání   šatny, sprchy 2.NP Jih-přívod-celkem</t>
  </si>
  <si>
    <t>Zařízení č.8- Větrání   šatny, sprchy 2.NP Jih-odvod</t>
  </si>
  <si>
    <t>8.1.</t>
  </si>
  <si>
    <t>8.2.</t>
  </si>
  <si>
    <t>Talířový ventil  125 odvodní</t>
  </si>
  <si>
    <t>8.3.</t>
  </si>
  <si>
    <t>Talířový ventil  200 odvodní</t>
  </si>
  <si>
    <t>8.4.</t>
  </si>
  <si>
    <t>8.5.</t>
  </si>
  <si>
    <t>8.6.</t>
  </si>
  <si>
    <t>8.7.</t>
  </si>
  <si>
    <t>Koncový kus 600x500°-800/45° se sítí proti ptactvu</t>
  </si>
  <si>
    <t>8.8.</t>
  </si>
  <si>
    <t>8.9.</t>
  </si>
  <si>
    <r>
      <t xml:space="preserve">TR  </t>
    </r>
    <r>
      <rPr>
        <sz val="8"/>
        <rFont val="Arial"/>
        <family val="2"/>
        <charset val="238"/>
      </rPr>
      <t>Ø</t>
    </r>
    <r>
      <rPr>
        <sz val="8"/>
        <rFont val="Arial CE"/>
        <family val="2"/>
        <charset val="238"/>
      </rPr>
      <t xml:space="preserve"> 125</t>
    </r>
  </si>
  <si>
    <t>8.10.</t>
  </si>
  <si>
    <t>8.11.</t>
  </si>
  <si>
    <t>8.12.</t>
  </si>
  <si>
    <t>8.13.</t>
  </si>
  <si>
    <t>OBJ 90° 125 - 125</t>
  </si>
  <si>
    <t>8.14.</t>
  </si>
  <si>
    <t>8.15.</t>
  </si>
  <si>
    <t>8.16.</t>
  </si>
  <si>
    <t>OBJ 90° 200 - 125</t>
  </si>
  <si>
    <t>8.17.</t>
  </si>
  <si>
    <t>OBJ 90° 250 - 125</t>
  </si>
  <si>
    <t>8.18.</t>
  </si>
  <si>
    <t>8.19.</t>
  </si>
  <si>
    <t>OL 90° 125</t>
  </si>
  <si>
    <t>8.20.</t>
  </si>
  <si>
    <t>OS90° 250</t>
  </si>
  <si>
    <t>8.21.</t>
  </si>
  <si>
    <t>8.22.</t>
  </si>
  <si>
    <t>OS 15° 125</t>
  </si>
  <si>
    <t>8.23.</t>
  </si>
  <si>
    <t>OS15° 250</t>
  </si>
  <si>
    <t>8.24.</t>
  </si>
  <si>
    <t>OBJ 45° 315 - 280</t>
  </si>
  <si>
    <t>8.25.</t>
  </si>
  <si>
    <t>PRO 200 - 125</t>
  </si>
  <si>
    <t>8.26.</t>
  </si>
  <si>
    <t>8.27.</t>
  </si>
  <si>
    <t>PRO 280 - 250</t>
  </si>
  <si>
    <t>8.28.</t>
  </si>
  <si>
    <t>751 51-4480</t>
  </si>
  <si>
    <t>PRO 315 - 280</t>
  </si>
  <si>
    <t>8.29.</t>
  </si>
  <si>
    <t>Koncový kryt DR 125</t>
  </si>
  <si>
    <t>8.30.</t>
  </si>
  <si>
    <t>8.31.</t>
  </si>
  <si>
    <t>8.32.</t>
  </si>
  <si>
    <t>8.33.</t>
  </si>
  <si>
    <t>8.34.</t>
  </si>
  <si>
    <t>8.35.</t>
  </si>
  <si>
    <t>Zařízení č.8- Větrání   šatny, sprchy 2.NP Jih-odvod-celkem</t>
  </si>
  <si>
    <t>Zařízení č.9 - Větrání   šatny, sprchy 1.NP Jih-přívod</t>
  </si>
  <si>
    <t>9.1.</t>
  </si>
  <si>
    <t>Přívod   2000mᶟ/h, externí tlak 350Pa, Q=5,8kW, N=2,5k ,4,0A,400V</t>
  </si>
  <si>
    <t>Odvod  2200mᶟ/h, externí tlak 350Pa, ,  N= 2,5kW, 4,0A, 400V</t>
  </si>
  <si>
    <t>9.2.</t>
  </si>
  <si>
    <t>9.3.</t>
  </si>
  <si>
    <t>9.4.</t>
  </si>
  <si>
    <t>9.5.</t>
  </si>
  <si>
    <t>751 36-6021</t>
  </si>
  <si>
    <t>Požarní klapka 630x250 se servopohonem 230V</t>
  </si>
  <si>
    <t>751 58-1315</t>
  </si>
  <si>
    <r>
      <t>Prostup  potrubí stěnou  přes 0,13 do 0,28m</t>
    </r>
    <r>
      <rPr>
        <sz val="8"/>
        <rFont val="Arial"/>
        <family val="2"/>
        <charset val="238"/>
      </rPr>
      <t>²</t>
    </r>
  </si>
  <si>
    <t>9.6.</t>
  </si>
  <si>
    <t>9.7.</t>
  </si>
  <si>
    <t>9.8.</t>
  </si>
  <si>
    <t>9.9.</t>
  </si>
  <si>
    <t>9.10.</t>
  </si>
  <si>
    <t>9.11.</t>
  </si>
  <si>
    <t>9.12.</t>
  </si>
  <si>
    <t>OBJ 90° 250 - 160</t>
  </si>
  <si>
    <t>9.13.</t>
  </si>
  <si>
    <t>9.14.</t>
  </si>
  <si>
    <t>OS 30° 200</t>
  </si>
  <si>
    <t>9.15.</t>
  </si>
  <si>
    <t>9.16.</t>
  </si>
  <si>
    <t>9.17.</t>
  </si>
  <si>
    <t>9.18.</t>
  </si>
  <si>
    <t>9.19.</t>
  </si>
  <si>
    <t>9.20.</t>
  </si>
  <si>
    <t>9.21.</t>
  </si>
  <si>
    <t>9.22.</t>
  </si>
  <si>
    <t>9.23.</t>
  </si>
  <si>
    <t>Zařízení č.9 - Větrání   šatny, sprchy 1.NP Jih-přívod-celkem</t>
  </si>
  <si>
    <t>Zařízení č.10 - Větrání   šatny, sprchy 1.NP Jih-odvod</t>
  </si>
  <si>
    <t>10.1.</t>
  </si>
  <si>
    <t>10.2.</t>
  </si>
  <si>
    <t>10.3.</t>
  </si>
  <si>
    <t>10.4.</t>
  </si>
  <si>
    <t>10.5.</t>
  </si>
  <si>
    <t>751 31-1092</t>
  </si>
  <si>
    <t>Dveřní mřížka</t>
  </si>
  <si>
    <t>10.6.</t>
  </si>
  <si>
    <t>10.7.</t>
  </si>
  <si>
    <t>10.8.</t>
  </si>
  <si>
    <t>Koncový kus 400x500°-1000/45° se sítí proti ptactvu</t>
  </si>
  <si>
    <t>10.9.</t>
  </si>
  <si>
    <t>10.10.</t>
  </si>
  <si>
    <t>10.11.</t>
  </si>
  <si>
    <t>10.12.</t>
  </si>
  <si>
    <t>10.13.</t>
  </si>
  <si>
    <t>10.14.</t>
  </si>
  <si>
    <t>10.15.</t>
  </si>
  <si>
    <t>OL 45° 200</t>
  </si>
  <si>
    <t>10.16.</t>
  </si>
  <si>
    <t>OBJ 90° 140 - 125</t>
  </si>
  <si>
    <t>10.17.</t>
  </si>
  <si>
    <t>PRO 140 - 125</t>
  </si>
  <si>
    <t>10.18.</t>
  </si>
  <si>
    <t>PRR 200 - 125</t>
  </si>
  <si>
    <t>10.19.</t>
  </si>
  <si>
    <t>10.20.</t>
  </si>
  <si>
    <t>10.21.</t>
  </si>
  <si>
    <r>
      <t xml:space="preserve">Ohebné potrubí </t>
    </r>
    <r>
      <rPr>
        <sz val="8"/>
        <rFont val="Arial"/>
        <family val="2"/>
        <charset val="238"/>
      </rPr>
      <t>Ø</t>
    </r>
    <r>
      <rPr>
        <sz val="8"/>
        <rFont val="Arial CE"/>
        <family val="2"/>
        <charset val="238"/>
      </rPr>
      <t xml:space="preserve"> 125</t>
    </r>
  </si>
  <si>
    <t>10.22.</t>
  </si>
  <si>
    <r>
      <t xml:space="preserve">Ohebné potrubí </t>
    </r>
    <r>
      <rPr>
        <sz val="8"/>
        <rFont val="Arial"/>
        <family val="2"/>
        <charset val="238"/>
      </rPr>
      <t>Ø</t>
    </r>
    <r>
      <rPr>
        <sz val="8"/>
        <rFont val="Arial CE"/>
        <family val="2"/>
        <charset val="238"/>
      </rPr>
      <t xml:space="preserve"> 140</t>
    </r>
  </si>
  <si>
    <t>10.23.</t>
  </si>
  <si>
    <t>10.24.</t>
  </si>
  <si>
    <t>10.25.</t>
  </si>
  <si>
    <t>10.26.</t>
  </si>
  <si>
    <t>Zařízení č.10 - Větrání   šatny, sprchy 1.NP Jih-odvod-celkem</t>
  </si>
  <si>
    <t>Zařízení č.11 - Zařízení pro lokální větrání-odvod</t>
  </si>
  <si>
    <t>11.1.</t>
  </si>
  <si>
    <t>751 12-2052</t>
  </si>
  <si>
    <r>
      <t xml:space="preserve">Malý radiální ventilátor se 4 sacími a jedním výtlačným hrdlem </t>
    </r>
    <r>
      <rPr>
        <sz val="8"/>
        <rFont val="Arial"/>
        <family val="2"/>
        <charset val="238"/>
      </rPr>
      <t>Ø</t>
    </r>
    <r>
      <rPr>
        <sz val="8"/>
        <rFont val="Arial CE"/>
        <family val="2"/>
        <charset val="238"/>
      </rPr>
      <t>125</t>
    </r>
  </si>
  <si>
    <r>
      <t>270m</t>
    </r>
    <r>
      <rPr>
        <sz val="8"/>
        <rFont val="Calibri"/>
        <family val="2"/>
        <charset val="238"/>
      </rPr>
      <t>ᶟ</t>
    </r>
    <r>
      <rPr>
        <sz val="8"/>
        <rFont val="Arial CE"/>
        <family val="2"/>
        <charset val="238"/>
      </rPr>
      <t>/h, 200Pa, 56W, 230V</t>
    </r>
  </si>
  <si>
    <t>11.2.</t>
  </si>
  <si>
    <t>Malý radiální ventilátor do podhledu se zpětnou klapkou a doběhem</t>
  </si>
  <si>
    <t>90mᶟ/h, 100Pa, 27W, 230V</t>
  </si>
  <si>
    <t>11.3.</t>
  </si>
  <si>
    <t>751 12-2092</t>
  </si>
  <si>
    <r>
      <t>Malý axiální ventilátor 300m</t>
    </r>
    <r>
      <rPr>
        <sz val="8"/>
        <rFont val="Calibri"/>
        <family val="2"/>
        <charset val="238"/>
      </rPr>
      <t>ᶟ</t>
    </r>
    <r>
      <rPr>
        <sz val="8"/>
        <rFont val="Arial CE"/>
        <family val="2"/>
        <charset val="238"/>
      </rPr>
      <t>/h, 100Pa, 35W, 230V, s termostatem</t>
    </r>
  </si>
  <si>
    <t>11.4.</t>
  </si>
  <si>
    <t>751 11-1012</t>
  </si>
  <si>
    <t>Malý axiální ventilátor 90mᶟ/h, 30Pa, 20W, 230V, s nastavitelným</t>
  </si>
  <si>
    <t>doběhem a zpětnou klapkou, kuličkovými ložisky</t>
  </si>
  <si>
    <t>11.5.</t>
  </si>
  <si>
    <t>751 39-8012</t>
  </si>
  <si>
    <t>Plastová klapka 125</t>
  </si>
  <si>
    <t>11.6.</t>
  </si>
  <si>
    <t>751 39-8041</t>
  </si>
  <si>
    <t>Žaluziová klapka samotížná 200</t>
  </si>
  <si>
    <t>11.7.</t>
  </si>
  <si>
    <t>751 39-8051</t>
  </si>
  <si>
    <t>Žaluziová klapka samotížná 400 x 250</t>
  </si>
  <si>
    <t>11.8.</t>
  </si>
  <si>
    <t>751 39-8022</t>
  </si>
  <si>
    <t>Protipožární větrací mřížka 400x239 s oboustranou krycí mřížkou</t>
  </si>
  <si>
    <t>11.9.</t>
  </si>
  <si>
    <r>
      <t xml:space="preserve">Požarní klapka kruhová </t>
    </r>
    <r>
      <rPr>
        <sz val="8"/>
        <rFont val="Arial"/>
        <family val="2"/>
        <charset val="238"/>
      </rPr>
      <t>Ø</t>
    </r>
    <r>
      <rPr>
        <sz val="8"/>
        <rFont val="Arial CE"/>
        <family val="2"/>
        <charset val="238"/>
      </rPr>
      <t xml:space="preserve"> 100 se servopohonem 230V</t>
    </r>
  </si>
  <si>
    <t>751 58-1351</t>
  </si>
  <si>
    <t>Prostup kruhového potrubí stěnou  do 100mm</t>
  </si>
  <si>
    <t>11.10.</t>
  </si>
  <si>
    <t>11.11.</t>
  </si>
  <si>
    <t>11.12.</t>
  </si>
  <si>
    <t>11.13.</t>
  </si>
  <si>
    <t>11.14.</t>
  </si>
  <si>
    <r>
      <t xml:space="preserve">TR  </t>
    </r>
    <r>
      <rPr>
        <sz val="8"/>
        <rFont val="Arial"/>
        <family val="2"/>
        <charset val="238"/>
      </rPr>
      <t>Ø</t>
    </r>
    <r>
      <rPr>
        <sz val="8"/>
        <rFont val="Arial CE"/>
        <family val="2"/>
        <charset val="238"/>
      </rPr>
      <t xml:space="preserve"> 140</t>
    </r>
  </si>
  <si>
    <t>11.15.</t>
  </si>
  <si>
    <t>11.16.</t>
  </si>
  <si>
    <t>11.17.</t>
  </si>
  <si>
    <t>OBJ 90° 140 - 140</t>
  </si>
  <si>
    <t>11.18.</t>
  </si>
  <si>
    <t>OBJ 90° 125 - 100</t>
  </si>
  <si>
    <t>11.19.</t>
  </si>
  <si>
    <t>OL 90° 140</t>
  </si>
  <si>
    <t>11.20.</t>
  </si>
  <si>
    <t>PRO 125 - 100</t>
  </si>
  <si>
    <t>11.21.</t>
  </si>
  <si>
    <t xml:space="preserve"> Protidešťová stříška RH 140</t>
  </si>
  <si>
    <t>11.22.</t>
  </si>
  <si>
    <t>Ohebné potrubí zvukoizolační</t>
  </si>
  <si>
    <t>11.23.</t>
  </si>
  <si>
    <r>
      <t xml:space="preserve">Ohebné potrubí </t>
    </r>
    <r>
      <rPr>
        <sz val="8"/>
        <rFont val="Arial"/>
        <family val="2"/>
        <charset val="238"/>
      </rPr>
      <t>Ø</t>
    </r>
    <r>
      <rPr>
        <sz val="8"/>
        <rFont val="Arial CE"/>
        <family val="2"/>
        <charset val="238"/>
      </rPr>
      <t xml:space="preserve"> 100</t>
    </r>
  </si>
  <si>
    <t>11.24.</t>
  </si>
  <si>
    <t>11.25.</t>
  </si>
  <si>
    <t>11.26.</t>
  </si>
  <si>
    <t>11.27.</t>
  </si>
  <si>
    <t>Zařízení č.11 - Zařízení pro lokální větrání-odvod-celkem</t>
  </si>
  <si>
    <t xml:space="preserve">Chlazení </t>
  </si>
  <si>
    <t xml:space="preserve"> Chlazení  - server č.m. 2.07</t>
  </si>
  <si>
    <t xml:space="preserve">Venkovní jednotka pro přímý výpar  pro server  </t>
  </si>
  <si>
    <t xml:space="preserve"> Qch =5,0kW, N = 1,06kW, 7,7A, 230V, jištění 10A</t>
  </si>
  <si>
    <t>Nástěnná jednotka   Qch =5,0 kW(dálkový ovladač součástí)</t>
  </si>
  <si>
    <t>751 72-1111</t>
  </si>
  <si>
    <t>Montáž venkovní jednotky jednofázové</t>
  </si>
  <si>
    <t>751 71-1111</t>
  </si>
  <si>
    <t>Montáž nástěnné jednotky</t>
  </si>
  <si>
    <r>
      <t xml:space="preserve">Měděné izolované potrubí plyn </t>
    </r>
    <r>
      <rPr>
        <sz val="8"/>
        <rFont val="Arial"/>
        <family val="2"/>
        <charset val="238"/>
      </rPr>
      <t>Ø</t>
    </r>
    <r>
      <rPr>
        <sz val="8"/>
        <rFont val="Arial CE"/>
        <family val="2"/>
        <charset val="238"/>
      </rPr>
      <t xml:space="preserve">12 a kapal. </t>
    </r>
    <r>
      <rPr>
        <sz val="8"/>
        <rFont val="Arial"/>
        <family val="2"/>
        <charset val="238"/>
      </rPr>
      <t>Ø</t>
    </r>
    <r>
      <rPr>
        <sz val="8"/>
        <rFont val="Arial CE"/>
        <family val="2"/>
        <charset val="238"/>
      </rPr>
      <t xml:space="preserve"> 6 +kabeL -set</t>
    </r>
  </si>
  <si>
    <t>751 79-1131</t>
  </si>
  <si>
    <t>Montáž měděné izolované potrubí  Ø 6 x1</t>
  </si>
  <si>
    <t>751 79-1134</t>
  </si>
  <si>
    <t>Montáž měděné izolované potrubí  Ø 12 x1</t>
  </si>
  <si>
    <t>998 75-1101</t>
  </si>
  <si>
    <t>Přesun hmot do 12m</t>
  </si>
  <si>
    <t xml:space="preserve">         t</t>
  </si>
  <si>
    <t xml:space="preserve"> Chlazení  - server č.m. 2.07 - celkem</t>
  </si>
  <si>
    <t>751 69-1111</t>
  </si>
  <si>
    <t>Zaregulování systému vzduchotechnického zařízení za 1 distribuční</t>
  </si>
  <si>
    <t>prvek</t>
  </si>
  <si>
    <t>Vzduchotechnika dodávka</t>
  </si>
  <si>
    <t>Vzduchotechnika montáž</t>
  </si>
  <si>
    <t>Dopravné</t>
  </si>
  <si>
    <t>Optimalizace parametrů vzduchotechnických jednotek za provozu</t>
  </si>
  <si>
    <t>Vzduchotechnika  dodávka a montáž celkem</t>
  </si>
  <si>
    <t xml:space="preserve">Položkový rozpočet </t>
  </si>
  <si>
    <t>S:</t>
  </si>
  <si>
    <t>O:</t>
  </si>
  <si>
    <t>R:</t>
  </si>
  <si>
    <t>P.č.</t>
  </si>
  <si>
    <t>Číslo položky</t>
  </si>
  <si>
    <t>Název položky</t>
  </si>
  <si>
    <t>cena / MJ</t>
  </si>
  <si>
    <t>Celkem</t>
  </si>
  <si>
    <t>Dodávka</t>
  </si>
  <si>
    <t>Dodávka celk.</t>
  </si>
  <si>
    <t>Montáž</t>
  </si>
  <si>
    <t>Montáž celk.</t>
  </si>
  <si>
    <t>cena s DPH</t>
  </si>
  <si>
    <t>Díl:</t>
  </si>
  <si>
    <t>EL1</t>
  </si>
  <si>
    <t>Elektromontáže</t>
  </si>
  <si>
    <t>Rozvaděč oceloplechový, volně stojící, vč. výstroje</t>
  </si>
  <si>
    <t>Rozvaděč plastový, vč. výstroje pro ovládání osvětlení (RO)</t>
  </si>
  <si>
    <t>Kabel CYKY-m 750 V 4 x 95 mm2 pevně uložený, včetně dodávky kabelu</t>
  </si>
  <si>
    <t>Korugovaná chránička R63</t>
  </si>
  <si>
    <t>Kabel CYKY-m 750 V 5 x 25 mm2 volně uložený, včetně dodávky kabelu</t>
  </si>
  <si>
    <t>Kabel CYKY-m 750 V 5 x 6 mm2 volně uložený, včetně dodávky kabelu</t>
  </si>
  <si>
    <t>Kabel CYKY-m 750 V 5 x 4 mm2 volně uložený, včetně dodávky kabelu</t>
  </si>
  <si>
    <t>Kabel CYKY-m 750 V 3 x 1,5 mm2 uložený volně včetně dodávky kabelu</t>
  </si>
  <si>
    <t>Kabel CYKY-m 750 V 3 x 2,5 mm2 uložený volně včetně dodávky kabelu</t>
  </si>
  <si>
    <t>Kabel CYKY-m 750 V 12 x 1,5 mm2 uložený volně včetně dodávky kabelu</t>
  </si>
  <si>
    <t>Kabel CYKY-m 750 V 5 x 2,5 mm2 uložený volně včetně dodávky kabelu</t>
  </si>
  <si>
    <t>Kabel CYKY-m 750 V 5 x 1,5 mm2 uložený volně včetně dodávky kabelu</t>
  </si>
  <si>
    <t>Kabel CYKY-m 750 V 7 x 1,5 mm2 uložený volně včetně dodávky kabelu</t>
  </si>
  <si>
    <t>Kabel CXKE-V 5x2,50 mm2 uložený volně včetně dodávky kabelu</t>
  </si>
  <si>
    <t>Kabel SYKFY 2x2x0,5 mm2 uložený volně včetně dodávky kabelu</t>
  </si>
  <si>
    <t>Kabel JYTY 2x1,00 mm2 uložený volně včetně dodávky kabelu</t>
  </si>
  <si>
    <t>Kabel CHKE-V 5x1,50 mm2 uložený volně včetně dodávky kabelu</t>
  </si>
  <si>
    <t>Kabel 1x2x0,8 mm2 uložený volně včetně dodávky kabelu</t>
  </si>
  <si>
    <t>Zhotovení drážky v betonu, kameni</t>
  </si>
  <si>
    <t>Zazdění drážky</t>
  </si>
  <si>
    <t xml:space="preserve">Vodič H07V-K (CYA) 10 mm2 </t>
  </si>
  <si>
    <t>Svorka uzemňovací ZSA16 s CU páskem</t>
  </si>
  <si>
    <t>Tlačítko CENTRAL a TOTAL stop</t>
  </si>
  <si>
    <t>Ukončení vodičů v rozvaděči + zapojení do 2,5 mm2</t>
  </si>
  <si>
    <t>Ukončení vodičů v rozvaděči + zapojení do 16 mm2</t>
  </si>
  <si>
    <t>Ukončení vodičů v rozvaděči + zapojení do 35 mm2</t>
  </si>
  <si>
    <t>Ukončení vodičů v rozvaděči + zapojení do 95 mm2</t>
  </si>
  <si>
    <t>Vývodka MV25</t>
  </si>
  <si>
    <t>Vývodka MV40</t>
  </si>
  <si>
    <t>Vývodka MV50</t>
  </si>
  <si>
    <t>Vypáskování kabelů v rozvaděči</t>
  </si>
  <si>
    <t>Uzemnění kabelu v rozvaděči</t>
  </si>
  <si>
    <t>Závěrečné práce v rozvaděči</t>
  </si>
  <si>
    <t xml:space="preserve">Zednické výpomoci hsv      </t>
  </si>
  <si>
    <t>Měřící transformátory (např. ASK21.3 200/5)</t>
  </si>
  <si>
    <t>Digitální multimetr DMG 600</t>
  </si>
  <si>
    <t>Signálka ZB5A - bílá, 230V</t>
  </si>
  <si>
    <t>Signálka ZB5A - zelená, 230V</t>
  </si>
  <si>
    <t>Signálka ZB5A - žlutá, 230V</t>
  </si>
  <si>
    <t>Tlačítko panelové ZB5A , s jednotkou spínací</t>
  </si>
  <si>
    <t>Tlačítko panelové ZB5A , s jednotkou rozpínací</t>
  </si>
  <si>
    <t>Přepínač panelový ZB5AD2 . S dvěma spínacímy jednotkami</t>
  </si>
  <si>
    <t>Tlačítko XAL-D102, plastové, bílé v plastové skříni IP66</t>
  </si>
  <si>
    <t>STOP tlačítko XALK178 v plastové skříni , IP66</t>
  </si>
  <si>
    <t>Příchytka, 1 upevňovací bod, hmoždinka + vrut,  příchytka plastová</t>
  </si>
  <si>
    <t>Trubka elektroinstalační tuhá plastová průměr 25 mm včetně dodávky 4025</t>
  </si>
  <si>
    <t>Spojka pro trubky plastové, tuhé 25</t>
  </si>
  <si>
    <t>Trubka ohebná pod omítku, vnější průměr 25 mm včetně dodávky Monoflex 1225</t>
  </si>
  <si>
    <t>Krabice elektroinstalační plastová 8130HA, na hmoždinky</t>
  </si>
  <si>
    <t>Páska stahovací  292x3,6</t>
  </si>
  <si>
    <t>Dvouzásuvka , bílá 230V/16A</t>
  </si>
  <si>
    <t>Spínač osvětlení, 230V/10A řazení č.1</t>
  </si>
  <si>
    <t>Spínač osvětlení, 230V/10A řazení č.5</t>
  </si>
  <si>
    <t>Spínač osvětlení, 230V/10A řazení č.6+6</t>
  </si>
  <si>
    <t>Spínač osvětlení, 230V/10A řazení č.6</t>
  </si>
  <si>
    <t>Spínač osvětlení, 230V/10A řazení č.7</t>
  </si>
  <si>
    <t>Spínač osvětlení, 230V/10A řazení č.1, voděodolný IP44</t>
  </si>
  <si>
    <t>Krabice instalační, přístrojová</t>
  </si>
  <si>
    <t xml:space="preserve">Zásuvka průmyslová IP 67  3P+PE  16 A včetně dodávky zásuvky IZG 1643 </t>
  </si>
  <si>
    <t>Zářivkové svítidlo průmyslové 2x36W</t>
  </si>
  <si>
    <t>Venkovní žárovkové svítidlo, voděodolné, přisazené</t>
  </si>
  <si>
    <t>Ocelová konstrukce pro venkovní svítidlo</t>
  </si>
  <si>
    <t>Kulový teploměr (var. prostorový termostat)</t>
  </si>
  <si>
    <t>Prostorový termostat TWT 524</t>
  </si>
  <si>
    <t>Čidlo rychlosti větru</t>
  </si>
  <si>
    <t xml:space="preserve">Přepínač panelový třípolohový, 230V, </t>
  </si>
  <si>
    <t>LED kontrolka do panelu, 230V</t>
  </si>
  <si>
    <t>Krabicová rozvodka ACIDUR 6455-11</t>
  </si>
  <si>
    <t>Zemnící svorka ZSA16 s Cu páskem</t>
  </si>
  <si>
    <t>Zemnící testovací bod UZEMNĚNÍ ANTISTATICKÉ podlahy</t>
  </si>
  <si>
    <t>Montážní a instalační materiál, nespecifikované položky</t>
  </si>
  <si>
    <t>Kabelová chránička ohebná</t>
  </si>
  <si>
    <t>Instalační trubka, tuhá 16E s příchytkami</t>
  </si>
  <si>
    <t>A</t>
  </si>
  <si>
    <t>Svítidlo ZCLED3G4-214L840/REF-LV-SY-MA-IP65-9010</t>
  </si>
  <si>
    <t>B</t>
  </si>
  <si>
    <t>Svítidlo HQLRLED 248-1M 45 4W</t>
  </si>
  <si>
    <t>C</t>
  </si>
  <si>
    <t>Svítidlo HQLRLED 248-1M 146 13W</t>
  </si>
  <si>
    <t>Svítidlo CASSI 40w LED segme UGR RA90</t>
  </si>
  <si>
    <t>E</t>
  </si>
  <si>
    <t>Svítidlo HQLRLED 248 14M - 413 - 37W</t>
  </si>
  <si>
    <t>F</t>
  </si>
  <si>
    <t>Svítidlo HQLRLED 248-2M 76 6W</t>
  </si>
  <si>
    <t>G</t>
  </si>
  <si>
    <t>Svítidlo LD LED 176 15W 4000K IP54</t>
  </si>
  <si>
    <t>H</t>
  </si>
  <si>
    <t>Svítidlo SM 228 10W 4000K</t>
  </si>
  <si>
    <t>I</t>
  </si>
  <si>
    <t>Svítidlo LD LED 176 35W 4000K IP54</t>
  </si>
  <si>
    <t>J</t>
  </si>
  <si>
    <t>Svítidlo HQLRLED 248-10M 280 23W 36°</t>
  </si>
  <si>
    <t>NO1</t>
  </si>
  <si>
    <t>Svítidlo ELSC340035MT65A</t>
  </si>
  <si>
    <t>NO2</t>
  </si>
  <si>
    <t>Svítidlo ELRC312035MTARA</t>
  </si>
  <si>
    <t>NO3</t>
  </si>
  <si>
    <t>Svítidlo ELRS312035MTARA</t>
  </si>
  <si>
    <t>NO4</t>
  </si>
  <si>
    <t>Svítidlo ELESFPIS33035MT</t>
  </si>
  <si>
    <t>Řídící systém DALI</t>
  </si>
  <si>
    <t>EL2</t>
  </si>
  <si>
    <t>Hromosvod a uzemnění</t>
  </si>
  <si>
    <t>Vedení uzemňovací v zemi FeZn do 120mm2 vč. svorek a pásku ZeZn 30x4</t>
  </si>
  <si>
    <t>Pásek uzemňovacípásku ZeZn 30x4</t>
  </si>
  <si>
    <t xml:space="preserve">Vedení uzemňovací na povrchu FeZn D 10 mm včetně drátu AlMgSi 10 mm </t>
  </si>
  <si>
    <t>Vodiče svodové FeZn D do 10,Al 10,Cu 8 včetně dodávky drátu AlMgSi 8 mm (= 500m)</t>
  </si>
  <si>
    <t>Svorka SS spojovací</t>
  </si>
  <si>
    <t>Svorka SU - univerzální</t>
  </si>
  <si>
    <t>Svorka SZ - zkušební</t>
  </si>
  <si>
    <t>Svorka Soa - okapová</t>
  </si>
  <si>
    <t>Svorka SP</t>
  </si>
  <si>
    <t>Svorka SK - křížová</t>
  </si>
  <si>
    <t>Jímací tyč JR2,0 18/10</t>
  </si>
  <si>
    <t>Podpěra vedení do zdiva PV 1a</t>
  </si>
  <si>
    <t>Podpěra vedení na ploché střechy PV21</t>
  </si>
  <si>
    <t>Podstavec betonový PB9</t>
  </si>
  <si>
    <t>Ochranná trubka OT 1,7</t>
  </si>
  <si>
    <t xml:space="preserve">Držák ochranné trubky </t>
  </si>
  <si>
    <t>Štítek označení</t>
  </si>
  <si>
    <t>Drobný instalační materiál</t>
  </si>
  <si>
    <t>Nátěr antikorozním asfaltovým lakem</t>
  </si>
  <si>
    <t>Asfaltový lak A1010</t>
  </si>
  <si>
    <t>Uzemnění na uzemňovací bod, změření zemního odporu</t>
  </si>
  <si>
    <t>EL3</t>
  </si>
  <si>
    <t>ELEKTRONICKÁ POŽÁRNÍ SIGNALIZACE - EPS</t>
  </si>
  <si>
    <t>UPS stanice</t>
  </si>
  <si>
    <t>Aku 12V / 24,0 Ah</t>
  </si>
  <si>
    <t>Ústředna EPS</t>
  </si>
  <si>
    <t>Obslužné pole požární ochrany</t>
  </si>
  <si>
    <t>LCD zobrazovací Panel "CZ"</t>
  </si>
  <si>
    <t>Optický kouřový hlásič</t>
  </si>
  <si>
    <t>Klíčový trezor požární ochrany</t>
  </si>
  <si>
    <t>Sokl hlásiče</t>
  </si>
  <si>
    <t>Držák popisných štítků</t>
  </si>
  <si>
    <t>Tlačítko vnitřní s izolátorem</t>
  </si>
  <si>
    <t>Skříň pro vstupně výstupní prvky</t>
  </si>
  <si>
    <t>Multifunkční siréna</t>
  </si>
  <si>
    <t>Převodník na ethernet</t>
  </si>
  <si>
    <t>Provozní kniha EPS</t>
  </si>
  <si>
    <t>KABEL JE-HStH 1x2x0,8  RUDY</t>
  </si>
  <si>
    <t>KABEL CHKE-V-J 3x1,5</t>
  </si>
  <si>
    <t>KABEL CHKE-V-J 5x1,5</t>
  </si>
  <si>
    <t xml:space="preserve">KABEL JE-H(ST)H 4x2x0,8  </t>
  </si>
  <si>
    <t>Adresovatelný liniový V/V modul</t>
  </si>
  <si>
    <t>Bezhalogenová trubka HFIRM 20mm</t>
  </si>
  <si>
    <t>Příchytka OBO Betterman</t>
  </si>
  <si>
    <t>HILTI tmel CP673 vč. Orsil T15</t>
  </si>
  <si>
    <t>Tlačítko CENTRAL-STOP</t>
  </si>
  <si>
    <t>Tlačítko TOTAL-STOP</t>
  </si>
  <si>
    <t>EL4</t>
  </si>
  <si>
    <t>PZTS</t>
  </si>
  <si>
    <t>Box pro ústřednu a zdroj, bez trafa</t>
  </si>
  <si>
    <t>TR-230/19V/40VA trafo</t>
  </si>
  <si>
    <t>Expandér 4 out</t>
  </si>
  <si>
    <t>Expandér 8 in</t>
  </si>
  <si>
    <t>Box pro moduly DGP včetně tamperu</t>
  </si>
  <si>
    <t>PIR čidlo</t>
  </si>
  <si>
    <t>Magnetický kontakt, plast 3m, 4 vodiče</t>
  </si>
  <si>
    <t>Čidlo PIR Long</t>
  </si>
  <si>
    <t>Čidlo PIR stropní</t>
  </si>
  <si>
    <t>Rozvodná krabice</t>
  </si>
  <si>
    <t>Glastrek</t>
  </si>
  <si>
    <t>Nádstavba Access</t>
  </si>
  <si>
    <t>tísňový hlásič pro invalidy PANIK EMERGENCY</t>
  </si>
  <si>
    <t>ACM12 (0702-218) - modul pro vytvoření bodu ACCESS</t>
  </si>
  <si>
    <t>Vnitřní designová siréna, nezálohovaná</t>
  </si>
  <si>
    <t>Polykarbonátová piezo siréna 110dB, bílá, oranž. s baterii, venkovní</t>
  </si>
  <si>
    <t>GSM VT10 Brána 2in, 2 out 2A/30V</t>
  </si>
  <si>
    <t>Uživatelský program pro koncové uživatele</t>
  </si>
  <si>
    <t>Komunikační sada a TCP/IP komunikátoru</t>
  </si>
  <si>
    <t>Dodávka a instalace zařízení rádiového přenosu na PCO</t>
  </si>
  <si>
    <t xml:space="preserve">SYKFY4x2x0,5 </t>
  </si>
  <si>
    <t>FI-H06, stíněný šestižilový kabel pro EZS</t>
  </si>
  <si>
    <t>Instalační materiál - stahovací pásky</t>
  </si>
  <si>
    <t>Kabelové trasy - instalace kabelů do trubek , žlabů apod.</t>
  </si>
  <si>
    <t>Montáž ústředny - vč. oživení</t>
  </si>
  <si>
    <t>Programování ústředny</t>
  </si>
  <si>
    <t>h</t>
  </si>
  <si>
    <t xml:space="preserve">Školení obsluhy </t>
  </si>
  <si>
    <t>Oživení, zkušební testy</t>
  </si>
  <si>
    <t>Vypracování DSPS</t>
  </si>
  <si>
    <t>Pomocné stavební práce</t>
  </si>
  <si>
    <t>Mimostaveništní doprava</t>
  </si>
  <si>
    <t>Revize</t>
  </si>
  <si>
    <t>EL5</t>
  </si>
  <si>
    <t>SKS</t>
  </si>
  <si>
    <t>C9200L-48P-4G-E</t>
  </si>
  <si>
    <t>Catalyst 9200L 48-port PoE+, 4 x 1G, Network Essentials</t>
  </si>
  <si>
    <t>CON-SNT-C92004GE</t>
  </si>
  <si>
    <t>SNTC-8X5XNBD Catalyst 9200L 48-port PoE+, 4 x 1G, Net</t>
  </si>
  <si>
    <t>C9200L-DNA-E-48-3Y</t>
  </si>
  <si>
    <t>C9200L Cisco DNA Essentials, 48-port, 3 Year Term license</t>
  </si>
  <si>
    <t>C9200L-48T-4G-E</t>
  </si>
  <si>
    <t>Catalyst 9200L 48-port data, 4 x 1G, Network Essentials</t>
  </si>
  <si>
    <t>CON-SNT-C920L48E</t>
  </si>
  <si>
    <t>SNTC-8X5XNBD Catalyst 9200L 48-port data, 4 x 1G, Net</t>
  </si>
  <si>
    <t>C9200L-24T-4G-E</t>
  </si>
  <si>
    <t>Catalyst 9200L 24-port data, 4 x 1G, Network Essentials</t>
  </si>
  <si>
    <t>CON-SNT-C920L24T</t>
  </si>
  <si>
    <t>SNTC-8X5XNBD Catalyst 9200L 24-port data, 4 x 1G, Net</t>
  </si>
  <si>
    <t>C9200L-DNA-E-24-3Y</t>
  </si>
  <si>
    <t>C9200L Cisco DNA Essentials, 24-port, 3 Year Term license</t>
  </si>
  <si>
    <t>C9200L-STACK-KIT=</t>
  </si>
  <si>
    <t>Cisco Catalyst 9200L Stack Module</t>
  </si>
  <si>
    <t>Zásuvka bílá osazená 2 porty, stíněná, povrchová</t>
  </si>
  <si>
    <t>Podlahová zásuvka STAKOHOME-8903-B 2x zásuvka 230V, 2x RJ45 cat.6a</t>
  </si>
  <si>
    <t>Datový kabel C6 UTP 500m</t>
  </si>
  <si>
    <t>LV 40x20 elektroinstalační vkládací lišta</t>
  </si>
  <si>
    <t>LV 40x40 elektroinstalační vkládací lišta</t>
  </si>
  <si>
    <t>LV 70x40 elektroinstalační vkládací lišta</t>
  </si>
  <si>
    <t>LV 100x40 elektroinstalační vkládací lišta</t>
  </si>
  <si>
    <t>Popis čtyřpáru</t>
  </si>
  <si>
    <t>Proměření trasy vč. vystavení protokolu CAT6E</t>
  </si>
  <si>
    <t>Zednické práce a začištění zdí pro průrazech</t>
  </si>
  <si>
    <t>Podružný materiál</t>
  </si>
  <si>
    <t>Optický kabel (rezerva na hranici stavby)</t>
  </si>
  <si>
    <t>Zemní práce při pokládce optického kabelu na hranici stavby</t>
  </si>
  <si>
    <t>Doprava</t>
  </si>
  <si>
    <t>EL6</t>
  </si>
  <si>
    <t>CCTV</t>
  </si>
  <si>
    <t>Venkovní kamera IPC-HDBW2531R-ZS-5Mpix, M2,7-13,5mm, IR30 WDR,IVS,H.265+,antivandal</t>
  </si>
  <si>
    <t>PFA200W-nástěnný kryt pro DOME kamery</t>
  </si>
  <si>
    <t>PFA137 zapojovací box kulatý</t>
  </si>
  <si>
    <t>Vnitřní kamera IPC HDBW2531E-S-S2-5Mpix,3,6mm,IR30,WDR,IVS,H.265+,antivandal</t>
  </si>
  <si>
    <t>PFA136 zapojovací box kulatý</t>
  </si>
  <si>
    <t>Záznamové zařízení a příslušenství NVR5232-4KS2-,4K,2xHDD (až 20TB),IVS,320Mb,1U</t>
  </si>
  <si>
    <t>HDD 4TB SATA NVR-Seageate Skyhawk 4TB,64MB cache,6Gb SATA,5900ot</t>
  </si>
  <si>
    <t>PoE Switch 24/24+2MNGswitch 10/100 24xPoE+2x1Gb 2xSFP,MNG</t>
  </si>
  <si>
    <t>Kabel 1 bal. 305m Cat.6</t>
  </si>
  <si>
    <t>Lišta vkládací  18x 13 bílá LV 2m</t>
  </si>
  <si>
    <t>PC CCTV klient Triline profi 5114 včetně SW</t>
  </si>
  <si>
    <t>Monitor VGA</t>
  </si>
  <si>
    <t>Nálepka KAMERA GDPR-výstražná nálepka,pole pro popis,účel,kontakt,žlutá</t>
  </si>
  <si>
    <t>Provozní kniha CCTV-výtisk A4 dle GDPR (EU/2016/679)</t>
  </si>
  <si>
    <t>Požární tmel  - kartuš 300ml</t>
  </si>
  <si>
    <t>Pěna protipožární, k vyplnění průchodů el kabelů</t>
  </si>
  <si>
    <t>Nespecifikované náklady, montážní a instalační materiál</t>
  </si>
  <si>
    <t>ON</t>
  </si>
  <si>
    <t>005241010R</t>
  </si>
  <si>
    <t xml:space="preserve">Dokumentace skutečného provedení </t>
  </si>
  <si>
    <t>Soubor</t>
  </si>
  <si>
    <t>00523  R</t>
  </si>
  <si>
    <t>Zkoušky a revize</t>
  </si>
  <si>
    <t>VN</t>
  </si>
  <si>
    <t>Vedlejší náklady</t>
  </si>
  <si>
    <t>Nespecifikované náklady</t>
  </si>
  <si>
    <t>Mimostaveništní doprava individualní</t>
  </si>
  <si>
    <t xml:space="preserve">Koordinační činnost </t>
  </si>
  <si>
    <t>Montážní plošina na autopod.  MTP 27 (T148)</t>
  </si>
  <si>
    <t>Sh</t>
  </si>
  <si>
    <t>Poplatek za skládku</t>
  </si>
  <si>
    <t>Zednické výpomoci hsv</t>
  </si>
  <si>
    <t>RZ2T00</t>
  </si>
  <si>
    <t>Výchozí revize, vystavení revizní zprávy</t>
  </si>
  <si>
    <t>Poznámky uchazeče k zadání</t>
  </si>
  <si>
    <r>
      <rPr>
        <sz val="9"/>
        <rFont val="Arial"/>
        <family val="2"/>
        <charset val="238"/>
      </rPr>
      <t>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Případné náhrady svítidel musí odsouhlasit projektant osvětlení před objednáním svítidel zhotovitelem.
Po instalaci osvětlovací soustavy zadavatel zajistí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specifikovaných v tomto dokumentu.</t>
    </r>
    <r>
      <rPr>
        <sz val="9"/>
        <rFont val="Calibri"/>
        <family val="2"/>
        <charset val="238"/>
        <scheme val="minor"/>
      </rPr>
      <t xml:space="preserve">
</t>
    </r>
  </si>
  <si>
    <t xml:space="preserve">TĚLOCVIČNA V ULICI JÍVANSKÁ - Horní Počernice
</t>
  </si>
  <si>
    <t>P_136_20</t>
  </si>
  <si>
    <t>ODVOD TEPLA A KOUŘE</t>
  </si>
  <si>
    <t>DPS</t>
  </si>
  <si>
    <t>Položka</t>
  </si>
  <si>
    <t>Výrobce 
 typ</t>
  </si>
  <si>
    <t>Jednotka</t>
  </si>
  <si>
    <t xml:space="preserve">Jed. cena </t>
  </si>
  <si>
    <t xml:space="preserve">Celk. cena </t>
  </si>
  <si>
    <t xml:space="preserve"> (Kč)</t>
  </si>
  <si>
    <t xml:space="preserve">Křídlová ZOKT klapka
- certifikována dle ČSN EN 12101-2 – specifikace B300
- hliníková konstrukce
- provedení lamel-PC opál, 20mm, U=1,34W/m2K
- motorický otvírač 24V
- včetně nezateplené rovné podsady; výška 500mm, FeZn provedení
- aerodynamicky volná plocha Aa=1,09m2
</t>
  </si>
  <si>
    <t>Colt 
Apollo mono stright 800x2100 
APM/3E/800/2100/S50/H/F/PO20/R/M1B24/X/FX/4/X/W0</t>
  </si>
  <si>
    <t>Rozvaděč ZOKT
- ovládání 8ks ZOKT 24V
- 1x beznapěťový kontakt z EPS
- 1x kontakt do EPS o aktivaci z tlačítka
- 1x nouzové tlačítko
- akumulátory zajišťující provoz ZOKT při výpadku proudu</t>
  </si>
  <si>
    <t>Colt
R - ZOKT</t>
  </si>
  <si>
    <t>Nouzové tlačítko</t>
  </si>
  <si>
    <t>TAST</t>
  </si>
  <si>
    <t>INDIVIDUÁLNÍ POSUDKY,TIČR, MONTÁŽ, DOPRAVNÉ, JEŘÁB</t>
  </si>
  <si>
    <t>4.1</t>
  </si>
  <si>
    <t>zapojení, uvedení do provozu, funkční zkoušky</t>
  </si>
  <si>
    <t>Paušál</t>
  </si>
  <si>
    <t>4.2</t>
  </si>
  <si>
    <t>dokladová část, výchozí revizní zprávy</t>
  </si>
  <si>
    <t>4.3</t>
  </si>
  <si>
    <t>projekt skutečného provedení</t>
  </si>
  <si>
    <t>4.4</t>
  </si>
  <si>
    <t>zaškolení obsluhy</t>
  </si>
  <si>
    <t>4.5</t>
  </si>
  <si>
    <t>svislá a vodorovná doprava, lešení, montážní plošiny</t>
  </si>
  <si>
    <t>CELKEM ZOKT</t>
  </si>
  <si>
    <t>DŮLEŽITÉ:</t>
  </si>
  <si>
    <t>Systém odvodu tepla a kouře při požáru (ZOKT) se navrhuje jako jeden nedělitelný systém vyhrazeného požárně bezpečnostního zařízení, který je složen z několika na sebe navazujících komponentů a je závislý i na dalších prvcích zapojených do systému přímo ovlivňující funkčnost samotného zařízení. Součástí systému ZOKT jsou např. ventilátory, certifikované ZOKT potrubí, přívodní otvory, kouřové zástěny, usměrňovače, rozvaděče (ovládací panely), klapky pro přirozený odvod zplodin apod. Při uvádění zařízení do provozu přebírá za funkčnost celého systému ZOKT odpovědnost dodavatel, dělení jednotlivých komponent do dalších oddílů je tedy nepřípustné.</t>
  </si>
  <si>
    <t>Požární ucpávky, utěsnění prostupů kolem ZOKT potrubí, kabeláž mezi jednotlivými konponety ZOKT není předmětem tohoto výkazu výměr.</t>
  </si>
  <si>
    <t>INFORMAČNÍ SYSTÉM</t>
  </si>
  <si>
    <t>Úroveň informací</t>
  </si>
  <si>
    <t>Specifikace</t>
  </si>
  <si>
    <t>principielní příklad označení ve výkresu</t>
  </si>
  <si>
    <t>Kč/kus</t>
  </si>
  <si>
    <t>5.1</t>
  </si>
  <si>
    <t>orientace základní
- NÁPISY NAD VSTUPY DO TĚLOCVIČNY</t>
  </si>
  <si>
    <r>
      <t xml:space="preserve">nápis nad vstupy do tělocvičny, kde jsou jednotlivá písmena nápisu samostatně vyřezána 
- materiál - hliníkové sendvičové desky (ACP) např. Dibond (polyetylenové jádro oboustraně kryté plechem z hliníku tl. 0,3mm)
- barva RAL 110 80 70
- tl. desky 4mm, výška písma 190 mm
- umístění min 100mm nad nadpražím
- lepené na stěnu na distanční podložku tl. 6mm
</t>
    </r>
    <r>
      <rPr>
        <i/>
        <sz val="11"/>
        <color theme="1"/>
        <rFont val="Calibri"/>
        <family val="2"/>
        <charset val="238"/>
        <scheme val="minor"/>
      </rPr>
      <t>- velikost písma nutno přizpůsobit prostorovým možnostem!</t>
    </r>
  </si>
  <si>
    <t xml:space="preserve"> - plná čára, kapitálky</t>
  </si>
  <si>
    <t>5.2</t>
  </si>
  <si>
    <t>orientace pro uživatele na dveřích</t>
  </si>
  <si>
    <t>nálepky na dveřích, vodorovný pruh s textem na celou šířku dveří
- UV stabilní, vodě odolné
- odstín písma bílý, odstín pruhu zelený RAL 110 80 70</t>
  </si>
  <si>
    <t xml:space="preserve"> - čárkovaná čára, malé písmo/kapitálky</t>
  </si>
  <si>
    <t>5.3</t>
  </si>
  <si>
    <t>orientace pro uživatele
na prosklených dveřích</t>
  </si>
  <si>
    <t>nálepky na dveřích, vodorovný pruh s textem na celou šířku dveří
- UV stabilní, vodě odolné
- odstín pruhu pískované sklo, písmo bílé</t>
  </si>
  <si>
    <t xml:space="preserve"> - čerchovaná čára, velké písmo/kapitálky</t>
  </si>
  <si>
    <t>orientace pro uživatele na stěně</t>
  </si>
  <si>
    <t>nápisy ve vstupní  hale a chodbě v 2.n.p. na stěně, kde jsou jednotlivá písmena nápisu samostatně vyřezána 
- materiál - hliníkové sendvičové desky (ACP) např. Dibond (polyetylenové jádro oboustraně kryté plechem z hliníku tl. 0,3mm)
- barva RAL 110 80 70</t>
  </si>
  <si>
    <t xml:space="preserve"> - velké písmo/kapitálky/piktogramy</t>
  </si>
  <si>
    <t>doplňková orientace na dveřích - piktogramy</t>
  </si>
  <si>
    <t>nálepky na dveřích (velikost dle výkresu dveřních křídel s doplňkovými informacemi pro orientaci ve sprchách a šatnách - piktogram sprchy, WC, úklid, technická místnost, kuchyňka)
- UV stabilní, voděodolné
- odstín piktogramu bílý, odstín pruhu zelený RAL 110 80 70</t>
  </si>
  <si>
    <t xml:space="preserve"> - plná čára, piktogram</t>
  </si>
  <si>
    <t>evakuační informace</t>
  </si>
  <si>
    <t>tabulka s evakuačním plánkem dle požadavku PBŘ
- velikost dle PBŘ - 4 x A4
- materiál - mléčné plexisklo s potiskem tl. 4mm, UV stabilní, voděodolné
- upevněno lepením na podložky tl. 10mm
- odstín bílá, natištěný text 
- osazení horní hrany ve výšce 1,5m nad podlahou</t>
  </si>
  <si>
    <t>grafický návrh</t>
  </si>
  <si>
    <t>Certifikované záchytné a zádržné systémy proti pádu z výšky a do hloubky</t>
  </si>
  <si>
    <t>Název</t>
  </si>
  <si>
    <t>Množsví</t>
  </si>
  <si>
    <t>Cena za jednotku v CZK bez DPH.</t>
  </si>
  <si>
    <t>Cena celkem v CZK bez DPH</t>
  </si>
  <si>
    <t>TSL-500-BE3</t>
  </si>
  <si>
    <t>Z60000037</t>
  </si>
  <si>
    <t>TSL-600-HD10</t>
  </si>
  <si>
    <t>Z0000166</t>
  </si>
  <si>
    <t>TSL-700-HD10</t>
  </si>
  <si>
    <t>Z60000056</t>
  </si>
  <si>
    <t>TSL-800-HD10</t>
  </si>
  <si>
    <t>Z00000057</t>
  </si>
  <si>
    <t>TSL-900-HD10</t>
  </si>
  <si>
    <t>Z60000390</t>
  </si>
  <si>
    <t>TSL-L6</t>
  </si>
  <si>
    <t>Z60000027</t>
  </si>
  <si>
    <t>bm</t>
  </si>
  <si>
    <t>TSL-NAP6</t>
  </si>
  <si>
    <t>Z60000028</t>
  </si>
  <si>
    <t>TSL-KP6</t>
  </si>
  <si>
    <t>Z60000045</t>
  </si>
  <si>
    <t>TLS-Štítek</t>
  </si>
  <si>
    <t>Z60000549</t>
  </si>
  <si>
    <t>MON000001</t>
  </si>
  <si>
    <t>Revize a předánído užívání</t>
  </si>
  <si>
    <t>Z70000063</t>
  </si>
  <si>
    <t>Žebřík v=10,71m</t>
  </si>
  <si>
    <t>TSL-HL (dlohé)</t>
  </si>
  <si>
    <t>Z60000352</t>
  </si>
  <si>
    <t>TSL-HE</t>
  </si>
  <si>
    <t>Z60000349</t>
  </si>
  <si>
    <t>TSL-HZW</t>
  </si>
  <si>
    <t>Z60000350</t>
  </si>
  <si>
    <t>TSL-HJ</t>
  </si>
  <si>
    <t>Z60000358</t>
  </si>
  <si>
    <t>TSL-LS</t>
  </si>
  <si>
    <t>Z60000001</t>
  </si>
  <si>
    <t>mb</t>
  </si>
  <si>
    <t>TSL-KP8</t>
  </si>
  <si>
    <t>Z60000010</t>
  </si>
  <si>
    <t>TSL-Štítek</t>
  </si>
  <si>
    <t>Žebřík v=4,04m</t>
  </si>
  <si>
    <t>Žebřík v=4,99m</t>
  </si>
  <si>
    <t>Žebřík v=5,72m</t>
  </si>
  <si>
    <t>Žebřík v=2,79m</t>
  </si>
  <si>
    <t>Žebřík v=4,56m</t>
  </si>
  <si>
    <t>Speciální položky</t>
  </si>
  <si>
    <t>MONTÁŽ</t>
  </si>
  <si>
    <t>Revize a předání do užívání</t>
  </si>
  <si>
    <t>Celkem bez DPH</t>
  </si>
  <si>
    <t>EPS - otevírání dveří</t>
  </si>
  <si>
    <t>Vstup L1 2ks</t>
  </si>
  <si>
    <t>Popis položky</t>
  </si>
  <si>
    <t>Ceníková cena</t>
  </si>
  <si>
    <t>Počet</t>
  </si>
  <si>
    <t xml:space="preserve"> G-U sestava pro 2kř. s panikovými madly + motorika pro aktivní křídlo EV1</t>
  </si>
  <si>
    <t>130059</t>
  </si>
  <si>
    <t>GEZE - K600T tlačný  stř.</t>
  </si>
  <si>
    <t>130153</t>
  </si>
  <si>
    <t>GEZE - Konzole T pro K600T (Z profil na křídlo)  stř.</t>
  </si>
  <si>
    <t>130154</t>
  </si>
  <si>
    <t>GEZE - Konzole R pro K600T (L profil na rám)  stř.</t>
  </si>
  <si>
    <t>139151</t>
  </si>
  <si>
    <t>GEZE-THZ - schodišťová centrála 3,4A    bíl.</t>
  </si>
  <si>
    <t>099561</t>
  </si>
  <si>
    <t>GEZE-požární tlačítko FT 4 - VdS  oranžové</t>
  </si>
  <si>
    <t>129393</t>
  </si>
  <si>
    <t>GEZE-AS500-LTA-24-AZ-mžik. přepínač O-Z+LED pro THZ</t>
  </si>
  <si>
    <t>027333</t>
  </si>
  <si>
    <t>GEZE-TS-5000-tělo   stř.</t>
  </si>
  <si>
    <t>049185</t>
  </si>
  <si>
    <t>GEZE-TS-4000/5000-mont.deska - tělo   stř.</t>
  </si>
  <si>
    <t>068221</t>
  </si>
  <si>
    <t>GEZE-TS-3000V/5000-lišta   stř.</t>
  </si>
  <si>
    <t>ZBPK27,6V/2A</t>
  </si>
  <si>
    <t>Lineární zdroj  s odp. AKU  27,6Vss 2A</t>
  </si>
  <si>
    <t>02.257.0100.112</t>
  </si>
  <si>
    <t>Koule mod 257 oval.ros. Elox</t>
  </si>
  <si>
    <t>KP 01.3</t>
  </si>
  <si>
    <t>10314 - Kabelová přechodka - zadlabávací 500mm</t>
  </si>
  <si>
    <t>UT1270</t>
  </si>
  <si>
    <t>Akumulátor 12V  7 Ah</t>
  </si>
  <si>
    <t>Montáž na připravené kabely</t>
  </si>
  <si>
    <t>Pozice  2x 4L + 1x 6P</t>
  </si>
  <si>
    <t>Sada zámků do dvoukřídlích dveří G.U-Secury Autom., sada el. pohonu A-Öffner, Panic CE</t>
  </si>
  <si>
    <t>Electric Locks Series, ML-350M-PL-24 + protikus s náběhem</t>
  </si>
  <si>
    <t>Paniková hrazda GU-PZ/92 + trubka L=1150mm - elox</t>
  </si>
  <si>
    <t>Paniková hrazda GU-PZ/92, mikrospínač, pasiv + trubka L=1150mm - elox</t>
  </si>
  <si>
    <t>102789</t>
  </si>
  <si>
    <t>GEZE-TS-4000-tělo   stř.</t>
  </si>
  <si>
    <t>102421</t>
  </si>
  <si>
    <t>GEZE-TS-2000/4000-rameno   stř.</t>
  </si>
  <si>
    <t>Dopravné Praha</t>
  </si>
  <si>
    <t>Okna 2.NP - 3ks oken + centrála</t>
  </si>
  <si>
    <t>522000</t>
  </si>
  <si>
    <t>AUMÜLLER-KS4 1000 S12 24V R - 1000 mm - 1,2 A</t>
  </si>
  <si>
    <t>522940</t>
  </si>
  <si>
    <t>AUMÜLLER-KS4 - F42 - konzole na rám okna</t>
  </si>
  <si>
    <t>151441</t>
  </si>
  <si>
    <t>AUMÜLLER-KS4 - F42 - konzole na okno</t>
  </si>
  <si>
    <t>515930</t>
  </si>
  <si>
    <t>AUMÜLLER-El.mot. závora FVUB pro posun celoob. kování okna, S2/3/12, 24 V DC, pravý</t>
  </si>
  <si>
    <t>188034</t>
  </si>
  <si>
    <t>GEZE-MBZ300 N8, 1 větrací skupina, 1 místo</t>
  </si>
  <si>
    <t>Nabídka celkem bez DPH</t>
  </si>
  <si>
    <t>IO-01  PŘÍPOJKA VODOVODU</t>
  </si>
  <si>
    <t>Nedílnou součástí výkazu výměr je technická zpráva, kde jsou popsané standarty pro veškeré konstrukce a další doplňující nezbytné údaje.</t>
  </si>
  <si>
    <t>ZEMNÍ PRÁCE - PŘÍPOJKA</t>
  </si>
  <si>
    <t>Hloubení rýh v hornině 3 strojně</t>
  </si>
  <si>
    <t>Hloubení rýh v hornině 3 ručně</t>
  </si>
  <si>
    <t>Zásyp sypaninou rýh</t>
  </si>
  <si>
    <t>Zásyp sypaninou rýh, příplatek za prohození výkopku</t>
  </si>
  <si>
    <t>ZEMNÍ PRÁCE - AREÁLOVÉ ROZVODY</t>
  </si>
  <si>
    <t>POTRUBÍ, ARMATURY - PŘÍPOJKA</t>
  </si>
  <si>
    <t>Trouba vodovodní PE d63, SDR 11</t>
  </si>
  <si>
    <t>Navrtávací pás pro potrubí z TH 300</t>
  </si>
  <si>
    <t>Šoupátko pro potrubí PE d63, zemní souprava teleskopická, uliční poklop</t>
  </si>
  <si>
    <r>
      <t>Identifikační vodič CYY 2,5mm</t>
    </r>
    <r>
      <rPr>
        <vertAlign val="superscript"/>
        <sz val="10"/>
        <rFont val="Arial Narrow"/>
        <family val="2"/>
        <charset val="238"/>
      </rPr>
      <t>2</t>
    </r>
  </si>
  <si>
    <r>
      <t xml:space="preserve">Vodoměrná šachta </t>
    </r>
    <r>
      <rPr>
        <sz val="10"/>
        <rFont val="Calibri"/>
        <family val="2"/>
        <charset val="238"/>
      </rPr>
      <t>Ø</t>
    </r>
    <r>
      <rPr>
        <sz val="10"/>
        <rFont val="Arial Narrow"/>
        <family val="2"/>
        <charset val="238"/>
      </rPr>
      <t xml:space="preserve">1200mm, světlá výška 1500mm, vstupní komín </t>
    </r>
    <r>
      <rPr>
        <sz val="10"/>
        <rFont val="Calibri"/>
        <family val="2"/>
        <charset val="238"/>
      </rPr>
      <t>Ø</t>
    </r>
    <r>
      <rPr>
        <sz val="10"/>
        <rFont val="Arial Narrow"/>
        <family val="2"/>
        <charset val="238"/>
      </rPr>
      <t>600mm, poklop tř. zatížení B125</t>
    </r>
  </si>
  <si>
    <t>Kulový kohout DN 50, závitový</t>
  </si>
  <si>
    <t>Kulový kohout DN 50 s vypouštěním, závitový</t>
  </si>
  <si>
    <t>Zpětný ventil DN 50, závitový</t>
  </si>
  <si>
    <t>Filtr DN 50, závitový</t>
  </si>
  <si>
    <t>Ventil vypouštěcí DN15</t>
  </si>
  <si>
    <t>Vodoměr fakturační závitový DN25, Q=10.00m3/h</t>
  </si>
  <si>
    <t>POTRUBÍ, ARMATURY - AREÁLOVÝ ROZVOD</t>
  </si>
  <si>
    <t>IO-02  PŘÍPOJKA KANALIZACE</t>
  </si>
  <si>
    <t>Hloubení jam nezapažených s urovnáním dna v hornině 3</t>
  </si>
  <si>
    <t>Hloubení jam v hornině 3, příplatek za lepivost horniny</t>
  </si>
  <si>
    <t>Lože pod podzemní objekty ze štěrku 8-16</t>
  </si>
  <si>
    <t>Zřízení pažení příložného jam s rozepřením</t>
  </si>
  <si>
    <t>Odstranění pažení příložného jam vč. rozepření</t>
  </si>
  <si>
    <t>Obsyp objektů ze štěrku 8-16</t>
  </si>
  <si>
    <t xml:space="preserve">Geotextilie 200 g/m2 </t>
  </si>
  <si>
    <t>TRUBNÍ VEDENÍ</t>
  </si>
  <si>
    <t>Potrubí plastové, hladné, hrdlové, KG 100, SN4</t>
  </si>
  <si>
    <t>Potrubí plastové, hladné, hrdlové, KG 125, SN4</t>
  </si>
  <si>
    <t>Potrubí plastové, hladné, hrdlové, KG 200, SN4</t>
  </si>
  <si>
    <t>Potrubí plastové, hladné, hrdlové, KG 200, SN12</t>
  </si>
  <si>
    <t>Odbočka plastová, systém KG 125/125, úhel 45°</t>
  </si>
  <si>
    <r>
      <t>Odbočka plastová, systém KG 200/200, úhel 45</t>
    </r>
    <r>
      <rPr>
        <sz val="10"/>
        <rFont val="Calibri"/>
        <family val="2"/>
        <charset val="238"/>
      </rPr>
      <t>°</t>
    </r>
  </si>
  <si>
    <t>Koleno plastové, systém KG 200, úhel 45°</t>
  </si>
  <si>
    <t>Sedlo napojovací pro hladké potrubí DN300/200</t>
  </si>
  <si>
    <t>Šachta plastová Ø400mm, filtrační, vč. nástavců, poklop B125</t>
  </si>
  <si>
    <t>Šachta betonová, skružená Ø1000mm, potrubí DN 200, výška vstupu do 5,20m, vnitřní spadiště, poklop B125</t>
  </si>
  <si>
    <t>Podzemní zasakovací galerie č.1, rozměr 12x5.4x1.22m, z plastových bloků, využitelnost prostoru 95%, 2x vstupní revizní šachta s poklopem tř. zatížení B125</t>
  </si>
  <si>
    <t>Podzemní zasakovací galerie č.2, rozměr 4.2x1.2x0.63m z plastových bloků, využitelnost prostoru 95%, 2x vstupní revizní šachta s poklopem tř. zatížení B125</t>
  </si>
  <si>
    <t>Odvodňovací žlab, délka 18,80m, 2x odtok se sifonovým dílem, tělo polymerbeton, litinová vtoková mříž tř. zatížení B125</t>
  </si>
  <si>
    <t>Odvodňovací žlab, délka 9,70m, 1x odtok se sifonovým dílem, tělo polymerbeton, litinová vtoková mříž tř. zatížení B125</t>
  </si>
  <si>
    <t>Odvodňovací žlab, délka 1,8m, 1x odtok se sifonovým dílem, tělo polymerbeton, litinová vtoková mříž tř. zatížení B125</t>
  </si>
  <si>
    <t>Odvodňovací žlab, délka 3,00m, 1x odtok se sifonovým dílem, tělo polymerbeton, litinová vtoková mříž tř. zatížení B125</t>
  </si>
  <si>
    <t>Odvodňovací žlab, délka 1,60m, 1x odtok se sifonovým dílem, tělo polymerbeton, litinová vtoková mříž tř. zatížení B125</t>
  </si>
  <si>
    <t>Odvodňovací žlab, délka 2,90m, 1x odtok se sifonovým dílem, tělo polymerbeton, litinová vtoková mříž tř. zatížení B125</t>
  </si>
  <si>
    <t>Přesun hmot pro trubní vedení z trub plastových</t>
  </si>
  <si>
    <t>M21</t>
  </si>
  <si>
    <t>ELEKTROMONTÁŽE</t>
  </si>
  <si>
    <t>210220001</t>
  </si>
  <si>
    <t>Vedení uzemňovací v zemi FeZn do 120 mm2</t>
  </si>
  <si>
    <t>Pásek uzemňovací FeZn 30x4</t>
  </si>
  <si>
    <t>210810014</t>
  </si>
  <si>
    <t>Kabel CYKY-m 750 V 4 x 16 mm2 volně uložený, včetně dodávky kabelu</t>
  </si>
  <si>
    <t>Svorka uzemňovací SR2</t>
  </si>
  <si>
    <t>Trubka kabelová chránička KOPOFLEX KF 09063</t>
  </si>
  <si>
    <t>M46</t>
  </si>
  <si>
    <t>Zemní práce při montážích</t>
  </si>
  <si>
    <t>460110001 R01</t>
  </si>
  <si>
    <t>Sonda pro vyhledávání vedení - výkop</t>
  </si>
  <si>
    <t>460110101 R01</t>
  </si>
  <si>
    <t>Sonda pro vyhledávání vedení - zához</t>
  </si>
  <si>
    <t>Křížovatka se silovým kabelem</t>
  </si>
  <si>
    <t>460030081</t>
  </si>
  <si>
    <t>Řezání spáry v asfaltu nebo betonu v tloušťce vrstvy do 5-8 cm</t>
  </si>
  <si>
    <t>460030071</t>
  </si>
  <si>
    <t>Bourání živičných povrchů tl. vrstvy do 5 cm, v ploše nad 10 m2</t>
  </si>
  <si>
    <t>Definitivní úprava - živice</t>
  </si>
  <si>
    <t>460200303</t>
  </si>
  <si>
    <t>Výkop kabelové rýhy 50/120 cm hor.3, ruční výkop rýhy</t>
  </si>
  <si>
    <t>Zakrytí kabelu  deskou š. 30 cm, zřízení písk.lože, dodávka a osaz.desek</t>
  </si>
  <si>
    <t>460560303</t>
  </si>
  <si>
    <t>Zához rýhy 50/120 cm, hornina třídy 3, ruční zához rýhy</t>
  </si>
  <si>
    <t>460300006</t>
  </si>
  <si>
    <t>Hutnění zeminy po vrstvách 20 cm, hutnění po strojním záhrnu rýh</t>
  </si>
  <si>
    <t>460600001</t>
  </si>
  <si>
    <t>Naložení a odvoz zeminy odvoz na vzdálenost 10000 m</t>
  </si>
  <si>
    <t>005124010R</t>
  </si>
  <si>
    <t>Koordinační činnost</t>
  </si>
  <si>
    <t>010</t>
  </si>
  <si>
    <t>Kč</t>
  </si>
  <si>
    <t>Geodetické zaměření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</si>
  <si>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t>
  </si>
  <si>
    <t>NÁVOD:</t>
  </si>
  <si>
    <t>VYPLNIT POLÍČKA S ČERVENÝM TEXTEM - TEXT PAK PŘEVÉST NA ČERNÝ</t>
  </si>
  <si>
    <t xml:space="preserve">ROZTÁHNOU SOUČTOVÉ VZORCE JEDNOTLIVÝCH ČÁSTÍ NA VŠECHNY ŘÁDKY </t>
  </si>
  <si>
    <t>IO-05  PŘÍPOJKA PLYNU</t>
  </si>
  <si>
    <t>Výstažná fólie žluté barvy, š=300mm</t>
  </si>
  <si>
    <t>Signalizační vodič 2,50mm2 CYY</t>
  </si>
  <si>
    <t>ZEMNÍ PRÁCE - AREÁL</t>
  </si>
  <si>
    <t>Trouba plynovodní PE d32, SDR 11, ochranné opláštění</t>
  </si>
  <si>
    <t>Přípojkové navrtávací sedlo 50/32</t>
  </si>
  <si>
    <t>Kohout kulový - HUP, DN 25, ovládací páčka</t>
  </si>
  <si>
    <t>Hrdlový nátrubek D32, elektro s dorazem</t>
  </si>
  <si>
    <t>Signalizační vodič CYY 2,50mm2</t>
  </si>
  <si>
    <t>Vývod signalizačního vodiče</t>
  </si>
  <si>
    <t>Tlaková zkouška hlavní, vzduchem 0,60MPa</t>
  </si>
  <si>
    <t xml:space="preserve">Kiosek HUP, zděný, vnitřní rozměr 950x950x500mm, dvířka ocelová s průvětrníky a nápisem HUP, betonová zákrytová deska </t>
  </si>
  <si>
    <t>POTRUBÍ, ARMATURY - AREÁL</t>
  </si>
  <si>
    <t>Trouba plynovodní PE d63, SDR 11</t>
  </si>
  <si>
    <t>Trubka ocelová černá DN 40, svařovaná, vč. nátěru a montážního materiálu</t>
  </si>
  <si>
    <t>Trubka ocelová černá DN 50, svařovaná, zesílená izolace</t>
  </si>
  <si>
    <t>Přechodka ocel DN50 - plast PE d63</t>
  </si>
  <si>
    <t>Kohout kulový DN 40, závitový, plnoprůtokový</t>
  </si>
  <si>
    <t>Filtr plynový DN25 závitový</t>
  </si>
  <si>
    <t>04/07</t>
  </si>
  <si>
    <t>Regulátor tlaku plynu STL/NTL</t>
  </si>
  <si>
    <t>04/08</t>
  </si>
  <si>
    <t>Plynoměr membránový, velikost G16, rozteč 280mm</t>
  </si>
  <si>
    <t>Přípojky k plynoměrům G 6/4" spojované na závit, bez ochozu</t>
  </si>
  <si>
    <t>Rozpěrky přípojek G 6/4"</t>
  </si>
  <si>
    <t>04.16</t>
  </si>
  <si>
    <t>1,95*1*6</t>
  </si>
  <si>
    <t>2,55*1*6</t>
  </si>
  <si>
    <t>výkaz výměr</t>
  </si>
  <si>
    <t>Ústředna PZTS</t>
  </si>
  <si>
    <t>Racková skříň 19" 15U s ventilátorem a se záložním zdrojem UPS (3000VA)</t>
  </si>
  <si>
    <t>Racková skříň 19" s ventilátorem a se záložním zdrojem UPS (3000VA)</t>
  </si>
  <si>
    <t>EL 7</t>
  </si>
  <si>
    <t>Domácí telefon</t>
  </si>
  <si>
    <t>Venkovní tablo v provedení antivandal</t>
  </si>
  <si>
    <t xml:space="preserve">Instalační krabice pro instalaci panelu domáciho telefonu pod omítku, Š115xV280xH45mm </t>
  </si>
  <si>
    <t>Příslušenství sítě domácího telefonu</t>
  </si>
  <si>
    <t>Elektrický dveřní zámek</t>
  </si>
  <si>
    <t>Povětrnostní kryt (stříška) venkovního panelu</t>
  </si>
  <si>
    <t>Napájecí zdroj, 12V</t>
  </si>
  <si>
    <t>Vnitřní telefon se sluchátkem, sluchátko k základně propojené točenou šňůrou s modulárními konektory RJ10 na obou stranách, napájecí napětí 12V DC,připojení pomocí 3 vodičů, V220xŠ85xH40mm, materiál ABS plast, barva bílá</t>
  </si>
  <si>
    <t>Elektroinstalační přístrojová krabice, pro montáž do zdi, průměr 73mm, hloubka 66mm, materiál samozhášivé PVC</t>
  </si>
  <si>
    <t xml:space="preserve">Oživení a nastavení systému </t>
  </si>
  <si>
    <t>Materiálová rezerva</t>
  </si>
  <si>
    <t>Kompletace [hod.]</t>
  </si>
  <si>
    <t>Zaškolení uživatele [hod.]</t>
  </si>
  <si>
    <t>Vedlejší náklady - cestovné + dopravné</t>
  </si>
  <si>
    <t xml:space="preserve">Inženýrská činnost, projekt skutečného provedení </t>
  </si>
  <si>
    <t>Kabel SYKFY 5x2x0,5 mm2 uložený pod omítkou včetně dodávky kabelu</t>
  </si>
  <si>
    <t>Jistič 3VA2216-5HL s příslušenstvím</t>
  </si>
  <si>
    <t>Kabel CHKE-V 1,5</t>
  </si>
  <si>
    <t xml:space="preserve">OPVP10-1 </t>
  </si>
  <si>
    <t xml:space="preserve">OPVP10-3 </t>
  </si>
  <si>
    <t>Válcová pojistka PV10 gG 2A</t>
  </si>
  <si>
    <t>Přepěťová ochrana SP-B+C/3+1</t>
  </si>
  <si>
    <t>Tlačítko CENTRAL STOP</t>
  </si>
  <si>
    <t>Relé instalační, DIN lišta, cívka 230V</t>
  </si>
  <si>
    <t>Jistič 63B/3</t>
  </si>
  <si>
    <t>Jistič 40B/3</t>
  </si>
  <si>
    <t>Jistič 25B/3</t>
  </si>
  <si>
    <t>Jistič 20C/3</t>
  </si>
  <si>
    <t>Jistič 16B/3</t>
  </si>
  <si>
    <t>Jistič 16B/1</t>
  </si>
  <si>
    <t>Jistič 10B/3</t>
  </si>
  <si>
    <t>Jistič 10B/1</t>
  </si>
  <si>
    <t>Jistič 16C/3</t>
  </si>
  <si>
    <t>Jistič 10C/1</t>
  </si>
  <si>
    <t>Instalační relé na DIN, 230V-25</t>
  </si>
  <si>
    <t>Přepínač panelový, 3polohový, (MAN-0-AUT)</t>
  </si>
  <si>
    <t>Impulsní relé, 230V</t>
  </si>
  <si>
    <t>Tlařítko pro ovládání osvětlení, řazení 1/0 bez aretace</t>
  </si>
  <si>
    <t>Kabelová trasa M2 400/100</t>
  </si>
  <si>
    <t>Kabelová trasa M2 200/50</t>
  </si>
  <si>
    <t>Kabelová trasa M2 100/50</t>
  </si>
  <si>
    <t>Kabelová trasa M2 50/50</t>
  </si>
  <si>
    <t>Víko žlabu VZM 100</t>
  </si>
  <si>
    <t>Víko žlabu VZM 50</t>
  </si>
  <si>
    <t>Spojka víka SVM 1</t>
  </si>
  <si>
    <t>Přepážka žlabu KPZMP 100</t>
  </si>
  <si>
    <t>Svorka zemnící SVZM 3</t>
  </si>
  <si>
    <t>Držák závitové tyče pr.8</t>
  </si>
  <si>
    <t>Držák žlabu</t>
  </si>
  <si>
    <t>Nosník žlabu NZM 100</t>
  </si>
  <si>
    <t>Nosník žlabu NZM 50</t>
  </si>
  <si>
    <t>Stojna prostorová STPM</t>
  </si>
  <si>
    <t>Závitová tyč M8/1</t>
  </si>
  <si>
    <t>Kovová hmoždinka M8x30</t>
  </si>
  <si>
    <t>Držák žlabu DZM</t>
  </si>
  <si>
    <t>Klávesnice LCD</t>
  </si>
  <si>
    <t>Transformátor 230V/12V</t>
  </si>
  <si>
    <t>Náklady na zprávy TIČR</t>
  </si>
  <si>
    <t>pás asfaltový natavitelný modifikovaný SBS tl 4,0mm s vložkou z hliníkové fólie, hliníkové fólie s textilií a spalitelnou PE fólií nebo jemnozrnným minerálním posypem na horním povrchu</t>
  </si>
  <si>
    <t>Tělocvična v ulici Jívanská - revize 06</t>
  </si>
</sst>
</file>

<file path=xl/styles.xml><?xml version="1.0" encoding="utf-8"?>
<styleSheet xmlns="http://schemas.openxmlformats.org/spreadsheetml/2006/main">
  <numFmts count="10">
    <numFmt numFmtId="164" formatCode="#,##0.00%"/>
    <numFmt numFmtId="165" formatCode="dd\.mm\.yyyy"/>
    <numFmt numFmtId="166" formatCode="#,##0.00000"/>
    <numFmt numFmtId="167" formatCode="#,##0.000"/>
    <numFmt numFmtId="168" formatCode="#,##0\ &quot;Kč&quot;"/>
    <numFmt numFmtId="169" formatCode="#,##0.0"/>
    <numFmt numFmtId="170" formatCode="0.0"/>
    <numFmt numFmtId="171" formatCode="#,##0.00\ &quot;Kč&quot;"/>
    <numFmt numFmtId="172" formatCode=";;;"/>
    <numFmt numFmtId="173" formatCode="###,##\-0,000"/>
  </numFmts>
  <fonts count="10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b/>
      <sz val="14"/>
      <name val="Arial Narrow"/>
      <family val="2"/>
      <charset val="238"/>
    </font>
    <font>
      <sz val="10"/>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
      <sz val="9"/>
      <color indexed="8"/>
      <name val="Arial CE"/>
      <family val="2"/>
      <charset val="238"/>
    </font>
    <font>
      <b/>
      <sz val="9"/>
      <color indexed="8"/>
      <name val="Arial CE"/>
      <family val="2"/>
      <charset val="238"/>
    </font>
    <font>
      <sz val="9"/>
      <name val="Arial CE"/>
      <family val="2"/>
      <charset val="238"/>
    </font>
    <font>
      <sz val="9"/>
      <color indexed="12"/>
      <name val="Arial CE"/>
      <family val="2"/>
      <charset val="238"/>
    </font>
    <font>
      <b/>
      <sz val="9"/>
      <name val="Arial CE"/>
      <family val="2"/>
      <charset val="238"/>
    </font>
    <font>
      <sz val="9"/>
      <name val="Arial"/>
      <family val="2"/>
      <charset val="238"/>
    </font>
    <font>
      <b/>
      <sz val="9"/>
      <name val="Arial"/>
      <family val="2"/>
      <charset val="238"/>
    </font>
    <font>
      <sz val="9"/>
      <name val="Aharoni"/>
      <charset val="177"/>
    </font>
    <font>
      <sz val="9"/>
      <name val="Calibri"/>
      <family val="2"/>
      <charset val="238"/>
    </font>
    <font>
      <b/>
      <sz val="8"/>
      <color indexed="8"/>
      <name val="Arial CE"/>
      <family val="2"/>
      <charset val="238"/>
    </font>
    <font>
      <sz val="8"/>
      <color indexed="8"/>
      <name val="Arial CE"/>
      <family val="2"/>
      <charset val="238"/>
    </font>
    <font>
      <sz val="8"/>
      <name val="Arial CE"/>
      <family val="2"/>
      <charset val="238"/>
    </font>
    <font>
      <b/>
      <sz val="8"/>
      <name val="Arial CE"/>
      <family val="2"/>
      <charset val="238"/>
    </font>
    <font>
      <sz val="8"/>
      <name val="Arial"/>
      <family val="2"/>
      <charset val="238"/>
    </font>
    <font>
      <sz val="8"/>
      <name val="Calibri"/>
      <family val="2"/>
      <charset val="238"/>
    </font>
    <font>
      <sz val="8"/>
      <color indexed="12"/>
      <name val="Arial CE"/>
      <family val="2"/>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indexed="8"/>
      <name val="Calibri"/>
      <family val="2"/>
      <charset val="238"/>
      <scheme val="minor"/>
    </font>
    <font>
      <sz val="9"/>
      <name val="Arial CE"/>
      <charset val="238"/>
    </font>
    <font>
      <sz val="22"/>
      <name val="Arial"/>
      <family val="2"/>
      <charset val="238"/>
    </font>
    <font>
      <b/>
      <sz val="16"/>
      <name val="Arial"/>
      <family val="2"/>
      <charset val="238"/>
    </font>
    <font>
      <b/>
      <sz val="16"/>
      <name val="Arial CE"/>
      <family val="2"/>
      <charset val="238"/>
    </font>
    <font>
      <b/>
      <sz val="36"/>
      <color indexed="13"/>
      <name val="Arial CE"/>
      <charset val="238"/>
    </font>
    <font>
      <b/>
      <sz val="12"/>
      <color rgb="FFFF0000"/>
      <name val="Arial CE"/>
      <family val="2"/>
      <charset val="238"/>
    </font>
    <font>
      <sz val="10"/>
      <name val="Arial CE"/>
      <charset val="238"/>
    </font>
    <font>
      <b/>
      <sz val="18"/>
      <name val="Arial"/>
      <family val="2"/>
      <charset val="238"/>
    </font>
    <font>
      <b/>
      <sz val="22"/>
      <name val="Arial"/>
      <family val="2"/>
      <charset val="238"/>
    </font>
    <font>
      <b/>
      <sz val="11"/>
      <name val="Arial"/>
      <family val="2"/>
      <charset val="238"/>
    </font>
    <font>
      <sz val="11"/>
      <name val="Arial"/>
      <family val="2"/>
      <charset val="238"/>
    </font>
    <font>
      <b/>
      <sz val="9"/>
      <name val="Arial"/>
      <family val="2"/>
    </font>
    <font>
      <sz val="11"/>
      <name val="Arial"/>
      <family val="2"/>
    </font>
    <font>
      <sz val="9"/>
      <name val="Arial"/>
      <family val="2"/>
    </font>
    <font>
      <sz val="10"/>
      <name val="Helv"/>
    </font>
    <font>
      <sz val="11"/>
      <name val="Arial CE"/>
      <family val="2"/>
      <charset val="238"/>
    </font>
    <font>
      <b/>
      <sz val="10"/>
      <name val="Arial"/>
      <family val="2"/>
      <charset val="238"/>
    </font>
    <font>
      <b/>
      <u/>
      <sz val="10"/>
      <name val="Arial CE"/>
      <family val="2"/>
      <charset val="238"/>
    </font>
    <font>
      <i/>
      <sz val="10"/>
      <name val="Arial CE"/>
      <family val="2"/>
      <charset val="238"/>
    </font>
    <font>
      <b/>
      <sz val="10"/>
      <name val="Arial CE"/>
      <family val="2"/>
      <charset val="238"/>
    </font>
    <font>
      <sz val="26"/>
      <color theme="1"/>
      <name val="Calibri"/>
      <family val="2"/>
      <charset val="238"/>
      <scheme val="minor"/>
    </font>
    <font>
      <b/>
      <sz val="16"/>
      <color theme="1"/>
      <name val="Calibri"/>
      <family val="2"/>
      <charset val="238"/>
      <scheme val="minor"/>
    </font>
    <font>
      <b/>
      <sz val="14"/>
      <color theme="1"/>
      <name val="Calibri"/>
      <family val="2"/>
      <charset val="238"/>
      <scheme val="minor"/>
    </font>
    <font>
      <i/>
      <sz val="11"/>
      <color theme="1"/>
      <name val="Calibri"/>
      <family val="2"/>
      <charset val="238"/>
      <scheme val="minor"/>
    </font>
    <font>
      <sz val="14"/>
      <color theme="1"/>
      <name val="Calibri"/>
      <family val="2"/>
      <charset val="238"/>
      <scheme val="minor"/>
    </font>
    <font>
      <sz val="8"/>
      <name val="Arial CE"/>
      <charset val="238"/>
    </font>
    <font>
      <sz val="14"/>
      <name val="Arial CE"/>
      <family val="2"/>
      <charset val="238"/>
    </font>
    <font>
      <i/>
      <sz val="8"/>
      <name val="Arial CE"/>
      <family val="2"/>
      <charset val="238"/>
    </font>
    <font>
      <sz val="8"/>
      <name val="Arial CE"/>
      <family val="2"/>
    </font>
  </fonts>
  <fills count="2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4.9989318521683403E-2"/>
        <bgColor indexed="64"/>
      </patternFill>
    </fill>
    <fill>
      <patternFill patternType="solid">
        <fgColor indexed="41"/>
        <bgColor indexed="64"/>
      </patternFill>
    </fill>
    <fill>
      <patternFill patternType="solid">
        <fgColor indexed="50"/>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medium">
        <color indexed="64"/>
      </left>
      <right/>
      <top/>
      <bottom/>
      <diagonal/>
    </border>
    <border>
      <left/>
      <right style="medium">
        <color indexed="64"/>
      </right>
      <top/>
      <bottom/>
      <diagonal/>
    </border>
    <border>
      <left/>
      <right/>
      <top style="hair">
        <color indexed="64"/>
      </top>
      <bottom style="thin">
        <color indexed="64"/>
      </bottom>
      <diagonal/>
    </border>
    <border>
      <left/>
      <right style="thin">
        <color indexed="64"/>
      </right>
      <top/>
      <bottom/>
      <diagonal/>
    </border>
  </borders>
  <cellStyleXfs count="5">
    <xf numFmtId="0" fontId="0" fillId="0" borderId="0"/>
    <xf numFmtId="0" fontId="36" fillId="0" borderId="0" applyNumberFormat="0" applyFill="0" applyBorder="0" applyAlignment="0" applyProtection="0"/>
    <xf numFmtId="0" fontId="77" fillId="0" borderId="0"/>
    <xf numFmtId="49" fontId="2" fillId="0" borderId="0" applyProtection="0"/>
    <xf numFmtId="9" fontId="99" fillId="0" borderId="0" applyFont="0" applyFill="0" applyBorder="0" applyAlignment="0" applyProtection="0"/>
  </cellStyleXfs>
  <cellXfs count="67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29"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37" fillId="0" borderId="0" xfId="0" applyFont="1" applyAlignment="1">
      <alignment horizontal="center"/>
    </xf>
    <xf numFmtId="0" fontId="38" fillId="0" borderId="0" xfId="0" applyFont="1" applyAlignment="1">
      <alignment horizontal="center"/>
    </xf>
    <xf numFmtId="0" fontId="41" fillId="0" borderId="0" xfId="0" applyFont="1"/>
    <xf numFmtId="0" fontId="42" fillId="0" borderId="0" xfId="0" applyFont="1"/>
    <xf numFmtId="0" fontId="38" fillId="0" borderId="0" xfId="0" applyFont="1"/>
    <xf numFmtId="0" fontId="37" fillId="0" borderId="0" xfId="0" applyFont="1"/>
    <xf numFmtId="49" fontId="38" fillId="0" borderId="0" xfId="0" applyNumberFormat="1" applyFont="1" applyAlignment="1">
      <alignment vertical="top" wrapText="1"/>
    </xf>
    <xf numFmtId="49" fontId="44" fillId="0" borderId="0" xfId="0" applyNumberFormat="1" applyFont="1" applyAlignment="1">
      <alignment vertical="top" wrapText="1"/>
    </xf>
    <xf numFmtId="49" fontId="38" fillId="0" borderId="30" xfId="0" applyNumberFormat="1" applyFont="1" applyBorder="1"/>
    <xf numFmtId="49" fontId="38" fillId="0" borderId="30" xfId="0" applyNumberFormat="1" applyFont="1" applyBorder="1" applyAlignment="1">
      <alignment horizontal="center" wrapText="1"/>
    </xf>
    <xf numFmtId="49" fontId="38" fillId="0" borderId="30" xfId="0" applyNumberFormat="1" applyFont="1" applyBorder="1" applyAlignment="1">
      <alignment wrapText="1"/>
    </xf>
    <xf numFmtId="3" fontId="38" fillId="0" borderId="30" xfId="0" applyNumberFormat="1" applyFont="1" applyBorder="1" applyAlignment="1">
      <alignment horizontal="center" wrapText="1"/>
    </xf>
    <xf numFmtId="4" fontId="38" fillId="0" borderId="30" xfId="0" applyNumberFormat="1" applyFont="1" applyBorder="1" applyAlignment="1">
      <alignment horizontal="center"/>
    </xf>
    <xf numFmtId="4" fontId="38" fillId="0" borderId="30" xfId="0" applyNumberFormat="1" applyFont="1" applyBorder="1" applyAlignment="1">
      <alignment horizontal="center" wrapText="1"/>
    </xf>
    <xf numFmtId="4" fontId="43" fillId="0" borderId="30" xfId="0" applyNumberFormat="1" applyFont="1" applyBorder="1" applyAlignment="1">
      <alignment horizontal="center" wrapText="1"/>
    </xf>
    <xf numFmtId="49" fontId="45" fillId="0" borderId="0" xfId="0" applyNumberFormat="1" applyFont="1"/>
    <xf numFmtId="49" fontId="45" fillId="0" borderId="0" xfId="0" applyNumberFormat="1" applyFont="1" applyAlignment="1">
      <alignment vertical="top" wrapText="1"/>
    </xf>
    <xf numFmtId="3" fontId="46" fillId="0" borderId="0" xfId="0" applyNumberFormat="1" applyFont="1" applyAlignment="1">
      <alignment horizontal="center"/>
    </xf>
    <xf numFmtId="4" fontId="46" fillId="0" borderId="0" xfId="0" applyNumberFormat="1" applyFont="1" applyAlignment="1">
      <alignment horizontal="center"/>
    </xf>
    <xf numFmtId="4" fontId="46" fillId="0" borderId="0" xfId="0" applyNumberFormat="1" applyFont="1" applyAlignment="1">
      <alignment horizontal="right"/>
    </xf>
    <xf numFmtId="0" fontId="46" fillId="0" borderId="31" xfId="0" applyFont="1" applyBorder="1"/>
    <xf numFmtId="4" fontId="46" fillId="0" borderId="32" xfId="0" applyNumberFormat="1" applyFont="1" applyBorder="1" applyAlignment="1">
      <alignment horizontal="right"/>
    </xf>
    <xf numFmtId="4" fontId="38" fillId="0" borderId="0" xfId="0" applyNumberFormat="1" applyFont="1" applyAlignment="1">
      <alignment horizontal="right"/>
    </xf>
    <xf numFmtId="49" fontId="43" fillId="0" borderId="23" xfId="0" applyNumberFormat="1" applyFont="1" applyBorder="1"/>
    <xf numFmtId="0" fontId="43" fillId="0" borderId="23" xfId="0" applyFont="1" applyBorder="1"/>
    <xf numFmtId="3" fontId="44" fillId="0" borderId="30" xfId="0" applyNumberFormat="1" applyFont="1" applyBorder="1"/>
    <xf numFmtId="0" fontId="38" fillId="0" borderId="30" xfId="0" applyFont="1" applyBorder="1" applyAlignment="1">
      <alignment horizontal="right"/>
    </xf>
    <xf numFmtId="3" fontId="44" fillId="0" borderId="30" xfId="0" applyNumberFormat="1" applyFont="1" applyBorder="1" applyProtection="1">
      <protection locked="0"/>
    </xf>
    <xf numFmtId="3" fontId="46" fillId="0" borderId="33" xfId="0" applyNumberFormat="1" applyFont="1" applyBorder="1"/>
    <xf numFmtId="3" fontId="43" fillId="0" borderId="23" xfId="0" applyNumberFormat="1" applyFont="1" applyBorder="1"/>
    <xf numFmtId="49" fontId="38" fillId="0" borderId="34" xfId="0" applyNumberFormat="1" applyFont="1" applyBorder="1" applyAlignment="1">
      <alignment vertical="center"/>
    </xf>
    <xf numFmtId="49" fontId="38" fillId="0" borderId="34" xfId="0" applyNumberFormat="1" applyFont="1" applyBorder="1" applyAlignment="1">
      <alignment horizontal="center" vertical="center"/>
    </xf>
    <xf numFmtId="0" fontId="38" fillId="0" borderId="34" xfId="0" applyFont="1" applyBorder="1" applyAlignment="1">
      <alignment horizontal="justify" vertical="center" wrapText="1"/>
    </xf>
    <xf numFmtId="0" fontId="38" fillId="0" borderId="34" xfId="0" applyFont="1" applyBorder="1" applyAlignment="1">
      <alignment horizontal="center" vertical="center" wrapText="1"/>
    </xf>
    <xf numFmtId="169" fontId="38" fillId="0" borderId="34" xfId="0" applyNumberFormat="1" applyFont="1" applyBorder="1" applyAlignment="1">
      <alignment horizontal="right" vertical="center"/>
    </xf>
    <xf numFmtId="169" fontId="38" fillId="0" borderId="34" xfId="0" applyNumberFormat="1" applyFont="1" applyBorder="1" applyAlignment="1" applyProtection="1">
      <alignment vertical="center"/>
      <protection locked="0"/>
    </xf>
    <xf numFmtId="169" fontId="38" fillId="0" borderId="34" xfId="0" applyNumberFormat="1" applyFont="1" applyBorder="1" applyAlignment="1">
      <alignment vertical="center"/>
    </xf>
    <xf numFmtId="169" fontId="38" fillId="6" borderId="34" xfId="0" applyNumberFormat="1" applyFont="1" applyFill="1" applyBorder="1" applyAlignment="1" applyProtection="1">
      <alignment vertical="center"/>
      <protection locked="0"/>
    </xf>
    <xf numFmtId="169" fontId="43" fillId="7" borderId="35" xfId="0" applyNumberFormat="1" applyFont="1" applyFill="1" applyBorder="1" applyAlignment="1">
      <alignment vertical="center"/>
    </xf>
    <xf numFmtId="169" fontId="43" fillId="0" borderId="34" xfId="0" applyNumberFormat="1" applyFont="1" applyBorder="1" applyAlignment="1">
      <alignment vertical="center"/>
    </xf>
    <xf numFmtId="3" fontId="38" fillId="0" borderId="32" xfId="0" applyNumberFormat="1" applyFont="1" applyBorder="1"/>
    <xf numFmtId="3" fontId="38" fillId="0" borderId="0" xfId="0" applyNumberFormat="1" applyFont="1"/>
    <xf numFmtId="0" fontId="38" fillId="0" borderId="0" xfId="0" applyFont="1" applyAlignment="1">
      <alignment horizontal="justify" vertical="top" wrapText="1"/>
    </xf>
    <xf numFmtId="0" fontId="38" fillId="0" borderId="0" xfId="0" applyFont="1" applyAlignment="1">
      <alignment horizontal="center" vertical="center" wrapText="1"/>
    </xf>
    <xf numFmtId="170" fontId="48" fillId="0" borderId="0" xfId="0" applyNumberFormat="1" applyFont="1" applyAlignment="1">
      <alignment horizontal="right" vertical="center"/>
    </xf>
    <xf numFmtId="169" fontId="38" fillId="0" borderId="0" xfId="0" applyNumberFormat="1" applyFont="1" applyAlignment="1" applyProtection="1">
      <alignment vertical="center"/>
      <protection locked="0"/>
    </xf>
    <xf numFmtId="169" fontId="38" fillId="0" borderId="0" xfId="0" applyNumberFormat="1" applyFont="1" applyAlignment="1">
      <alignment vertical="center"/>
    </xf>
    <xf numFmtId="169" fontId="43" fillId="0" borderId="31" xfId="0" applyNumberFormat="1" applyFont="1" applyBorder="1" applyAlignment="1">
      <alignment vertical="center"/>
    </xf>
    <xf numFmtId="169" fontId="43" fillId="0" borderId="32" xfId="0" applyNumberFormat="1" applyFont="1" applyBorder="1" applyAlignment="1">
      <alignment vertical="center"/>
    </xf>
    <xf numFmtId="3" fontId="38" fillId="0" borderId="30" xfId="0" applyNumberFormat="1" applyFont="1" applyBorder="1"/>
    <xf numFmtId="49" fontId="38" fillId="0" borderId="34" xfId="0" applyNumberFormat="1" applyFont="1" applyBorder="1" applyAlignment="1">
      <alignment horizontal="left" vertical="center"/>
    </xf>
    <xf numFmtId="169" fontId="43" fillId="8" borderId="35" xfId="0" applyNumberFormat="1" applyFont="1" applyFill="1" applyBorder="1" applyAlignment="1">
      <alignment vertical="center"/>
    </xf>
    <xf numFmtId="3" fontId="43" fillId="0" borderId="0" xfId="0" applyNumberFormat="1" applyFont="1" applyAlignment="1">
      <alignment vertical="center"/>
    </xf>
    <xf numFmtId="0" fontId="38" fillId="0" borderId="34" xfId="0" applyFont="1" applyBorder="1" applyAlignment="1">
      <alignment horizontal="justify" vertical="top" wrapText="1"/>
    </xf>
    <xf numFmtId="169" fontId="43" fillId="7" borderId="36" xfId="0" applyNumberFormat="1" applyFont="1" applyFill="1" applyBorder="1" applyAlignment="1">
      <alignment vertical="center"/>
    </xf>
    <xf numFmtId="4" fontId="38" fillId="0" borderId="30" xfId="0" applyNumberFormat="1" applyFont="1" applyBorder="1" applyAlignment="1">
      <alignment horizontal="right"/>
    </xf>
    <xf numFmtId="169" fontId="43" fillId="7" borderId="37" xfId="0" applyNumberFormat="1" applyFont="1" applyFill="1" applyBorder="1" applyAlignment="1">
      <alignment vertical="center"/>
    </xf>
    <xf numFmtId="169" fontId="43" fillId="0" borderId="38" xfId="0" applyNumberFormat="1" applyFont="1" applyBorder="1" applyAlignment="1">
      <alignment vertical="center"/>
    </xf>
    <xf numFmtId="49" fontId="38" fillId="0" borderId="39" xfId="0" applyNumberFormat="1" applyFont="1" applyBorder="1" applyAlignment="1">
      <alignment vertical="center" wrapText="1"/>
    </xf>
    <xf numFmtId="49" fontId="38" fillId="0" borderId="39" xfId="0" applyNumberFormat="1" applyFont="1" applyBorder="1" applyAlignment="1">
      <alignment horizontal="center" vertical="center"/>
    </xf>
    <xf numFmtId="0" fontId="38" fillId="0" borderId="39" xfId="0" applyFont="1" applyBorder="1" applyAlignment="1">
      <alignment horizontal="justify" vertical="center" wrapText="1"/>
    </xf>
    <xf numFmtId="0" fontId="38" fillId="0" borderId="39" xfId="0" applyFont="1" applyBorder="1" applyAlignment="1">
      <alignment horizontal="center" vertical="center" wrapText="1"/>
    </xf>
    <xf numFmtId="169" fontId="38" fillId="0" borderId="39" xfId="0" applyNumberFormat="1" applyFont="1" applyBorder="1" applyAlignment="1">
      <alignment horizontal="right" vertical="center"/>
    </xf>
    <xf numFmtId="169" fontId="38" fillId="6" borderId="39" xfId="0" applyNumberFormat="1" applyFont="1" applyFill="1" applyBorder="1" applyAlignment="1" applyProtection="1">
      <alignment vertical="center"/>
      <protection locked="0"/>
    </xf>
    <xf numFmtId="169" fontId="38" fillId="0" borderId="39" xfId="0" applyNumberFormat="1" applyFont="1" applyBorder="1" applyAlignment="1">
      <alignment vertical="center"/>
    </xf>
    <xf numFmtId="169" fontId="43" fillId="7" borderId="40" xfId="0" applyNumberFormat="1" applyFont="1" applyFill="1" applyBorder="1" applyAlignment="1">
      <alignment vertical="center"/>
    </xf>
    <xf numFmtId="169" fontId="43" fillId="0" borderId="39" xfId="0" applyNumberFormat="1" applyFont="1" applyBorder="1" applyAlignment="1">
      <alignment vertical="center"/>
    </xf>
    <xf numFmtId="3" fontId="43" fillId="0" borderId="32" xfId="0" applyNumberFormat="1" applyFont="1" applyBorder="1" applyAlignment="1">
      <alignment vertical="center"/>
    </xf>
    <xf numFmtId="49" fontId="38" fillId="0" borderId="34" xfId="0" applyNumberFormat="1" applyFont="1" applyBorder="1" applyAlignment="1">
      <alignment vertical="center" wrapText="1"/>
    </xf>
    <xf numFmtId="0" fontId="38" fillId="0" borderId="38" xfId="0" applyFont="1" applyBorder="1" applyAlignment="1">
      <alignment horizontal="center" vertical="center" wrapText="1"/>
    </xf>
    <xf numFmtId="169" fontId="38" fillId="0" borderId="38" xfId="0" applyNumberFormat="1" applyFont="1" applyBorder="1" applyAlignment="1">
      <alignment horizontal="right" vertical="center"/>
    </xf>
    <xf numFmtId="169" fontId="38" fillId="0" borderId="38" xfId="0" applyNumberFormat="1" applyFont="1" applyBorder="1" applyAlignment="1">
      <alignment vertical="center"/>
    </xf>
    <xf numFmtId="49" fontId="45" fillId="0" borderId="38" xfId="0" applyNumberFormat="1" applyFont="1" applyBorder="1"/>
    <xf numFmtId="49" fontId="45" fillId="0" borderId="38" xfId="0" applyNumberFormat="1" applyFont="1" applyBorder="1" applyAlignment="1">
      <alignment vertical="top" wrapText="1"/>
    </xf>
    <xf numFmtId="3" fontId="46" fillId="0" borderId="38" xfId="0" applyNumberFormat="1" applyFont="1" applyBorder="1" applyAlignment="1">
      <alignment horizontal="center"/>
    </xf>
    <xf numFmtId="4" fontId="46" fillId="0" borderId="38" xfId="0" applyNumberFormat="1" applyFont="1" applyBorder="1" applyAlignment="1">
      <alignment horizontal="center"/>
    </xf>
    <xf numFmtId="4" fontId="46" fillId="0" borderId="38" xfId="0" applyNumberFormat="1" applyFont="1" applyBorder="1" applyAlignment="1">
      <alignment horizontal="right"/>
    </xf>
    <xf numFmtId="0" fontId="38" fillId="0" borderId="38" xfId="0" applyFont="1" applyBorder="1" applyAlignment="1">
      <alignment vertical="center"/>
    </xf>
    <xf numFmtId="49" fontId="38" fillId="0" borderId="38" xfId="0" applyNumberFormat="1" applyFont="1" applyBorder="1" applyAlignment="1">
      <alignment horizontal="center" vertical="center"/>
    </xf>
    <xf numFmtId="0" fontId="38" fillId="0" borderId="38" xfId="0" applyFont="1" applyBorder="1" applyAlignment="1">
      <alignment horizontal="justify" vertical="center" wrapText="1"/>
    </xf>
    <xf numFmtId="2" fontId="38" fillId="0" borderId="38" xfId="0" applyNumberFormat="1" applyFont="1" applyBorder="1" applyAlignment="1">
      <alignment horizontal="right" vertical="center"/>
    </xf>
    <xf numFmtId="169" fontId="38" fillId="0" borderId="38" xfId="0" applyNumberFormat="1" applyFont="1" applyBorder="1" applyAlignment="1" applyProtection="1">
      <alignment vertical="center"/>
      <protection locked="0"/>
    </xf>
    <xf numFmtId="0" fontId="50" fillId="9" borderId="41" xfId="0" applyFont="1" applyFill="1" applyBorder="1"/>
    <xf numFmtId="0" fontId="51" fillId="9" borderId="41" xfId="0" applyFont="1" applyFill="1" applyBorder="1"/>
    <xf numFmtId="0" fontId="50" fillId="9" borderId="42" xfId="0" applyFont="1" applyFill="1" applyBorder="1"/>
    <xf numFmtId="4" fontId="52" fillId="0" borderId="0" xfId="0" applyNumberFormat="1" applyFont="1" applyProtection="1">
      <protection locked="0"/>
    </xf>
    <xf numFmtId="171" fontId="53" fillId="0" borderId="0" xfId="0" applyNumberFormat="1" applyFont="1" applyProtection="1">
      <protection locked="0"/>
    </xf>
    <xf numFmtId="171" fontId="52" fillId="0" borderId="0" xfId="0" applyNumberFormat="1" applyFont="1"/>
    <xf numFmtId="172" fontId="52" fillId="0" borderId="0" xfId="0" applyNumberFormat="1" applyFont="1"/>
    <xf numFmtId="0" fontId="52" fillId="0" borderId="0" xfId="0" applyFont="1"/>
    <xf numFmtId="173" fontId="52" fillId="9" borderId="43" xfId="0" applyNumberFormat="1" applyFont="1" applyFill="1" applyBorder="1"/>
    <xf numFmtId="173" fontId="54" fillId="9" borderId="43" xfId="0" applyNumberFormat="1" applyFont="1" applyFill="1" applyBorder="1"/>
    <xf numFmtId="0" fontId="55" fillId="0" borderId="0" xfId="0" applyFont="1"/>
    <xf numFmtId="0" fontId="52" fillId="9" borderId="23" xfId="0" applyFont="1" applyFill="1" applyBorder="1"/>
    <xf numFmtId="4" fontId="52" fillId="9" borderId="23" xfId="0" applyNumberFormat="1" applyFont="1" applyFill="1" applyBorder="1"/>
    <xf numFmtId="171" fontId="52" fillId="9" borderId="24" xfId="0" applyNumberFormat="1" applyFont="1" applyFill="1" applyBorder="1"/>
    <xf numFmtId="171" fontId="52" fillId="9" borderId="28" xfId="0" applyNumberFormat="1" applyFont="1" applyFill="1" applyBorder="1"/>
    <xf numFmtId="168" fontId="52" fillId="0" borderId="43" xfId="0" applyNumberFormat="1" applyFont="1" applyBorder="1"/>
    <xf numFmtId="3" fontId="52" fillId="9" borderId="44" xfId="0" applyNumberFormat="1" applyFont="1" applyFill="1" applyBorder="1"/>
    <xf numFmtId="168" fontId="54" fillId="0" borderId="43" xfId="0" applyNumberFormat="1" applyFont="1" applyBorder="1"/>
    <xf numFmtId="0" fontId="56" fillId="0" borderId="0" xfId="0" applyFont="1"/>
    <xf numFmtId="4" fontId="52" fillId="0" borderId="43" xfId="0" applyNumberFormat="1" applyFont="1" applyBorder="1" applyProtection="1">
      <protection locked="0"/>
    </xf>
    <xf numFmtId="171" fontId="52" fillId="9" borderId="0" xfId="0" applyNumberFormat="1" applyFont="1" applyFill="1"/>
    <xf numFmtId="3" fontId="52" fillId="9" borderId="0" xfId="0" applyNumberFormat="1" applyFont="1" applyFill="1"/>
    <xf numFmtId="168" fontId="52" fillId="10" borderId="43" xfId="0" applyNumberFormat="1" applyFont="1" applyFill="1" applyBorder="1"/>
    <xf numFmtId="3" fontId="52" fillId="0" borderId="0" xfId="0" applyNumberFormat="1" applyFont="1"/>
    <xf numFmtId="0" fontId="52" fillId="9" borderId="43" xfId="0" applyFont="1" applyFill="1" applyBorder="1"/>
    <xf numFmtId="3" fontId="52" fillId="0" borderId="43" xfId="0" applyNumberFormat="1" applyFont="1" applyBorder="1"/>
    <xf numFmtId="173" fontId="57" fillId="9" borderId="43" xfId="0" applyNumberFormat="1" applyFont="1" applyFill="1" applyBorder="1"/>
    <xf numFmtId="0" fontId="52" fillId="0" borderId="43" xfId="0" applyFont="1" applyBorder="1"/>
    <xf numFmtId="0" fontId="54" fillId="9" borderId="43" xfId="0" applyFont="1" applyFill="1" applyBorder="1"/>
    <xf numFmtId="171" fontId="52" fillId="10" borderId="43" xfId="0" applyNumberFormat="1" applyFont="1" applyFill="1" applyBorder="1" applyProtection="1">
      <protection locked="0"/>
    </xf>
    <xf numFmtId="168" fontId="52" fillId="0" borderId="0" xfId="0" applyNumberFormat="1" applyFont="1"/>
    <xf numFmtId="173" fontId="52" fillId="9" borderId="45" xfId="0" applyNumberFormat="1" applyFont="1" applyFill="1" applyBorder="1" applyAlignment="1">
      <alignment wrapText="1"/>
    </xf>
    <xf numFmtId="168" fontId="54" fillId="0" borderId="0" xfId="0" applyNumberFormat="1" applyFont="1"/>
    <xf numFmtId="4" fontId="52" fillId="10" borderId="43" xfId="0" applyNumberFormat="1" applyFont="1" applyFill="1" applyBorder="1" applyProtection="1">
      <protection locked="0"/>
    </xf>
    <xf numFmtId="0" fontId="59" fillId="9" borderId="41" xfId="0" applyFont="1" applyFill="1" applyBorder="1"/>
    <xf numFmtId="0" fontId="60" fillId="9" borderId="41" xfId="0" applyFont="1" applyFill="1" applyBorder="1"/>
    <xf numFmtId="0" fontId="60" fillId="9" borderId="42" xfId="0" applyFont="1" applyFill="1" applyBorder="1"/>
    <xf numFmtId="4" fontId="61" fillId="0" borderId="0" xfId="0" applyNumberFormat="1" applyFont="1" applyProtection="1">
      <protection locked="0"/>
    </xf>
    <xf numFmtId="168" fontId="61" fillId="0" borderId="43" xfId="0" applyNumberFormat="1" applyFont="1" applyBorder="1"/>
    <xf numFmtId="172" fontId="61" fillId="0" borderId="0" xfId="0" applyNumberFormat="1" applyFont="1"/>
    <xf numFmtId="0" fontId="61" fillId="0" borderId="0" xfId="0" applyFont="1"/>
    <xf numFmtId="173" fontId="61" fillId="9" borderId="45" xfId="0" applyNumberFormat="1" applyFont="1" applyFill="1" applyBorder="1" applyAlignment="1">
      <alignment wrapText="1"/>
    </xf>
    <xf numFmtId="0" fontId="61" fillId="9" borderId="23" xfId="0" applyFont="1" applyFill="1" applyBorder="1"/>
    <xf numFmtId="4" fontId="61" fillId="9" borderId="23" xfId="0" applyNumberFormat="1" applyFont="1" applyFill="1" applyBorder="1"/>
    <xf numFmtId="171" fontId="61" fillId="0" borderId="24" xfId="0" applyNumberFormat="1" applyFont="1" applyBorder="1"/>
    <xf numFmtId="171" fontId="61" fillId="0" borderId="28" xfId="0" applyNumberFormat="1" applyFont="1" applyBorder="1"/>
    <xf numFmtId="171" fontId="61" fillId="9" borderId="28" xfId="0" applyNumberFormat="1" applyFont="1" applyFill="1" applyBorder="1"/>
    <xf numFmtId="3" fontId="61" fillId="9" borderId="44" xfId="0" applyNumberFormat="1" applyFont="1" applyFill="1" applyBorder="1"/>
    <xf numFmtId="0" fontId="61" fillId="9" borderId="23" xfId="0" applyFont="1" applyFill="1" applyBorder="1" applyProtection="1">
      <protection locked="0"/>
    </xf>
    <xf numFmtId="171" fontId="61" fillId="0" borderId="23" xfId="0" applyNumberFormat="1" applyFont="1" applyBorder="1" applyAlignment="1" applyProtection="1">
      <alignment horizontal="right"/>
      <protection locked="0"/>
    </xf>
    <xf numFmtId="171" fontId="61" fillId="9" borderId="23" xfId="0" applyNumberFormat="1" applyFont="1" applyFill="1" applyBorder="1" applyAlignment="1">
      <alignment horizontal="right"/>
    </xf>
    <xf numFmtId="171" fontId="61" fillId="9" borderId="46" xfId="0" applyNumberFormat="1" applyFont="1" applyFill="1" applyBorder="1" applyAlignment="1">
      <alignment horizontal="right"/>
    </xf>
    <xf numFmtId="3" fontId="61" fillId="9" borderId="46" xfId="0" applyNumberFormat="1" applyFont="1" applyFill="1" applyBorder="1"/>
    <xf numFmtId="0" fontId="62" fillId="0" borderId="0" xfId="0" applyFont="1"/>
    <xf numFmtId="173" fontId="61" fillId="9" borderId="43" xfId="0" applyNumberFormat="1" applyFont="1" applyFill="1" applyBorder="1"/>
    <xf numFmtId="4" fontId="61" fillId="0" borderId="43" xfId="0" applyNumberFormat="1" applyFont="1" applyBorder="1" applyProtection="1">
      <protection locked="0"/>
    </xf>
    <xf numFmtId="3" fontId="61" fillId="0" borderId="43" xfId="0" applyNumberFormat="1" applyFont="1" applyBorder="1"/>
    <xf numFmtId="0" fontId="61" fillId="9" borderId="43" xfId="0" applyFont="1" applyFill="1" applyBorder="1"/>
    <xf numFmtId="168" fontId="61" fillId="10" borderId="43" xfId="0" applyNumberFormat="1" applyFont="1" applyFill="1" applyBorder="1"/>
    <xf numFmtId="0" fontId="61" fillId="0" borderId="43" xfId="0" applyFont="1" applyBorder="1"/>
    <xf numFmtId="168" fontId="62" fillId="0" borderId="43" xfId="0" applyNumberFormat="1" applyFont="1" applyBorder="1"/>
    <xf numFmtId="173" fontId="61" fillId="9" borderId="0" xfId="0" applyNumberFormat="1" applyFont="1" applyFill="1" applyAlignment="1">
      <alignment wrapText="1"/>
    </xf>
    <xf numFmtId="0" fontId="61" fillId="9" borderId="0" xfId="0" applyFont="1" applyFill="1"/>
    <xf numFmtId="173" fontId="61" fillId="9" borderId="0" xfId="0" applyNumberFormat="1" applyFont="1" applyFill="1"/>
    <xf numFmtId="168" fontId="61" fillId="0" borderId="0" xfId="0" applyNumberFormat="1" applyFont="1"/>
    <xf numFmtId="171" fontId="65" fillId="0" borderId="0" xfId="0" applyNumberFormat="1" applyFont="1" applyProtection="1">
      <protection locked="0"/>
    </xf>
    <xf numFmtId="171" fontId="61" fillId="0" borderId="0" xfId="0" applyNumberFormat="1" applyFont="1"/>
    <xf numFmtId="0" fontId="62" fillId="9" borderId="43" xfId="0" applyFont="1" applyFill="1" applyBorder="1"/>
    <xf numFmtId="3" fontId="62" fillId="0" borderId="43" xfId="0" applyNumberFormat="1" applyFont="1" applyBorder="1"/>
    <xf numFmtId="4" fontId="61" fillId="10" borderId="43" xfId="0" applyNumberFormat="1" applyFont="1" applyFill="1" applyBorder="1" applyProtection="1">
      <protection locked="0"/>
    </xf>
    <xf numFmtId="0" fontId="67" fillId="0" borderId="0" xfId="0" applyFont="1"/>
    <xf numFmtId="0" fontId="68" fillId="0" borderId="0" xfId="0" applyFont="1"/>
    <xf numFmtId="0" fontId="68" fillId="0" borderId="23" xfId="0" applyFont="1" applyBorder="1" applyAlignment="1">
      <alignment vertical="center"/>
    </xf>
    <xf numFmtId="0" fontId="68" fillId="0" borderId="23" xfId="0" applyFont="1" applyBorder="1" applyAlignment="1">
      <alignment horizontal="left" vertical="center"/>
    </xf>
    <xf numFmtId="0" fontId="68" fillId="11" borderId="23" xfId="0" applyFont="1" applyFill="1" applyBorder="1" applyAlignment="1">
      <alignment vertical="center"/>
    </xf>
    <xf numFmtId="0" fontId="68" fillId="11" borderId="23" xfId="0" applyFont="1" applyFill="1" applyBorder="1" applyAlignment="1">
      <alignment horizontal="left" vertical="center"/>
    </xf>
    <xf numFmtId="49" fontId="68" fillId="0" borderId="0" xfId="0" applyNumberFormat="1" applyFont="1"/>
    <xf numFmtId="0" fontId="68" fillId="0" borderId="0" xfId="0" applyFont="1" applyAlignment="1">
      <alignment horizontal="center"/>
    </xf>
    <xf numFmtId="0" fontId="68" fillId="12" borderId="23" xfId="0" applyFont="1" applyFill="1" applyBorder="1"/>
    <xf numFmtId="49" fontId="68" fillId="12" borderId="23" xfId="0" applyNumberFormat="1" applyFont="1" applyFill="1" applyBorder="1"/>
    <xf numFmtId="0" fontId="68" fillId="12" borderId="23" xfId="0" applyFont="1" applyFill="1" applyBorder="1" applyAlignment="1">
      <alignment horizontal="center"/>
    </xf>
    <xf numFmtId="0" fontId="68" fillId="12" borderId="24" xfId="0" applyFont="1" applyFill="1" applyBorder="1"/>
    <xf numFmtId="0" fontId="67" fillId="12" borderId="23" xfId="0" applyFont="1" applyFill="1" applyBorder="1" applyAlignment="1">
      <alignment wrapText="1"/>
    </xf>
    <xf numFmtId="0" fontId="68" fillId="12" borderId="23" xfId="0" applyFont="1" applyFill="1" applyBorder="1" applyAlignment="1">
      <alignment wrapText="1"/>
    </xf>
    <xf numFmtId="0" fontId="68" fillId="0" borderId="0" xfId="0" applyFont="1" applyAlignment="1">
      <alignment vertical="top"/>
    </xf>
    <xf numFmtId="49" fontId="68" fillId="0" borderId="0" xfId="0" applyNumberFormat="1" applyFont="1" applyAlignment="1">
      <alignment vertical="top"/>
    </xf>
    <xf numFmtId="0" fontId="68" fillId="0" borderId="0" xfId="0" applyFont="1" applyAlignment="1">
      <alignment horizontal="center" vertical="top"/>
    </xf>
    <xf numFmtId="166" fontId="68" fillId="0" borderId="0" xfId="0" applyNumberFormat="1" applyFont="1" applyAlignment="1">
      <alignment vertical="top"/>
    </xf>
    <xf numFmtId="4" fontId="68" fillId="0" borderId="0" xfId="0" applyNumberFormat="1" applyFont="1" applyAlignment="1">
      <alignment vertical="top"/>
    </xf>
    <xf numFmtId="4" fontId="67" fillId="0" borderId="0" xfId="0" applyNumberFormat="1" applyFont="1" applyAlignment="1">
      <alignment vertical="top"/>
    </xf>
    <xf numFmtId="0" fontId="69" fillId="11" borderId="47" xfId="0" applyFont="1" applyFill="1" applyBorder="1" applyAlignment="1">
      <alignment vertical="top"/>
    </xf>
    <xf numFmtId="49" fontId="69" fillId="11" borderId="32" xfId="0" applyNumberFormat="1" applyFont="1" applyFill="1" applyBorder="1" applyAlignment="1">
      <alignment vertical="top"/>
    </xf>
    <xf numFmtId="49" fontId="69" fillId="11" borderId="32" xfId="0" applyNumberFormat="1" applyFont="1" applyFill="1" applyBorder="1" applyAlignment="1">
      <alignment horizontal="left" vertical="top" wrapText="1"/>
    </xf>
    <xf numFmtId="0" fontId="69" fillId="11" borderId="32" xfId="0" applyFont="1" applyFill="1" applyBorder="1" applyAlignment="1">
      <alignment horizontal="center" vertical="top" shrinkToFit="1"/>
    </xf>
    <xf numFmtId="166" fontId="69" fillId="11" borderId="32" xfId="0" applyNumberFormat="1" applyFont="1" applyFill="1" applyBorder="1" applyAlignment="1">
      <alignment vertical="top" shrinkToFit="1"/>
    </xf>
    <xf numFmtId="4" fontId="69" fillId="11" borderId="32" xfId="0" applyNumberFormat="1" applyFont="1" applyFill="1" applyBorder="1" applyAlignment="1">
      <alignment vertical="top" shrinkToFit="1"/>
    </xf>
    <xf numFmtId="4" fontId="70" fillId="11" borderId="32" xfId="0" applyNumberFormat="1" applyFont="1" applyFill="1" applyBorder="1" applyAlignment="1">
      <alignment vertical="top" shrinkToFit="1"/>
    </xf>
    <xf numFmtId="4" fontId="69" fillId="11" borderId="31" xfId="0" applyNumberFormat="1" applyFont="1" applyFill="1" applyBorder="1" applyAlignment="1">
      <alignment vertical="top" shrinkToFit="1"/>
    </xf>
    <xf numFmtId="4" fontId="69" fillId="11" borderId="0" xfId="0" applyNumberFormat="1" applyFont="1" applyFill="1" applyAlignment="1">
      <alignment vertical="top" shrinkToFit="1"/>
    </xf>
    <xf numFmtId="0" fontId="68" fillId="0" borderId="48" xfId="0" applyFont="1" applyBorder="1" applyAlignment="1">
      <alignment vertical="top"/>
    </xf>
    <xf numFmtId="49" fontId="68" fillId="0" borderId="49" xfId="0" applyNumberFormat="1" applyFont="1" applyBorder="1" applyAlignment="1">
      <alignment vertical="top"/>
    </xf>
    <xf numFmtId="49" fontId="68" fillId="0" borderId="49" xfId="0" applyNumberFormat="1" applyFont="1" applyBorder="1" applyAlignment="1">
      <alignment horizontal="left" vertical="top" wrapText="1"/>
    </xf>
    <xf numFmtId="0" fontId="68" fillId="0" borderId="49" xfId="0" applyFont="1" applyBorder="1" applyAlignment="1">
      <alignment horizontal="center" vertical="center" shrinkToFit="1"/>
    </xf>
    <xf numFmtId="4" fontId="68" fillId="0" borderId="49" xfId="0" applyNumberFormat="1" applyFont="1" applyBorder="1" applyAlignment="1">
      <alignment vertical="center" shrinkToFit="1"/>
    </xf>
    <xf numFmtId="4" fontId="67" fillId="11" borderId="49" xfId="0" applyNumberFormat="1" applyFont="1" applyFill="1" applyBorder="1" applyAlignment="1">
      <alignment vertical="center" shrinkToFit="1"/>
    </xf>
    <xf numFmtId="4" fontId="67" fillId="0" borderId="49" xfId="0" applyNumberFormat="1" applyFont="1" applyBorder="1" applyAlignment="1">
      <alignment vertical="center" shrinkToFit="1"/>
    </xf>
    <xf numFmtId="4" fontId="68" fillId="11" borderId="49" xfId="0" applyNumberFormat="1" applyFont="1" applyFill="1" applyBorder="1" applyAlignment="1">
      <alignment vertical="center" shrinkToFit="1"/>
    </xf>
    <xf numFmtId="4" fontId="68" fillId="0" borderId="50" xfId="0" applyNumberFormat="1" applyFont="1" applyBorder="1" applyAlignment="1">
      <alignment vertical="center" shrinkToFit="1"/>
    </xf>
    <xf numFmtId="4" fontId="68" fillId="0" borderId="0" xfId="0" applyNumberFormat="1" applyFont="1" applyAlignment="1">
      <alignment horizontal="right" vertical="center" shrinkToFit="1"/>
    </xf>
    <xf numFmtId="0" fontId="68" fillId="0" borderId="49" xfId="0" applyFont="1" applyBorder="1" applyAlignment="1">
      <alignment horizontal="center" vertical="top" shrinkToFit="1"/>
    </xf>
    <xf numFmtId="167" fontId="68" fillId="0" borderId="49" xfId="0" applyNumberFormat="1" applyFont="1" applyBorder="1" applyAlignment="1">
      <alignment vertical="top" shrinkToFit="1"/>
    </xf>
    <xf numFmtId="4" fontId="68" fillId="11" borderId="49" xfId="0" applyNumberFormat="1" applyFont="1" applyFill="1" applyBorder="1" applyAlignment="1">
      <alignment vertical="top" shrinkToFit="1"/>
    </xf>
    <xf numFmtId="49" fontId="68" fillId="0" borderId="49" xfId="0" applyNumberFormat="1" applyFont="1" applyBorder="1" applyAlignment="1">
      <alignment vertical="top" wrapText="1"/>
    </xf>
    <xf numFmtId="49" fontId="68" fillId="0" borderId="32" xfId="0" applyNumberFormat="1" applyFont="1" applyBorder="1" applyAlignment="1">
      <alignment vertical="top"/>
    </xf>
    <xf numFmtId="49" fontId="68" fillId="0" borderId="32" xfId="0" applyNumberFormat="1" applyFont="1" applyBorder="1" applyAlignment="1">
      <alignment vertical="top" wrapText="1"/>
    </xf>
    <xf numFmtId="0" fontId="69" fillId="11" borderId="32" xfId="0" applyFont="1" applyFill="1" applyBorder="1" applyAlignment="1">
      <alignment horizontal="center" vertical="center" shrinkToFit="1"/>
    </xf>
    <xf numFmtId="166" fontId="69" fillId="11" borderId="32" xfId="0" applyNumberFormat="1" applyFont="1" applyFill="1" applyBorder="1" applyAlignment="1">
      <alignment vertical="center" shrinkToFit="1"/>
    </xf>
    <xf numFmtId="4" fontId="69" fillId="11" borderId="32" xfId="0" applyNumberFormat="1" applyFont="1" applyFill="1" applyBorder="1" applyAlignment="1">
      <alignment vertical="center" shrinkToFit="1"/>
    </xf>
    <xf numFmtId="4" fontId="70" fillId="11" borderId="32" xfId="0" applyNumberFormat="1" applyFont="1" applyFill="1" applyBorder="1" applyAlignment="1">
      <alignment vertical="center" shrinkToFit="1"/>
    </xf>
    <xf numFmtId="4" fontId="69" fillId="11" borderId="31" xfId="0" applyNumberFormat="1" applyFont="1" applyFill="1" applyBorder="1" applyAlignment="1">
      <alignment vertical="center" shrinkToFit="1"/>
    </xf>
    <xf numFmtId="4" fontId="68" fillId="0" borderId="49" xfId="0" applyNumberFormat="1" applyFont="1" applyBorder="1" applyAlignment="1">
      <alignment vertical="top" shrinkToFit="1"/>
    </xf>
    <xf numFmtId="4" fontId="68" fillId="0" borderId="50" xfId="0" applyNumberFormat="1" applyFont="1" applyBorder="1" applyAlignment="1">
      <alignment vertical="top" shrinkToFit="1"/>
    </xf>
    <xf numFmtId="4" fontId="68" fillId="0" borderId="0" xfId="0" applyNumberFormat="1" applyFont="1" applyAlignment="1">
      <alignment vertical="top" shrinkToFit="1"/>
    </xf>
    <xf numFmtId="167" fontId="69" fillId="11" borderId="32" xfId="0" applyNumberFormat="1" applyFont="1" applyFill="1" applyBorder="1" applyAlignment="1">
      <alignment vertical="top" shrinkToFit="1"/>
    </xf>
    <xf numFmtId="4" fontId="71" fillId="0" borderId="0" xfId="0" applyNumberFormat="1" applyFont="1"/>
    <xf numFmtId="0" fontId="71" fillId="0" borderId="0" xfId="0" applyFont="1"/>
    <xf numFmtId="49" fontId="68" fillId="0" borderId="49" xfId="0" applyNumberFormat="1" applyFont="1" applyBorder="1" applyAlignment="1">
      <alignment horizontal="left" vertical="top" shrinkToFit="1"/>
    </xf>
    <xf numFmtId="167" fontId="69" fillId="11" borderId="32" xfId="0" applyNumberFormat="1" applyFont="1" applyFill="1" applyBorder="1" applyAlignment="1">
      <alignment vertical="center" shrinkToFit="1"/>
    </xf>
    <xf numFmtId="0" fontId="68" fillId="0" borderId="51" xfId="0" applyFont="1" applyBorder="1" applyAlignment="1">
      <alignment vertical="top"/>
    </xf>
    <xf numFmtId="49" fontId="68" fillId="0" borderId="52" xfId="0" applyNumberFormat="1" applyFont="1" applyBorder="1" applyAlignment="1">
      <alignment vertical="top"/>
    </xf>
    <xf numFmtId="49" fontId="68" fillId="0" borderId="52" xfId="0" applyNumberFormat="1" applyFont="1" applyBorder="1" applyAlignment="1">
      <alignment horizontal="left" vertical="top" wrapText="1"/>
    </xf>
    <xf numFmtId="0" fontId="68" fillId="0" borderId="52" xfId="0" applyFont="1" applyBorder="1" applyAlignment="1">
      <alignment horizontal="center" vertical="center" shrinkToFit="1"/>
    </xf>
    <xf numFmtId="4" fontId="68" fillId="0" borderId="52" xfId="0" applyNumberFormat="1" applyFont="1" applyBorder="1" applyAlignment="1">
      <alignment vertical="center" shrinkToFit="1"/>
    </xf>
    <xf numFmtId="4" fontId="67" fillId="0" borderId="52" xfId="0" applyNumberFormat="1" applyFont="1" applyBorder="1" applyAlignment="1">
      <alignment vertical="center" shrinkToFit="1"/>
    </xf>
    <xf numFmtId="4" fontId="68" fillId="11" borderId="52" xfId="0" applyNumberFormat="1" applyFont="1" applyFill="1" applyBorder="1" applyAlignment="1">
      <alignment vertical="center" shrinkToFit="1"/>
    </xf>
    <xf numFmtId="4" fontId="68" fillId="0" borderId="53" xfId="0" applyNumberFormat="1" applyFont="1" applyBorder="1" applyAlignment="1">
      <alignment vertical="center" shrinkToFit="1"/>
    </xf>
    <xf numFmtId="49" fontId="68" fillId="0" borderId="0" xfId="0" applyNumberFormat="1" applyFont="1" applyAlignment="1">
      <alignment horizontal="left" vertical="top" wrapText="1"/>
    </xf>
    <xf numFmtId="4" fontId="69" fillId="11" borderId="29" xfId="0" applyNumberFormat="1" applyFont="1" applyFill="1" applyBorder="1"/>
    <xf numFmtId="0" fontId="68" fillId="0" borderId="0" xfId="0" applyFont="1" applyAlignment="1">
      <alignment wrapText="1"/>
    </xf>
    <xf numFmtId="49" fontId="68" fillId="0" borderId="0" xfId="0" applyNumberFormat="1" applyFont="1" applyAlignment="1">
      <alignment wrapText="1"/>
    </xf>
    <xf numFmtId="49" fontId="0" fillId="0" borderId="0" xfId="0" applyNumberFormat="1"/>
    <xf numFmtId="0" fontId="0" fillId="0" borderId="0" xfId="0" applyAlignment="1">
      <alignment horizontal="left" indent="1"/>
    </xf>
    <xf numFmtId="0" fontId="0" fillId="0" borderId="0" xfId="0" applyAlignment="1">
      <alignment horizontal="center"/>
    </xf>
    <xf numFmtId="0" fontId="72" fillId="14" borderId="54" xfId="0" applyFont="1" applyFill="1" applyBorder="1" applyAlignment="1">
      <alignment horizontal="left" vertical="center"/>
    </xf>
    <xf numFmtId="0" fontId="75" fillId="14" borderId="55" xfId="0" applyFont="1" applyFill="1" applyBorder="1" applyAlignment="1">
      <alignment vertical="center"/>
    </xf>
    <xf numFmtId="0" fontId="76" fillId="14" borderId="56" xfId="0" applyFont="1" applyFill="1" applyBorder="1" applyAlignment="1">
      <alignment vertical="center"/>
    </xf>
    <xf numFmtId="49" fontId="78" fillId="15" borderId="57" xfId="2" applyNumberFormat="1" applyFont="1" applyFill="1" applyBorder="1" applyAlignment="1">
      <alignment horizontal="center" vertical="center"/>
    </xf>
    <xf numFmtId="49" fontId="73" fillId="15" borderId="55" xfId="2" applyNumberFormat="1" applyFont="1" applyFill="1" applyBorder="1" applyAlignment="1">
      <alignment horizontal="left" vertical="center" indent="1"/>
    </xf>
    <xf numFmtId="49" fontId="79" fillId="15" borderId="55" xfId="2" applyNumberFormat="1" applyFont="1" applyFill="1" applyBorder="1" applyAlignment="1">
      <alignment horizontal="left" vertical="center" indent="1"/>
    </xf>
    <xf numFmtId="0" fontId="80" fillId="15" borderId="55" xfId="2" applyFont="1" applyFill="1" applyBorder="1" applyAlignment="1">
      <alignment horizontal="center" vertical="center"/>
    </xf>
    <xf numFmtId="4" fontId="81" fillId="15" borderId="55" xfId="2" applyNumberFormat="1" applyFont="1" applyFill="1" applyBorder="1" applyAlignment="1">
      <alignment vertical="center"/>
    </xf>
    <xf numFmtId="3" fontId="78" fillId="15" borderId="57" xfId="2" applyNumberFormat="1" applyFont="1" applyFill="1" applyBorder="1" applyAlignment="1">
      <alignment horizontal="center" vertical="center"/>
    </xf>
    <xf numFmtId="0" fontId="55" fillId="9" borderId="58" xfId="3" applyNumberFormat="1" applyFont="1" applyFill="1" applyBorder="1" applyAlignment="1">
      <alignment horizontal="center" wrapText="1"/>
    </xf>
    <xf numFmtId="49" fontId="55" fillId="9" borderId="59" xfId="3" applyFont="1" applyFill="1" applyBorder="1" applyAlignment="1">
      <alignment horizontal="center" wrapText="1"/>
    </xf>
    <xf numFmtId="0" fontId="55" fillId="9" borderId="61" xfId="3" applyNumberFormat="1" applyFont="1" applyFill="1" applyBorder="1" applyAlignment="1">
      <alignment horizontal="center" wrapText="1"/>
    </xf>
    <xf numFmtId="0" fontId="55" fillId="9" borderId="60" xfId="2" applyFont="1" applyFill="1" applyBorder="1" applyAlignment="1">
      <alignment horizontal="center" wrapText="1"/>
    </xf>
    <xf numFmtId="4" fontId="55" fillId="9" borderId="60" xfId="3" applyNumberFormat="1" applyFont="1" applyFill="1" applyBorder="1" applyAlignment="1">
      <alignment horizontal="center" wrapText="1"/>
    </xf>
    <xf numFmtId="4" fontId="55" fillId="9" borderId="62" xfId="3" applyNumberFormat="1" applyFont="1" applyFill="1" applyBorder="1" applyAlignment="1" applyProtection="1">
      <alignment horizontal="center" wrapText="1"/>
      <protection locked="0"/>
    </xf>
    <xf numFmtId="49" fontId="82" fillId="9" borderId="63" xfId="3" applyFont="1" applyFill="1" applyBorder="1" applyAlignment="1">
      <alignment horizontal="center" vertical="top"/>
    </xf>
    <xf numFmtId="49" fontId="55" fillId="9" borderId="64" xfId="3" applyFont="1" applyFill="1" applyBorder="1" applyAlignment="1">
      <alignment horizontal="left" vertical="top" wrapText="1" indent="1"/>
    </xf>
    <xf numFmtId="0" fontId="55" fillId="9" borderId="66" xfId="3" applyNumberFormat="1" applyFont="1" applyFill="1" applyBorder="1" applyAlignment="1">
      <alignment horizontal="center" vertical="top" wrapText="1"/>
    </xf>
    <xf numFmtId="0" fontId="55" fillId="9" borderId="65" xfId="2" applyFont="1" applyFill="1" applyBorder="1" applyAlignment="1">
      <alignment horizontal="center" vertical="top" wrapText="1"/>
    </xf>
    <xf numFmtId="4" fontId="55" fillId="9" borderId="65" xfId="3" applyNumberFormat="1" applyFont="1" applyFill="1" applyBorder="1" applyAlignment="1">
      <alignment horizontal="center" vertical="top" wrapText="1"/>
    </xf>
    <xf numFmtId="4" fontId="55" fillId="9" borderId="67" xfId="3" applyNumberFormat="1" applyFont="1" applyFill="1" applyBorder="1" applyAlignment="1" applyProtection="1">
      <alignment horizontal="center" vertical="top" wrapText="1"/>
      <protection locked="0"/>
    </xf>
    <xf numFmtId="49" fontId="82" fillId="9" borderId="68" xfId="3" applyFont="1" applyFill="1" applyBorder="1" applyAlignment="1">
      <alignment horizontal="center" vertical="center"/>
    </xf>
    <xf numFmtId="0" fontId="55" fillId="9" borderId="64" xfId="3" applyNumberFormat="1" applyFont="1" applyFill="1" applyBorder="1" applyAlignment="1">
      <alignment horizontal="center" vertical="top" wrapText="1"/>
    </xf>
    <xf numFmtId="0" fontId="55" fillId="9" borderId="64" xfId="2" applyFont="1" applyFill="1" applyBorder="1" applyAlignment="1">
      <alignment horizontal="center" vertical="top" wrapText="1"/>
    </xf>
    <xf numFmtId="4" fontId="55" fillId="9" borderId="64" xfId="3" applyNumberFormat="1" applyFont="1" applyFill="1" applyBorder="1" applyAlignment="1">
      <alignment horizontal="center" vertical="top" wrapText="1"/>
    </xf>
    <xf numFmtId="49" fontId="82" fillId="9" borderId="69" xfId="2" applyNumberFormat="1" applyFont="1" applyFill="1" applyBorder="1" applyAlignment="1">
      <alignment horizontal="center" vertical="center" wrapText="1"/>
    </xf>
    <xf numFmtId="0" fontId="52" fillId="0" borderId="44" xfId="0" applyFont="1" applyBorder="1" applyAlignment="1" applyProtection="1">
      <alignment horizontal="left" vertical="center" wrapText="1"/>
      <protection locked="0"/>
    </xf>
    <xf numFmtId="0" fontId="52" fillId="0" borderId="44" xfId="0" applyFont="1" applyBorder="1" applyAlignment="1" applyProtection="1">
      <alignment horizontal="center" vertical="center" wrapText="1"/>
      <protection locked="0"/>
    </xf>
    <xf numFmtId="0" fontId="83" fillId="9" borderId="47" xfId="0" applyFont="1" applyFill="1" applyBorder="1" applyAlignment="1">
      <alignment horizontal="center" vertical="center" wrapText="1"/>
    </xf>
    <xf numFmtId="0" fontId="83" fillId="9" borderId="44" xfId="0" applyFont="1" applyFill="1" applyBorder="1" applyAlignment="1">
      <alignment horizontal="center" vertical="center" wrapText="1"/>
    </xf>
    <xf numFmtId="4" fontId="84" fillId="9" borderId="44" xfId="0" applyNumberFormat="1" applyFont="1" applyFill="1" applyBorder="1" applyAlignment="1">
      <alignment horizontal="center" vertical="center" wrapText="1"/>
    </xf>
    <xf numFmtId="4" fontId="84" fillId="9" borderId="70" xfId="0" applyNumberFormat="1" applyFont="1" applyFill="1" applyBorder="1" applyAlignment="1">
      <alignment horizontal="center" vertical="center" wrapText="1"/>
    </xf>
    <xf numFmtId="49" fontId="82" fillId="9" borderId="71" xfId="2" applyNumberFormat="1" applyFont="1" applyFill="1" applyBorder="1" applyAlignment="1">
      <alignment horizontal="center" vertical="center" wrapText="1"/>
    </xf>
    <xf numFmtId="0" fontId="52" fillId="0" borderId="23" xfId="0" applyFont="1" applyBorder="1" applyAlignment="1" applyProtection="1">
      <alignment horizontal="left" vertical="center" wrapText="1"/>
      <protection locked="0"/>
    </xf>
    <xf numFmtId="0" fontId="52" fillId="0" borderId="23" xfId="0" applyFont="1" applyBorder="1" applyAlignment="1" applyProtection="1">
      <alignment horizontal="center" vertical="center" wrapText="1"/>
      <protection locked="0"/>
    </xf>
    <xf numFmtId="0" fontId="83" fillId="9" borderId="23" xfId="0" applyFont="1" applyFill="1" applyBorder="1" applyAlignment="1">
      <alignment horizontal="center" vertical="center" wrapText="1"/>
    </xf>
    <xf numFmtId="4" fontId="84" fillId="9" borderId="23" xfId="0" applyNumberFormat="1" applyFont="1" applyFill="1" applyBorder="1" applyAlignment="1">
      <alignment horizontal="center" vertical="center" wrapText="1"/>
    </xf>
    <xf numFmtId="0" fontId="85" fillId="0" borderId="0" xfId="0" applyFont="1"/>
    <xf numFmtId="49" fontId="82" fillId="9" borderId="54" xfId="2" applyNumberFormat="1" applyFont="1" applyFill="1" applyBorder="1" applyAlignment="1">
      <alignment horizontal="center" vertical="center" wrapText="1"/>
    </xf>
    <xf numFmtId="0" fontId="84" fillId="9" borderId="55" xfId="0" applyFont="1" applyFill="1" applyBorder="1" applyAlignment="1">
      <alignment horizontal="center" vertical="center" wrapText="1"/>
    </xf>
    <xf numFmtId="4" fontId="84" fillId="9" borderId="55" xfId="0" applyNumberFormat="1" applyFont="1" applyFill="1" applyBorder="1" applyAlignment="1">
      <alignment horizontal="center" vertical="center" wrapText="1"/>
    </xf>
    <xf numFmtId="4" fontId="84" fillId="9" borderId="56" xfId="0" applyNumberFormat="1" applyFont="1" applyFill="1" applyBorder="1" applyAlignment="1">
      <alignment horizontal="center" vertical="center" wrapText="1"/>
    </xf>
    <xf numFmtId="49" fontId="56" fillId="16" borderId="25" xfId="2" applyNumberFormat="1" applyFont="1" applyFill="1" applyBorder="1" applyAlignment="1">
      <alignment horizontal="center" vertical="center" wrapText="1"/>
    </xf>
    <xf numFmtId="0" fontId="87" fillId="16" borderId="72" xfId="0" applyFont="1" applyFill="1" applyBorder="1" applyAlignment="1">
      <alignment horizontal="left" vertical="center" wrapText="1" indent="1"/>
    </xf>
    <xf numFmtId="0" fontId="87" fillId="16" borderId="55" xfId="0" applyFont="1" applyFill="1" applyBorder="1" applyAlignment="1">
      <alignment horizontal="left" vertical="center" wrapText="1" indent="1"/>
    </xf>
    <xf numFmtId="0" fontId="87" fillId="16" borderId="56" xfId="0" applyFont="1" applyFill="1" applyBorder="1" applyAlignment="1">
      <alignment horizontal="center" vertical="center" wrapText="1"/>
    </xf>
    <xf numFmtId="0" fontId="52" fillId="0" borderId="23" xfId="0" applyFont="1" applyBorder="1" applyAlignment="1">
      <alignment horizontal="left" vertical="center" wrapText="1"/>
    </xf>
    <xf numFmtId="0" fontId="86" fillId="0" borderId="23" xfId="0" applyFont="1" applyBorder="1" applyAlignment="1" applyProtection="1">
      <alignment horizontal="center" vertical="center" wrapText="1"/>
      <protection locked="0"/>
    </xf>
    <xf numFmtId="0" fontId="86" fillId="0" borderId="23" xfId="0" applyFont="1" applyBorder="1" applyAlignment="1">
      <alignment horizontal="center" vertical="center" wrapText="1"/>
    </xf>
    <xf numFmtId="0" fontId="52" fillId="0" borderId="44" xfId="0" applyFont="1" applyBorder="1" applyAlignment="1">
      <alignment horizontal="left" vertical="center" wrapText="1"/>
    </xf>
    <xf numFmtId="0" fontId="86" fillId="0" borderId="44" xfId="0" applyFont="1" applyBorder="1" applyAlignment="1" applyProtection="1">
      <alignment horizontal="center" vertical="center" wrapText="1"/>
      <protection locked="0"/>
    </xf>
    <xf numFmtId="49" fontId="82" fillId="9" borderId="73" xfId="2" applyNumberFormat="1" applyFont="1" applyFill="1" applyBorder="1" applyAlignment="1">
      <alignment horizontal="center" vertical="center" wrapText="1"/>
    </xf>
    <xf numFmtId="0" fontId="52" fillId="0" borderId="74" xfId="0" applyFont="1" applyBorder="1" applyAlignment="1">
      <alignment horizontal="left" vertical="center" wrapText="1"/>
    </xf>
    <xf numFmtId="0" fontId="86" fillId="0" borderId="74" xfId="0" applyFont="1" applyBorder="1" applyAlignment="1" applyProtection="1">
      <alignment horizontal="center" vertical="center" wrapText="1"/>
      <protection locked="0"/>
    </xf>
    <xf numFmtId="0" fontId="86" fillId="0" borderId="74" xfId="0" applyFont="1" applyBorder="1" applyAlignment="1">
      <alignment horizontal="center" vertical="center" wrapText="1"/>
    </xf>
    <xf numFmtId="0" fontId="83" fillId="9" borderId="74" xfId="0" applyFont="1" applyFill="1" applyBorder="1" applyAlignment="1">
      <alignment horizontal="center" vertical="center" wrapText="1"/>
    </xf>
    <xf numFmtId="4" fontId="84" fillId="9" borderId="74" xfId="0" applyNumberFormat="1" applyFont="1" applyFill="1" applyBorder="1" applyAlignment="1">
      <alignment horizontal="center" vertical="center" wrapText="1"/>
    </xf>
    <xf numFmtId="4" fontId="84" fillId="9" borderId="75" xfId="0" applyNumberFormat="1" applyFont="1" applyFill="1" applyBorder="1" applyAlignment="1">
      <alignment horizontal="center" vertical="center" wrapText="1"/>
    </xf>
    <xf numFmtId="49" fontId="56" fillId="16" borderId="57" xfId="2" applyNumberFormat="1" applyFont="1" applyFill="1" applyBorder="1" applyAlignment="1">
      <alignment horizontal="center" vertical="center" wrapText="1"/>
    </xf>
    <xf numFmtId="0" fontId="73" fillId="16" borderId="55" xfId="0" applyFont="1" applyFill="1" applyBorder="1" applyAlignment="1">
      <alignment horizontal="left" vertical="center" wrapText="1" indent="1"/>
    </xf>
    <xf numFmtId="4" fontId="87" fillId="16" borderId="57" xfId="0" applyNumberFormat="1" applyFont="1" applyFill="1" applyBorder="1" applyAlignment="1">
      <alignment horizontal="left" vertical="center" wrapText="1" indent="1"/>
    </xf>
    <xf numFmtId="0" fontId="91" fillId="0" borderId="0" xfId="0" applyFont="1" applyAlignment="1">
      <alignment horizontal="center" wrapText="1"/>
    </xf>
    <xf numFmtId="0" fontId="92" fillId="0" borderId="0" xfId="0" applyFont="1" applyAlignment="1">
      <alignment horizontal="left"/>
    </xf>
    <xf numFmtId="0" fontId="0" fillId="0" borderId="0" xfId="0" applyAlignment="1">
      <alignment wrapText="1"/>
    </xf>
    <xf numFmtId="0" fontId="93" fillId="0" borderId="0" xfId="0" applyFont="1"/>
    <xf numFmtId="0" fontId="0" fillId="0" borderId="23" xfId="0" applyBorder="1" applyAlignment="1">
      <alignment wrapText="1"/>
    </xf>
    <xf numFmtId="0" fontId="93" fillId="0" borderId="23" xfId="0" applyFont="1" applyBorder="1" applyAlignment="1">
      <alignment wrapText="1"/>
    </xf>
    <xf numFmtId="0" fontId="93" fillId="0" borderId="24" xfId="0" applyFont="1" applyBorder="1" applyAlignment="1">
      <alignment wrapText="1"/>
    </xf>
    <xf numFmtId="0" fontId="93" fillId="0" borderId="23" xfId="0" applyFont="1" applyBorder="1" applyAlignment="1">
      <alignment horizontal="center"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left" vertical="center" wrapText="1"/>
    </xf>
    <xf numFmtId="0" fontId="95" fillId="0" borderId="23" xfId="0" applyFont="1" applyBorder="1" applyAlignment="1">
      <alignment horizontal="left" vertical="center"/>
    </xf>
    <xf numFmtId="0" fontId="0" fillId="0" borderId="80" xfId="0" applyBorder="1"/>
    <xf numFmtId="0" fontId="0" fillId="0" borderId="81" xfId="0" applyBorder="1"/>
    <xf numFmtId="0" fontId="0" fillId="0" borderId="77" xfId="0" applyBorder="1"/>
    <xf numFmtId="0" fontId="0" fillId="0" borderId="79" xfId="0" applyBorder="1"/>
    <xf numFmtId="0" fontId="0" fillId="0" borderId="0" xfId="0" applyAlignment="1">
      <alignment horizontal="center" vertical="center"/>
    </xf>
    <xf numFmtId="0" fontId="96" fillId="0" borderId="0" xfId="0" applyFont="1"/>
    <xf numFmtId="0" fontId="97" fillId="0" borderId="0" xfId="0" applyFont="1"/>
    <xf numFmtId="0" fontId="61" fillId="0" borderId="0" xfId="0" applyFont="1" applyAlignment="1">
      <alignment horizontal="left"/>
    </xf>
    <xf numFmtId="49" fontId="96" fillId="0" borderId="0" xfId="0" applyNumberFormat="1" applyFont="1" applyAlignment="1">
      <alignment horizontal="left"/>
    </xf>
    <xf numFmtId="0" fontId="96" fillId="0" borderId="0" xfId="0" applyFont="1" applyAlignment="1">
      <alignment wrapText="1"/>
    </xf>
    <xf numFmtId="14" fontId="61" fillId="0" borderId="0" xfId="0" applyNumberFormat="1" applyFont="1" applyAlignment="1">
      <alignment horizontal="left"/>
    </xf>
    <xf numFmtId="0" fontId="62" fillId="0" borderId="0" xfId="0" applyFont="1" applyAlignment="1">
      <alignment horizontal="right"/>
    </xf>
    <xf numFmtId="0" fontId="62" fillId="0" borderId="0" xfId="0" applyFont="1" applyAlignment="1">
      <alignment horizontal="left"/>
    </xf>
    <xf numFmtId="0" fontId="62" fillId="0" borderId="0" xfId="0" applyFont="1" applyAlignment="1">
      <alignment horizontal="center"/>
    </xf>
    <xf numFmtId="0" fontId="98" fillId="0" borderId="0" xfId="0" applyFont="1" applyAlignment="1">
      <alignment horizontal="left" wrapText="1"/>
    </xf>
    <xf numFmtId="0" fontId="62" fillId="16" borderId="0" xfId="0" applyFont="1" applyFill="1" applyAlignment="1">
      <alignment vertical="center"/>
    </xf>
    <xf numFmtId="0" fontId="96" fillId="16" borderId="0" xfId="0" applyFont="1" applyFill="1" applyAlignment="1">
      <alignment vertical="center"/>
    </xf>
    <xf numFmtId="0" fontId="62" fillId="0" borderId="24" xfId="0" applyFont="1" applyBorder="1" applyAlignment="1">
      <alignment vertical="center"/>
    </xf>
    <xf numFmtId="0" fontId="62" fillId="0" borderId="28" xfId="0" applyFont="1" applyBorder="1" applyAlignment="1">
      <alignment vertical="center"/>
    </xf>
    <xf numFmtId="0" fontId="62" fillId="0" borderId="28" xfId="0" applyFont="1" applyBorder="1" applyAlignment="1">
      <alignment horizontal="center" vertical="center"/>
    </xf>
    <xf numFmtId="0" fontId="62" fillId="0" borderId="28" xfId="0" applyFont="1" applyBorder="1" applyAlignment="1">
      <alignment horizontal="right" vertical="center"/>
    </xf>
    <xf numFmtId="0" fontId="62" fillId="0" borderId="29" xfId="0" applyFont="1" applyBorder="1" applyAlignment="1">
      <alignment horizontal="right" vertical="center"/>
    </xf>
    <xf numFmtId="0" fontId="62"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right" vertical="center"/>
    </xf>
    <xf numFmtId="49" fontId="61" fillId="0" borderId="0" xfId="0" applyNumberFormat="1" applyFont="1" applyAlignment="1">
      <alignment horizontal="left" wrapText="1"/>
    </xf>
    <xf numFmtId="49" fontId="61" fillId="0" borderId="0" xfId="0" applyNumberFormat="1" applyFont="1" applyAlignment="1">
      <alignment wrapText="1"/>
    </xf>
    <xf numFmtId="4" fontId="61" fillId="17" borderId="0" xfId="0" applyNumberFormat="1" applyFont="1" applyFill="1" applyAlignment="1">
      <alignment horizontal="right"/>
    </xf>
    <xf numFmtId="0" fontId="61" fillId="0" borderId="0" xfId="0" applyFont="1" applyAlignment="1">
      <alignment horizontal="right"/>
    </xf>
    <xf numFmtId="171" fontId="61" fillId="0" borderId="0" xfId="0" applyNumberFormat="1" applyFont="1" applyAlignment="1">
      <alignment horizontal="right"/>
    </xf>
    <xf numFmtId="0" fontId="98" fillId="0" borderId="30" xfId="0" applyFont="1" applyBorder="1" applyAlignment="1">
      <alignment horizontal="left"/>
    </xf>
    <xf numFmtId="0" fontId="96" fillId="0" borderId="32" xfId="0" applyFont="1" applyBorder="1"/>
    <xf numFmtId="49" fontId="62" fillId="0" borderId="0" xfId="0" applyNumberFormat="1" applyFont="1" applyAlignment="1">
      <alignment horizontal="left"/>
    </xf>
    <xf numFmtId="4" fontId="62" fillId="0" borderId="0" xfId="0" applyNumberFormat="1" applyFont="1" applyAlignment="1">
      <alignment horizontal="right"/>
    </xf>
    <xf numFmtId="0" fontId="96" fillId="0" borderId="76" xfId="0" applyFont="1" applyBorder="1"/>
    <xf numFmtId="0" fontId="96" fillId="0" borderId="59" xfId="0" applyFont="1" applyBorder="1"/>
    <xf numFmtId="0" fontId="96" fillId="0" borderId="62" xfId="0" applyFont="1" applyBorder="1"/>
    <xf numFmtId="0" fontId="96" fillId="0" borderId="82" xfId="0" applyFont="1" applyBorder="1"/>
    <xf numFmtId="0" fontId="96" fillId="0" borderId="68" xfId="0" applyFont="1" applyBorder="1"/>
    <xf numFmtId="0" fontId="62" fillId="0" borderId="64" xfId="0" applyFont="1" applyBorder="1"/>
    <xf numFmtId="0" fontId="96" fillId="0" borderId="64" xfId="0" applyFont="1" applyBorder="1"/>
    <xf numFmtId="171" fontId="62" fillId="0" borderId="64" xfId="0" applyNumberFormat="1" applyFont="1" applyBorder="1" applyAlignment="1">
      <alignment horizontal="right"/>
    </xf>
    <xf numFmtId="171" fontId="61" fillId="0" borderId="67" xfId="0" applyNumberFormat="1" applyFont="1" applyBorder="1" applyAlignment="1">
      <alignment horizontal="right"/>
    </xf>
    <xf numFmtId="0" fontId="62" fillId="0" borderId="0" xfId="0" applyFont="1" applyAlignment="1">
      <alignment horizontal="left" indent="5"/>
    </xf>
    <xf numFmtId="0" fontId="98" fillId="0" borderId="0" xfId="0" applyFont="1"/>
    <xf numFmtId="0" fontId="62" fillId="0" borderId="0" xfId="0" applyFont="1" applyAlignment="1">
      <alignment horizontal="left" indent="2"/>
    </xf>
    <xf numFmtId="14" fontId="62" fillId="0" borderId="0" xfId="0" applyNumberFormat="1" applyFont="1" applyAlignment="1">
      <alignment horizontal="right"/>
    </xf>
    <xf numFmtId="49" fontId="38" fillId="0" borderId="0" xfId="0" applyNumberFormat="1" applyFont="1" applyAlignment="1">
      <alignment vertical="center"/>
    </xf>
    <xf numFmtId="49" fontId="38" fillId="0" borderId="0" xfId="0" applyNumberFormat="1" applyFont="1" applyAlignment="1">
      <alignment horizontal="center" vertical="center"/>
    </xf>
    <xf numFmtId="0" fontId="38" fillId="0" borderId="0" xfId="0" applyFont="1" applyAlignment="1">
      <alignment horizontal="justify" vertical="center" wrapText="1"/>
    </xf>
    <xf numFmtId="2" fontId="38" fillId="0" borderId="39" xfId="0" applyNumberFormat="1" applyFont="1" applyBorder="1" applyAlignment="1">
      <alignment horizontal="right" vertical="center"/>
    </xf>
    <xf numFmtId="169" fontId="38" fillId="0" borderId="39" xfId="0" applyNumberFormat="1" applyFont="1" applyBorder="1" applyAlignment="1" applyProtection="1">
      <alignment vertical="center"/>
      <protection locked="0"/>
    </xf>
    <xf numFmtId="2" fontId="38" fillId="0" borderId="34" xfId="0" applyNumberFormat="1" applyFont="1" applyBorder="1" applyAlignment="1">
      <alignment horizontal="right" vertical="center"/>
    </xf>
    <xf numFmtId="2" fontId="38" fillId="0" borderId="0" xfId="0" applyNumberFormat="1" applyFont="1" applyAlignment="1">
      <alignment horizontal="right" vertical="center"/>
    </xf>
    <xf numFmtId="169" fontId="38" fillId="6" borderId="0" xfId="0" applyNumberFormat="1" applyFont="1" applyFill="1" applyAlignment="1" applyProtection="1">
      <alignment vertical="center"/>
      <protection locked="0"/>
    </xf>
    <xf numFmtId="169" fontId="43" fillId="0" borderId="0" xfId="0" applyNumberFormat="1" applyFont="1" applyAlignment="1">
      <alignment vertical="center"/>
    </xf>
    <xf numFmtId="0" fontId="48" fillId="0" borderId="30" xfId="0" applyFont="1" applyBorder="1" applyAlignment="1">
      <alignment horizontal="right"/>
    </xf>
    <xf numFmtId="49" fontId="38" fillId="0" borderId="39" xfId="0" applyNumberFormat="1" applyFont="1" applyBorder="1" applyAlignment="1">
      <alignment vertical="center"/>
    </xf>
    <xf numFmtId="170" fontId="38" fillId="0" borderId="34" xfId="0" applyNumberFormat="1" applyFont="1" applyBorder="1" applyAlignment="1">
      <alignment horizontal="right" vertical="center"/>
    </xf>
    <xf numFmtId="49" fontId="38" fillId="0" borderId="34" xfId="0" applyNumberFormat="1" applyFont="1" applyBorder="1" applyAlignment="1">
      <alignment horizontal="center"/>
    </xf>
    <xf numFmtId="169" fontId="43" fillId="0" borderId="84" xfId="0" applyNumberFormat="1" applyFont="1" applyBorder="1" applyAlignment="1">
      <alignment vertical="center"/>
    </xf>
    <xf numFmtId="0" fontId="38" fillId="0" borderId="39" xfId="0" applyFont="1" applyBorder="1" applyAlignment="1">
      <alignment horizontal="justify" vertical="top" wrapText="1"/>
    </xf>
    <xf numFmtId="170" fontId="38" fillId="0" borderId="39" xfId="0" applyNumberFormat="1" applyFont="1" applyBorder="1" applyAlignment="1">
      <alignment horizontal="right" vertical="center"/>
    </xf>
    <xf numFmtId="0" fontId="48" fillId="0" borderId="0" xfId="0" applyFont="1" applyAlignment="1">
      <alignment vertical="center"/>
    </xf>
    <xf numFmtId="0" fontId="48" fillId="0" borderId="0" xfId="0" applyFont="1"/>
    <xf numFmtId="2" fontId="48" fillId="0" borderId="0" xfId="0" applyNumberFormat="1" applyFont="1" applyAlignment="1">
      <alignment vertical="center"/>
    </xf>
    <xf numFmtId="2" fontId="38" fillId="0" borderId="0" xfId="0" applyNumberFormat="1" applyFont="1"/>
    <xf numFmtId="169" fontId="38" fillId="0" borderId="0" xfId="0" applyNumberFormat="1" applyFont="1"/>
    <xf numFmtId="2" fontId="48" fillId="0" borderId="0" xfId="0" applyNumberFormat="1" applyFont="1"/>
    <xf numFmtId="0" fontId="38" fillId="0" borderId="0" xfId="0" applyFont="1" applyAlignment="1">
      <alignment vertical="center"/>
    </xf>
    <xf numFmtId="0" fontId="69" fillId="18" borderId="47" xfId="0" applyFont="1" applyFill="1" applyBorder="1" applyAlignment="1">
      <alignment vertical="top"/>
    </xf>
    <xf numFmtId="49" fontId="69" fillId="18" borderId="32" xfId="0" applyNumberFormat="1" applyFont="1" applyFill="1" applyBorder="1" applyAlignment="1">
      <alignment vertical="top"/>
    </xf>
    <xf numFmtId="49" fontId="69" fillId="18" borderId="32" xfId="0" applyNumberFormat="1" applyFont="1" applyFill="1" applyBorder="1" applyAlignment="1">
      <alignment horizontal="left" vertical="top" wrapText="1"/>
    </xf>
    <xf numFmtId="0" fontId="69" fillId="18" borderId="32" xfId="0" applyFont="1" applyFill="1" applyBorder="1" applyAlignment="1">
      <alignment horizontal="center" vertical="top" shrinkToFit="1"/>
    </xf>
    <xf numFmtId="167" fontId="69" fillId="18" borderId="32" xfId="0" applyNumberFormat="1" applyFont="1" applyFill="1" applyBorder="1" applyAlignment="1">
      <alignment vertical="top" shrinkToFit="1"/>
    </xf>
    <xf numFmtId="4" fontId="69" fillId="18" borderId="32" xfId="0" applyNumberFormat="1" applyFont="1" applyFill="1" applyBorder="1" applyAlignment="1">
      <alignment vertical="top" shrinkToFit="1"/>
    </xf>
    <xf numFmtId="4" fontId="69" fillId="18" borderId="31" xfId="0" applyNumberFormat="1" applyFont="1" applyFill="1" applyBorder="1" applyAlignment="1">
      <alignment vertical="top" shrinkToFit="1"/>
    </xf>
    <xf numFmtId="0" fontId="96" fillId="0" borderId="48" xfId="0" applyFont="1" applyBorder="1" applyAlignment="1">
      <alignment vertical="top"/>
    </xf>
    <xf numFmtId="4" fontId="96" fillId="0" borderId="0" xfId="0" applyNumberFormat="1" applyFont="1" applyAlignment="1">
      <alignment vertical="top" shrinkToFit="1"/>
    </xf>
    <xf numFmtId="0" fontId="68" fillId="0" borderId="52" xfId="0" applyFont="1" applyBorder="1" applyAlignment="1">
      <alignment horizontal="center" vertical="top" shrinkToFit="1"/>
    </xf>
    <xf numFmtId="167" fontId="68" fillId="0" borderId="52" xfId="0" applyNumberFormat="1" applyFont="1" applyBorder="1" applyAlignment="1">
      <alignment vertical="top" shrinkToFit="1"/>
    </xf>
    <xf numFmtId="4" fontId="68" fillId="0" borderId="52" xfId="0" applyNumberFormat="1" applyFont="1" applyBorder="1" applyAlignment="1">
      <alignment vertical="top" shrinkToFit="1"/>
    </xf>
    <xf numFmtId="4" fontId="68" fillId="11" borderId="52" xfId="0" applyNumberFormat="1" applyFont="1" applyFill="1" applyBorder="1" applyAlignment="1">
      <alignment vertical="top" shrinkToFit="1"/>
    </xf>
    <xf numFmtId="4" fontId="68" fillId="0" borderId="53" xfId="0" applyNumberFormat="1" applyFont="1" applyBorder="1" applyAlignment="1">
      <alignment vertical="top" shrinkToFit="1"/>
    </xf>
    <xf numFmtId="166" fontId="68" fillId="13" borderId="49" xfId="0" applyNumberFormat="1" applyFont="1" applyFill="1" applyBorder="1" applyAlignment="1">
      <alignment vertical="center" shrinkToFit="1"/>
    </xf>
    <xf numFmtId="167" fontId="68" fillId="11" borderId="49" xfId="0" applyNumberFormat="1" applyFont="1" applyFill="1" applyBorder="1" applyAlignment="1">
      <alignment vertical="top" shrinkToFit="1"/>
    </xf>
    <xf numFmtId="166" fontId="68" fillId="13" borderId="52" xfId="0" applyNumberFormat="1" applyFont="1" applyFill="1" applyBorder="1" applyAlignment="1">
      <alignment vertical="center" shrinkToFit="1"/>
    </xf>
    <xf numFmtId="4" fontId="68" fillId="0" borderId="0" xfId="0" applyNumberFormat="1" applyFont="1"/>
    <xf numFmtId="170" fontId="38" fillId="0" borderId="0" xfId="0" applyNumberFormat="1" applyFont="1" applyAlignment="1">
      <alignment horizontal="right" vertical="center"/>
    </xf>
    <xf numFmtId="170" fontId="38" fillId="0" borderId="0" xfId="0" applyNumberFormat="1" applyFont="1" applyAlignment="1" applyProtection="1">
      <alignment vertical="center"/>
      <protection locked="0"/>
    </xf>
    <xf numFmtId="170" fontId="38" fillId="0" borderId="0" xfId="0" applyNumberFormat="1" applyFont="1" applyAlignment="1">
      <alignment vertical="center"/>
    </xf>
    <xf numFmtId="170" fontId="38" fillId="6" borderId="0" xfId="0" applyNumberFormat="1" applyFont="1" applyFill="1" applyAlignment="1" applyProtection="1">
      <alignment vertical="center"/>
      <protection locked="0"/>
    </xf>
    <xf numFmtId="170" fontId="43" fillId="7" borderId="40" xfId="0" applyNumberFormat="1" applyFont="1" applyFill="1" applyBorder="1" applyAlignment="1">
      <alignment vertical="center"/>
    </xf>
    <xf numFmtId="170" fontId="43" fillId="0" borderId="0" xfId="0" applyNumberFormat="1" applyFont="1" applyAlignment="1">
      <alignment vertical="center"/>
    </xf>
    <xf numFmtId="170" fontId="38" fillId="0" borderId="34" xfId="0" applyNumberFormat="1" applyFont="1" applyBorder="1" applyAlignment="1" applyProtection="1">
      <alignment vertical="center"/>
      <protection locked="0"/>
    </xf>
    <xf numFmtId="170" fontId="38" fillId="0" borderId="34" xfId="0" applyNumberFormat="1" applyFont="1" applyBorder="1" applyAlignment="1">
      <alignment vertical="center"/>
    </xf>
    <xf numFmtId="170" fontId="38" fillId="6" borderId="34" xfId="0" applyNumberFormat="1" applyFont="1" applyFill="1" applyBorder="1" applyAlignment="1" applyProtection="1">
      <alignment vertical="center"/>
      <protection locked="0"/>
    </xf>
    <xf numFmtId="170" fontId="43" fillId="7" borderId="35" xfId="0" applyNumberFormat="1" applyFont="1" applyFill="1" applyBorder="1" applyAlignment="1">
      <alignment vertical="center"/>
    </xf>
    <xf numFmtId="170" fontId="43" fillId="0" borderId="34" xfId="0" applyNumberFormat="1" applyFont="1" applyBorder="1" applyAlignment="1">
      <alignment vertical="center"/>
    </xf>
    <xf numFmtId="170" fontId="43" fillId="7" borderId="85" xfId="0" applyNumberFormat="1" applyFont="1" applyFill="1" applyBorder="1" applyAlignment="1">
      <alignment vertical="center"/>
    </xf>
    <xf numFmtId="4" fontId="69" fillId="11" borderId="0" xfId="0" applyNumberFormat="1" applyFont="1" applyFill="1" applyBorder="1" applyAlignment="1">
      <alignment vertical="top" shrinkToFit="1"/>
    </xf>
    <xf numFmtId="4" fontId="68" fillId="0" borderId="0" xfId="0" applyNumberFormat="1" applyFont="1" applyBorder="1" applyAlignment="1">
      <alignment horizontal="right" vertical="center" shrinkToFit="1"/>
    </xf>
    <xf numFmtId="4" fontId="67" fillId="11" borderId="52" xfId="0" applyNumberFormat="1" applyFont="1" applyFill="1" applyBorder="1" applyAlignment="1">
      <alignment vertical="center" shrinkToFit="1"/>
    </xf>
    <xf numFmtId="167" fontId="68" fillId="11" borderId="49" xfId="0" applyNumberFormat="1" applyFont="1" applyFill="1" applyBorder="1" applyAlignment="1">
      <alignment vertical="center" shrinkToFit="1"/>
    </xf>
    <xf numFmtId="167" fontId="68" fillId="11" borderId="52" xfId="0" applyNumberFormat="1" applyFont="1" applyFill="1" applyBorder="1" applyAlignment="1">
      <alignment vertical="center" shrinkToFit="1"/>
    </xf>
    <xf numFmtId="0" fontId="68" fillId="0" borderId="0" xfId="0" applyFont="1" applyAlignment="1">
      <alignment vertical="top"/>
    </xf>
    <xf numFmtId="0" fontId="68" fillId="0" borderId="0" xfId="0" applyFont="1" applyFill="1"/>
    <xf numFmtId="49" fontId="68" fillId="0" borderId="0" xfId="0" applyNumberFormat="1" applyFont="1" applyFill="1"/>
    <xf numFmtId="4" fontId="68" fillId="11" borderId="49" xfId="0" applyNumberFormat="1" applyFont="1" applyFill="1" applyBorder="1" applyAlignment="1" applyProtection="1">
      <alignment vertical="top" shrinkToFit="1"/>
      <protection locked="0"/>
    </xf>
    <xf numFmtId="4" fontId="68" fillId="19" borderId="50" xfId="0" applyNumberFormat="1" applyFont="1" applyFill="1" applyBorder="1" applyAlignment="1">
      <alignment vertical="top" shrinkToFit="1"/>
    </xf>
    <xf numFmtId="167" fontId="96" fillId="0" borderId="0" xfId="0" applyNumberFormat="1" applyFont="1"/>
    <xf numFmtId="167" fontId="68" fillId="19" borderId="49" xfId="0" applyNumberFormat="1" applyFont="1" applyFill="1" applyBorder="1" applyAlignment="1">
      <alignment vertical="top" shrinkToFit="1"/>
    </xf>
    <xf numFmtId="1" fontId="96" fillId="0" borderId="0" xfId="4" applyNumberFormat="1" applyFont="1" applyFill="1" applyBorder="1" applyAlignment="1">
      <alignment vertical="top" shrinkToFit="1"/>
    </xf>
    <xf numFmtId="0" fontId="14"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43" fillId="0" borderId="24" xfId="0" applyNumberFormat="1" applyFont="1" applyBorder="1" applyAlignment="1">
      <alignment vertical="top" wrapText="1"/>
    </xf>
    <xf numFmtId="0" fontId="38" fillId="0" borderId="28" xfId="0" applyFont="1" applyBorder="1"/>
    <xf numFmtId="0" fontId="38" fillId="0" borderId="29" xfId="0" applyFont="1" applyBorder="1"/>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38" fillId="0" borderId="0" xfId="0" applyFont="1" applyAlignment="1">
      <alignment vertical="top" wrapText="1"/>
    </xf>
    <xf numFmtId="0" fontId="38" fillId="0" borderId="0" xfId="0" applyFont="1"/>
    <xf numFmtId="49" fontId="38" fillId="0" borderId="0" xfId="0" applyNumberFormat="1" applyFont="1" applyAlignment="1">
      <alignment vertical="top" wrapText="1"/>
    </xf>
    <xf numFmtId="0" fontId="42" fillId="5" borderId="23" xfId="0" applyFont="1" applyFill="1" applyBorder="1" applyAlignment="1">
      <alignment horizontal="right"/>
    </xf>
    <xf numFmtId="0" fontId="38" fillId="5" borderId="23" xfId="0" applyFont="1" applyFill="1" applyBorder="1"/>
    <xf numFmtId="0" fontId="38" fillId="5" borderId="24" xfId="0" applyFont="1" applyFill="1" applyBorder="1"/>
    <xf numFmtId="168" fontId="42" fillId="0" borderId="25" xfId="0" applyNumberFormat="1" applyFont="1" applyBorder="1" applyAlignment="1">
      <alignment horizontal="right"/>
    </xf>
    <xf numFmtId="168" fontId="42" fillId="0" borderId="26" xfId="0" applyNumberFormat="1" applyFont="1" applyBorder="1" applyAlignment="1">
      <alignment horizontal="right"/>
    </xf>
    <xf numFmtId="168" fontId="42" fillId="0" borderId="27" xfId="0" applyNumberFormat="1" applyFont="1" applyBorder="1" applyAlignment="1">
      <alignment horizontal="right"/>
    </xf>
    <xf numFmtId="0" fontId="68" fillId="0" borderId="0" xfId="0" applyFont="1" applyAlignment="1">
      <alignment vertical="top"/>
    </xf>
    <xf numFmtId="0" fontId="68" fillId="0" borderId="0" xfId="0" applyFont="1" applyAlignment="1">
      <alignment horizontal="left" vertical="top" wrapText="1"/>
    </xf>
    <xf numFmtId="0" fontId="68" fillId="11" borderId="0" xfId="0" applyFont="1" applyFill="1" applyAlignment="1">
      <alignment horizontal="left" vertical="top" wrapText="1"/>
    </xf>
    <xf numFmtId="0" fontId="66" fillId="0" borderId="0" xfId="0" applyFont="1" applyAlignment="1">
      <alignment horizontal="center"/>
    </xf>
    <xf numFmtId="0" fontId="67" fillId="0" borderId="23" xfId="0" applyFont="1" applyBorder="1" applyAlignment="1">
      <alignment horizontal="left" vertical="center"/>
    </xf>
    <xf numFmtId="49" fontId="67" fillId="0" borderId="23" xfId="0" applyNumberFormat="1" applyFont="1" applyBorder="1" applyAlignment="1">
      <alignment horizontal="left" vertical="center"/>
    </xf>
    <xf numFmtId="0" fontId="67" fillId="11" borderId="23" xfId="0" applyFont="1" applyFill="1" applyBorder="1" applyAlignment="1">
      <alignment horizontal="left"/>
    </xf>
    <xf numFmtId="0" fontId="69" fillId="11" borderId="24" xfId="0" applyFont="1" applyFill="1" applyBorder="1" applyAlignment="1">
      <alignment horizontal="left"/>
    </xf>
    <xf numFmtId="0" fontId="69" fillId="11" borderId="28" xfId="0" applyFont="1" applyFill="1" applyBorder="1" applyAlignment="1">
      <alignment horizontal="left"/>
    </xf>
    <xf numFmtId="0" fontId="69" fillId="11" borderId="29" xfId="0" applyFont="1" applyFill="1" applyBorder="1" applyAlignment="1">
      <alignment horizontal="left"/>
    </xf>
    <xf numFmtId="0" fontId="73" fillId="14" borderId="54" xfId="0" applyFont="1" applyFill="1" applyBorder="1" applyAlignment="1">
      <alignment horizontal="center" vertical="center" wrapText="1"/>
    </xf>
    <xf numFmtId="0" fontId="74" fillId="0" borderId="55" xfId="0" applyFont="1" applyBorder="1" applyAlignment="1">
      <alignment vertical="center"/>
    </xf>
    <xf numFmtId="0" fontId="55" fillId="9" borderId="60" xfId="3" applyNumberFormat="1" applyFont="1" applyFill="1" applyBorder="1" applyAlignment="1">
      <alignment horizontal="center" wrapText="1"/>
    </xf>
    <xf numFmtId="0" fontId="0" fillId="0" borderId="65" xfId="0" applyBorder="1" applyAlignment="1">
      <alignment horizontal="center" wrapText="1"/>
    </xf>
    <xf numFmtId="0" fontId="86" fillId="0" borderId="55" xfId="0" applyFont="1" applyBorder="1" applyAlignment="1" applyProtection="1">
      <alignment horizontal="left" vertical="center" wrapText="1"/>
      <protection locked="0"/>
    </xf>
    <xf numFmtId="0" fontId="85" fillId="0" borderId="55" xfId="0" applyFont="1" applyBorder="1" applyAlignment="1">
      <alignment vertical="center" wrapText="1"/>
    </xf>
    <xf numFmtId="49" fontId="88" fillId="0" borderId="76" xfId="0" applyNumberFormat="1" applyFont="1" applyBorder="1" applyAlignment="1">
      <alignment horizontal="left" vertical="top"/>
    </xf>
    <xf numFmtId="49" fontId="88" fillId="0" borderId="68" xfId="0" applyNumberFormat="1" applyFont="1" applyBorder="1" applyAlignment="1">
      <alignment horizontal="left" vertical="top"/>
    </xf>
    <xf numFmtId="0" fontId="89" fillId="0" borderId="59" xfId="0" applyFont="1" applyBorder="1" applyAlignment="1">
      <alignment horizontal="left" vertical="center" wrapText="1"/>
    </xf>
    <xf numFmtId="0" fontId="89" fillId="0" borderId="62" xfId="0" applyFont="1" applyBorder="1" applyAlignment="1">
      <alignment horizontal="left" vertical="center" wrapText="1"/>
    </xf>
    <xf numFmtId="0" fontId="90" fillId="0" borderId="64" xfId="0" applyFont="1" applyBorder="1" applyAlignment="1">
      <alignment horizontal="center" vertical="center" wrapText="1"/>
    </xf>
    <xf numFmtId="0" fontId="90" fillId="0" borderId="67" xfId="0" applyFont="1" applyBorder="1" applyAlignment="1">
      <alignment horizontal="center" vertical="center" wrapText="1"/>
    </xf>
    <xf numFmtId="0" fontId="0" fillId="0" borderId="0" xfId="0" applyAlignment="1">
      <alignment horizontal="center" vertical="center" wrapText="1"/>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0" xfId="0" applyAlignment="1">
      <alignment horizontal="center" vertical="center"/>
    </xf>
    <xf numFmtId="171" fontId="62" fillId="0" borderId="0" xfId="0" applyNumberFormat="1" applyFont="1" applyAlignment="1">
      <alignment horizontal="right"/>
    </xf>
    <xf numFmtId="171" fontId="62" fillId="0" borderId="83" xfId="0" applyNumberFormat="1" applyFont="1" applyBorder="1" applyAlignment="1">
      <alignment horizontal="right"/>
    </xf>
    <xf numFmtId="0" fontId="62" fillId="0" borderId="28" xfId="0" applyFont="1" applyBorder="1" applyAlignment="1">
      <alignment horizontal="center" vertical="center"/>
    </xf>
    <xf numFmtId="14" fontId="2" fillId="0" borderId="0" xfId="0" applyNumberFormat="1" applyFont="1" applyAlignment="1">
      <alignment horizontal="left" vertical="center"/>
    </xf>
  </cellXfs>
  <cellStyles count="5">
    <cellStyle name="Hypertextový odkaz" xfId="1" builtinId="8"/>
    <cellStyle name="normální" xfId="0" builtinId="0" customBuiltin="1"/>
    <cellStyle name="normální_estimatif tdr - FRANCO-TCHEQUE-indice2_rv" xfId="2"/>
    <cellStyle name="normální_Lot 02" xfId="3"/>
    <cellStyle name="procent" xfId="4"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7</xdr:col>
      <xdr:colOff>4482</xdr:colOff>
      <xdr:row>3</xdr:row>
      <xdr:rowOff>336</xdr:rowOff>
    </xdr:from>
    <xdr:ext cx="192120" cy="257001"/>
    <xdr:sp macro="" textlink="">
      <xdr:nvSpPr>
        <xdr:cNvPr id="2" name="TextovéPole 1">
          <a:extLst>
            <a:ext uri="{FF2B5EF4-FFF2-40B4-BE49-F238E27FC236}">
              <a16:creationId xmlns="" xmlns:a16="http://schemas.microsoft.com/office/drawing/2014/main" id="{00000000-0008-0000-0700-00000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3" name="TextovéPole 2">
          <a:extLst>
            <a:ext uri="{FF2B5EF4-FFF2-40B4-BE49-F238E27FC236}">
              <a16:creationId xmlns="" xmlns:a16="http://schemas.microsoft.com/office/drawing/2014/main" id="{00000000-0008-0000-0700-00000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4" name="TextovéPole 3">
          <a:extLst>
            <a:ext uri="{FF2B5EF4-FFF2-40B4-BE49-F238E27FC236}">
              <a16:creationId xmlns="" xmlns:a16="http://schemas.microsoft.com/office/drawing/2014/main" id="{00000000-0008-0000-0700-000004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5" name="TextovéPole 4">
          <a:extLst>
            <a:ext uri="{FF2B5EF4-FFF2-40B4-BE49-F238E27FC236}">
              <a16:creationId xmlns="" xmlns:a16="http://schemas.microsoft.com/office/drawing/2014/main" id="{00000000-0008-0000-0700-000005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 name="TextovéPole 5">
          <a:extLst>
            <a:ext uri="{FF2B5EF4-FFF2-40B4-BE49-F238E27FC236}">
              <a16:creationId xmlns="" xmlns:a16="http://schemas.microsoft.com/office/drawing/2014/main" id="{00000000-0008-0000-0700-000006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7" name="TextovéPole 6">
          <a:extLst>
            <a:ext uri="{FF2B5EF4-FFF2-40B4-BE49-F238E27FC236}">
              <a16:creationId xmlns="" xmlns:a16="http://schemas.microsoft.com/office/drawing/2014/main" id="{00000000-0008-0000-0700-000007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8" name="TextovéPole 7">
          <a:extLst>
            <a:ext uri="{FF2B5EF4-FFF2-40B4-BE49-F238E27FC236}">
              <a16:creationId xmlns="" xmlns:a16="http://schemas.microsoft.com/office/drawing/2014/main" id="{00000000-0008-0000-0700-000008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9" name="TextovéPole 8">
          <a:extLst>
            <a:ext uri="{FF2B5EF4-FFF2-40B4-BE49-F238E27FC236}">
              <a16:creationId xmlns="" xmlns:a16="http://schemas.microsoft.com/office/drawing/2014/main" id="{00000000-0008-0000-0700-000009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10" name="TextovéPole 9">
          <a:extLst>
            <a:ext uri="{FF2B5EF4-FFF2-40B4-BE49-F238E27FC236}">
              <a16:creationId xmlns="" xmlns:a16="http://schemas.microsoft.com/office/drawing/2014/main" id="{00000000-0008-0000-0700-00000A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11" name="TextovéPole 10">
          <a:extLst>
            <a:ext uri="{FF2B5EF4-FFF2-40B4-BE49-F238E27FC236}">
              <a16:creationId xmlns="" xmlns:a16="http://schemas.microsoft.com/office/drawing/2014/main" id="{00000000-0008-0000-0700-00000B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12" name="TextovéPole 11">
          <a:extLst>
            <a:ext uri="{FF2B5EF4-FFF2-40B4-BE49-F238E27FC236}">
              <a16:creationId xmlns="" xmlns:a16="http://schemas.microsoft.com/office/drawing/2014/main" id="{00000000-0008-0000-0700-00000C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13" name="TextovéPole 12">
          <a:extLst>
            <a:ext uri="{FF2B5EF4-FFF2-40B4-BE49-F238E27FC236}">
              <a16:creationId xmlns="" xmlns:a16="http://schemas.microsoft.com/office/drawing/2014/main" id="{00000000-0008-0000-0700-00000D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4" name="TextovéPole 13">
          <a:extLst>
            <a:ext uri="{FF2B5EF4-FFF2-40B4-BE49-F238E27FC236}">
              <a16:creationId xmlns="" xmlns:a16="http://schemas.microsoft.com/office/drawing/2014/main" id="{00000000-0008-0000-0700-00000E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15" name="TextovéPole 14">
          <a:extLst>
            <a:ext uri="{FF2B5EF4-FFF2-40B4-BE49-F238E27FC236}">
              <a16:creationId xmlns="" xmlns:a16="http://schemas.microsoft.com/office/drawing/2014/main" id="{00000000-0008-0000-0700-00000F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6" name="TextovéPole 15">
          <a:extLst>
            <a:ext uri="{FF2B5EF4-FFF2-40B4-BE49-F238E27FC236}">
              <a16:creationId xmlns="" xmlns:a16="http://schemas.microsoft.com/office/drawing/2014/main" id="{00000000-0008-0000-0700-000010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7" name="TextovéPole 1">
          <a:extLst>
            <a:ext uri="{FF2B5EF4-FFF2-40B4-BE49-F238E27FC236}">
              <a16:creationId xmlns="" xmlns:a16="http://schemas.microsoft.com/office/drawing/2014/main" id="{00000000-0008-0000-0700-00001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8" name="TextovéPole 2">
          <a:extLst>
            <a:ext uri="{FF2B5EF4-FFF2-40B4-BE49-F238E27FC236}">
              <a16:creationId xmlns="" xmlns:a16="http://schemas.microsoft.com/office/drawing/2014/main" id="{00000000-0008-0000-0700-00001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9" name="TextovéPole 3">
          <a:extLst>
            <a:ext uri="{FF2B5EF4-FFF2-40B4-BE49-F238E27FC236}">
              <a16:creationId xmlns="" xmlns:a16="http://schemas.microsoft.com/office/drawing/2014/main" id="{00000000-0008-0000-0700-000013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0" name="TextovéPole 4">
          <a:extLst>
            <a:ext uri="{FF2B5EF4-FFF2-40B4-BE49-F238E27FC236}">
              <a16:creationId xmlns="" xmlns:a16="http://schemas.microsoft.com/office/drawing/2014/main" id="{00000000-0008-0000-0700-000014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1" name="TextovéPole 5">
          <a:extLst>
            <a:ext uri="{FF2B5EF4-FFF2-40B4-BE49-F238E27FC236}">
              <a16:creationId xmlns="" xmlns:a16="http://schemas.microsoft.com/office/drawing/2014/main" id="{00000000-0008-0000-0700-000015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22" name="TextovéPole 6">
          <a:extLst>
            <a:ext uri="{FF2B5EF4-FFF2-40B4-BE49-F238E27FC236}">
              <a16:creationId xmlns="" xmlns:a16="http://schemas.microsoft.com/office/drawing/2014/main" id="{00000000-0008-0000-0700-000016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23" name="TextovéPole 7">
          <a:extLst>
            <a:ext uri="{FF2B5EF4-FFF2-40B4-BE49-F238E27FC236}">
              <a16:creationId xmlns="" xmlns:a16="http://schemas.microsoft.com/office/drawing/2014/main" id="{00000000-0008-0000-0700-000017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4" name="TextovéPole 8">
          <a:extLst>
            <a:ext uri="{FF2B5EF4-FFF2-40B4-BE49-F238E27FC236}">
              <a16:creationId xmlns="" xmlns:a16="http://schemas.microsoft.com/office/drawing/2014/main" id="{00000000-0008-0000-0700-000018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25" name="TextovéPole 9">
          <a:extLst>
            <a:ext uri="{FF2B5EF4-FFF2-40B4-BE49-F238E27FC236}">
              <a16:creationId xmlns="" xmlns:a16="http://schemas.microsoft.com/office/drawing/2014/main" id="{00000000-0008-0000-0700-000019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6" name="TextovéPole 10">
          <a:extLst>
            <a:ext uri="{FF2B5EF4-FFF2-40B4-BE49-F238E27FC236}">
              <a16:creationId xmlns="" xmlns:a16="http://schemas.microsoft.com/office/drawing/2014/main" id="{00000000-0008-0000-0700-00001A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27" name="TextovéPole 11">
          <a:extLst>
            <a:ext uri="{FF2B5EF4-FFF2-40B4-BE49-F238E27FC236}">
              <a16:creationId xmlns="" xmlns:a16="http://schemas.microsoft.com/office/drawing/2014/main" id="{00000000-0008-0000-0700-00001B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28" name="TextovéPole 12">
          <a:extLst>
            <a:ext uri="{FF2B5EF4-FFF2-40B4-BE49-F238E27FC236}">
              <a16:creationId xmlns="" xmlns:a16="http://schemas.microsoft.com/office/drawing/2014/main" id="{00000000-0008-0000-0700-00001C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29" name="TextovéPole 13">
          <a:extLst>
            <a:ext uri="{FF2B5EF4-FFF2-40B4-BE49-F238E27FC236}">
              <a16:creationId xmlns="" xmlns:a16="http://schemas.microsoft.com/office/drawing/2014/main" id="{00000000-0008-0000-0700-00001D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30" name="TextovéPole 14">
          <a:extLst>
            <a:ext uri="{FF2B5EF4-FFF2-40B4-BE49-F238E27FC236}">
              <a16:creationId xmlns="" xmlns:a16="http://schemas.microsoft.com/office/drawing/2014/main" id="{00000000-0008-0000-0700-00001E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31" name="TextovéPole 11">
          <a:extLst>
            <a:ext uri="{FF2B5EF4-FFF2-40B4-BE49-F238E27FC236}">
              <a16:creationId xmlns="" xmlns:a16="http://schemas.microsoft.com/office/drawing/2014/main" id="{00000000-0008-0000-0700-00001F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32" name="TextovéPole 11">
          <a:extLst>
            <a:ext uri="{FF2B5EF4-FFF2-40B4-BE49-F238E27FC236}">
              <a16:creationId xmlns="" xmlns:a16="http://schemas.microsoft.com/office/drawing/2014/main" id="{00000000-0008-0000-0700-000020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33" name="TextovéPole 12">
          <a:extLst>
            <a:ext uri="{FF2B5EF4-FFF2-40B4-BE49-F238E27FC236}">
              <a16:creationId xmlns="" xmlns:a16="http://schemas.microsoft.com/office/drawing/2014/main" id="{00000000-0008-0000-0700-000021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34" name="TextovéPole 13">
          <a:extLst>
            <a:ext uri="{FF2B5EF4-FFF2-40B4-BE49-F238E27FC236}">
              <a16:creationId xmlns="" xmlns:a16="http://schemas.microsoft.com/office/drawing/2014/main" id="{00000000-0008-0000-0700-000022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35" name="TextovéPole 11">
          <a:extLst>
            <a:ext uri="{FF2B5EF4-FFF2-40B4-BE49-F238E27FC236}">
              <a16:creationId xmlns="" xmlns:a16="http://schemas.microsoft.com/office/drawing/2014/main" id="{00000000-0008-0000-0700-000023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36" name="TextovéPole 12">
          <a:extLst>
            <a:ext uri="{FF2B5EF4-FFF2-40B4-BE49-F238E27FC236}">
              <a16:creationId xmlns="" xmlns:a16="http://schemas.microsoft.com/office/drawing/2014/main" id="{00000000-0008-0000-0700-000024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37" name="TextovéPole 13">
          <a:extLst>
            <a:ext uri="{FF2B5EF4-FFF2-40B4-BE49-F238E27FC236}">
              <a16:creationId xmlns="" xmlns:a16="http://schemas.microsoft.com/office/drawing/2014/main" id="{00000000-0008-0000-0700-000025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38" name="TextovéPole 14">
          <a:extLst>
            <a:ext uri="{FF2B5EF4-FFF2-40B4-BE49-F238E27FC236}">
              <a16:creationId xmlns="" xmlns:a16="http://schemas.microsoft.com/office/drawing/2014/main" id="{00000000-0008-0000-0700-000026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39" name="TextovéPole 11">
          <a:extLst>
            <a:ext uri="{FF2B5EF4-FFF2-40B4-BE49-F238E27FC236}">
              <a16:creationId xmlns="" xmlns:a16="http://schemas.microsoft.com/office/drawing/2014/main" id="{00000000-0008-0000-0700-000027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40" name="TextovéPole 12">
          <a:extLst>
            <a:ext uri="{FF2B5EF4-FFF2-40B4-BE49-F238E27FC236}">
              <a16:creationId xmlns="" xmlns:a16="http://schemas.microsoft.com/office/drawing/2014/main" id="{00000000-0008-0000-0700-000028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1" name="TextovéPole 13">
          <a:extLst>
            <a:ext uri="{FF2B5EF4-FFF2-40B4-BE49-F238E27FC236}">
              <a16:creationId xmlns="" xmlns:a16="http://schemas.microsoft.com/office/drawing/2014/main" id="{00000000-0008-0000-0700-000029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42" name="TextovéPole 14">
          <a:extLst>
            <a:ext uri="{FF2B5EF4-FFF2-40B4-BE49-F238E27FC236}">
              <a16:creationId xmlns="" xmlns:a16="http://schemas.microsoft.com/office/drawing/2014/main" id="{00000000-0008-0000-0700-00002A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3" name="TextovéPole 15">
          <a:extLst>
            <a:ext uri="{FF2B5EF4-FFF2-40B4-BE49-F238E27FC236}">
              <a16:creationId xmlns="" xmlns:a16="http://schemas.microsoft.com/office/drawing/2014/main" id="{00000000-0008-0000-0700-00002B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44" name="TextovéPole 11">
          <a:extLst>
            <a:ext uri="{FF2B5EF4-FFF2-40B4-BE49-F238E27FC236}">
              <a16:creationId xmlns="" xmlns:a16="http://schemas.microsoft.com/office/drawing/2014/main" id="{00000000-0008-0000-0700-00002C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45" name="TextovéPole 11">
          <a:extLst>
            <a:ext uri="{FF2B5EF4-FFF2-40B4-BE49-F238E27FC236}">
              <a16:creationId xmlns="" xmlns:a16="http://schemas.microsoft.com/office/drawing/2014/main" id="{00000000-0008-0000-0700-00002D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46" name="TextovéPole 12">
          <a:extLst>
            <a:ext uri="{FF2B5EF4-FFF2-40B4-BE49-F238E27FC236}">
              <a16:creationId xmlns="" xmlns:a16="http://schemas.microsoft.com/office/drawing/2014/main" id="{00000000-0008-0000-0700-00002E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47" name="TextovéPole 13">
          <a:extLst>
            <a:ext uri="{FF2B5EF4-FFF2-40B4-BE49-F238E27FC236}">
              <a16:creationId xmlns="" xmlns:a16="http://schemas.microsoft.com/office/drawing/2014/main" id="{00000000-0008-0000-0700-00002F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8" name="TextovéPole 47">
          <a:extLst>
            <a:ext uri="{FF2B5EF4-FFF2-40B4-BE49-F238E27FC236}">
              <a16:creationId xmlns="" xmlns:a16="http://schemas.microsoft.com/office/drawing/2014/main" id="{00000000-0008-0000-0700-00003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9" name="TextovéPole 48">
          <a:extLst>
            <a:ext uri="{FF2B5EF4-FFF2-40B4-BE49-F238E27FC236}">
              <a16:creationId xmlns="" xmlns:a16="http://schemas.microsoft.com/office/drawing/2014/main" id="{00000000-0008-0000-0700-00003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0" name="TextovéPole 49">
          <a:extLst>
            <a:ext uri="{FF2B5EF4-FFF2-40B4-BE49-F238E27FC236}">
              <a16:creationId xmlns="" xmlns:a16="http://schemas.microsoft.com/office/drawing/2014/main" id="{00000000-0008-0000-0700-00003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1" name="TextovéPole 50">
          <a:extLst>
            <a:ext uri="{FF2B5EF4-FFF2-40B4-BE49-F238E27FC236}">
              <a16:creationId xmlns="" xmlns:a16="http://schemas.microsoft.com/office/drawing/2014/main" id="{00000000-0008-0000-0700-00003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2" name="TextovéPole 51">
          <a:extLst>
            <a:ext uri="{FF2B5EF4-FFF2-40B4-BE49-F238E27FC236}">
              <a16:creationId xmlns="" xmlns:a16="http://schemas.microsoft.com/office/drawing/2014/main" id="{00000000-0008-0000-0700-00003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3" name="TextovéPole 52">
          <a:extLst>
            <a:ext uri="{FF2B5EF4-FFF2-40B4-BE49-F238E27FC236}">
              <a16:creationId xmlns="" xmlns:a16="http://schemas.microsoft.com/office/drawing/2014/main" id="{00000000-0008-0000-0700-00003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4" name="TextovéPole 53">
          <a:extLst>
            <a:ext uri="{FF2B5EF4-FFF2-40B4-BE49-F238E27FC236}">
              <a16:creationId xmlns="" xmlns:a16="http://schemas.microsoft.com/office/drawing/2014/main" id="{00000000-0008-0000-0700-00003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5" name="TextovéPole 54">
          <a:extLst>
            <a:ext uri="{FF2B5EF4-FFF2-40B4-BE49-F238E27FC236}">
              <a16:creationId xmlns="" xmlns:a16="http://schemas.microsoft.com/office/drawing/2014/main" id="{00000000-0008-0000-0700-000037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6" name="TextovéPole 55">
          <a:extLst>
            <a:ext uri="{FF2B5EF4-FFF2-40B4-BE49-F238E27FC236}">
              <a16:creationId xmlns="" xmlns:a16="http://schemas.microsoft.com/office/drawing/2014/main" id="{00000000-0008-0000-0700-000038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7" name="TextovéPole 56">
          <a:extLst>
            <a:ext uri="{FF2B5EF4-FFF2-40B4-BE49-F238E27FC236}">
              <a16:creationId xmlns="" xmlns:a16="http://schemas.microsoft.com/office/drawing/2014/main" id="{00000000-0008-0000-0700-000039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8" name="TextovéPole 1">
          <a:extLst>
            <a:ext uri="{FF2B5EF4-FFF2-40B4-BE49-F238E27FC236}">
              <a16:creationId xmlns="" xmlns:a16="http://schemas.microsoft.com/office/drawing/2014/main" id="{00000000-0008-0000-0700-00003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9" name="TextovéPole 2">
          <a:extLst>
            <a:ext uri="{FF2B5EF4-FFF2-40B4-BE49-F238E27FC236}">
              <a16:creationId xmlns="" xmlns:a16="http://schemas.microsoft.com/office/drawing/2014/main" id="{00000000-0008-0000-0700-00003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0" name="TextovéPole 3">
          <a:extLst>
            <a:ext uri="{FF2B5EF4-FFF2-40B4-BE49-F238E27FC236}">
              <a16:creationId xmlns="" xmlns:a16="http://schemas.microsoft.com/office/drawing/2014/main" id="{00000000-0008-0000-0700-00003C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1" name="TextovéPole 4">
          <a:extLst>
            <a:ext uri="{FF2B5EF4-FFF2-40B4-BE49-F238E27FC236}">
              <a16:creationId xmlns="" xmlns:a16="http://schemas.microsoft.com/office/drawing/2014/main" id="{00000000-0008-0000-0700-00003D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2" name="TextovéPole 5">
          <a:extLst>
            <a:ext uri="{FF2B5EF4-FFF2-40B4-BE49-F238E27FC236}">
              <a16:creationId xmlns="" xmlns:a16="http://schemas.microsoft.com/office/drawing/2014/main" id="{00000000-0008-0000-0700-00003E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3" name="TextovéPole 62">
          <a:extLst>
            <a:ext uri="{FF2B5EF4-FFF2-40B4-BE49-F238E27FC236}">
              <a16:creationId xmlns="" xmlns:a16="http://schemas.microsoft.com/office/drawing/2014/main" id="{00000000-0008-0000-0700-00003F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4" name="TextovéPole 63">
          <a:extLst>
            <a:ext uri="{FF2B5EF4-FFF2-40B4-BE49-F238E27FC236}">
              <a16:creationId xmlns="" xmlns:a16="http://schemas.microsoft.com/office/drawing/2014/main" id="{00000000-0008-0000-0700-000040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5" name="TextovéPole 64">
          <a:extLst>
            <a:ext uri="{FF2B5EF4-FFF2-40B4-BE49-F238E27FC236}">
              <a16:creationId xmlns="" xmlns:a16="http://schemas.microsoft.com/office/drawing/2014/main" id="{00000000-0008-0000-0700-000041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6" name="TextovéPole 65">
          <a:extLst>
            <a:ext uri="{FF2B5EF4-FFF2-40B4-BE49-F238E27FC236}">
              <a16:creationId xmlns="" xmlns:a16="http://schemas.microsoft.com/office/drawing/2014/main" id="{00000000-0008-0000-0700-00004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7" name="TextovéPole 66">
          <a:extLst>
            <a:ext uri="{FF2B5EF4-FFF2-40B4-BE49-F238E27FC236}">
              <a16:creationId xmlns="" xmlns:a16="http://schemas.microsoft.com/office/drawing/2014/main" id="{00000000-0008-0000-0700-00004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68" name="TextovéPole 67">
          <a:extLst>
            <a:ext uri="{FF2B5EF4-FFF2-40B4-BE49-F238E27FC236}">
              <a16:creationId xmlns="" xmlns:a16="http://schemas.microsoft.com/office/drawing/2014/main" id="{00000000-0008-0000-0700-000044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69" name="TextovéPole 68">
          <a:extLst>
            <a:ext uri="{FF2B5EF4-FFF2-40B4-BE49-F238E27FC236}">
              <a16:creationId xmlns="" xmlns:a16="http://schemas.microsoft.com/office/drawing/2014/main" id="{00000000-0008-0000-0700-000045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0" name="TextovéPole 69">
          <a:extLst>
            <a:ext uri="{FF2B5EF4-FFF2-40B4-BE49-F238E27FC236}">
              <a16:creationId xmlns="" xmlns:a16="http://schemas.microsoft.com/office/drawing/2014/main" id="{00000000-0008-0000-0700-000046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71" name="TextovéPole 70">
          <a:extLst>
            <a:ext uri="{FF2B5EF4-FFF2-40B4-BE49-F238E27FC236}">
              <a16:creationId xmlns="" xmlns:a16="http://schemas.microsoft.com/office/drawing/2014/main" id="{00000000-0008-0000-0700-000047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2" name="TextovéPole 71">
          <a:extLst>
            <a:ext uri="{FF2B5EF4-FFF2-40B4-BE49-F238E27FC236}">
              <a16:creationId xmlns="" xmlns:a16="http://schemas.microsoft.com/office/drawing/2014/main" id="{00000000-0008-0000-0700-000048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73" name="TextovéPole 72">
          <a:extLst>
            <a:ext uri="{FF2B5EF4-FFF2-40B4-BE49-F238E27FC236}">
              <a16:creationId xmlns="" xmlns:a16="http://schemas.microsoft.com/office/drawing/2014/main" id="{00000000-0008-0000-0700-000049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74" name="TextovéPole 73">
          <a:extLst>
            <a:ext uri="{FF2B5EF4-FFF2-40B4-BE49-F238E27FC236}">
              <a16:creationId xmlns="" xmlns:a16="http://schemas.microsoft.com/office/drawing/2014/main" id="{00000000-0008-0000-0700-00004A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5" name="TextovéPole 74">
          <a:extLst>
            <a:ext uri="{FF2B5EF4-FFF2-40B4-BE49-F238E27FC236}">
              <a16:creationId xmlns="" xmlns:a16="http://schemas.microsoft.com/office/drawing/2014/main" id="{00000000-0008-0000-0700-00004B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76" name="TextovéPole 75">
          <a:extLst>
            <a:ext uri="{FF2B5EF4-FFF2-40B4-BE49-F238E27FC236}">
              <a16:creationId xmlns="" xmlns:a16="http://schemas.microsoft.com/office/drawing/2014/main" id="{00000000-0008-0000-0700-00004C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7" name="TextovéPole 76">
          <a:extLst>
            <a:ext uri="{FF2B5EF4-FFF2-40B4-BE49-F238E27FC236}">
              <a16:creationId xmlns="" xmlns:a16="http://schemas.microsoft.com/office/drawing/2014/main" id="{00000000-0008-0000-0700-00004D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8" name="TextovéPole 1">
          <a:extLst>
            <a:ext uri="{FF2B5EF4-FFF2-40B4-BE49-F238E27FC236}">
              <a16:creationId xmlns="" xmlns:a16="http://schemas.microsoft.com/office/drawing/2014/main" id="{00000000-0008-0000-0700-00004E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9" name="TextovéPole 2">
          <a:extLst>
            <a:ext uri="{FF2B5EF4-FFF2-40B4-BE49-F238E27FC236}">
              <a16:creationId xmlns="" xmlns:a16="http://schemas.microsoft.com/office/drawing/2014/main" id="{00000000-0008-0000-0700-00004F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0" name="TextovéPole 3">
          <a:extLst>
            <a:ext uri="{FF2B5EF4-FFF2-40B4-BE49-F238E27FC236}">
              <a16:creationId xmlns="" xmlns:a16="http://schemas.microsoft.com/office/drawing/2014/main" id="{00000000-0008-0000-0700-000050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1" name="TextovéPole 4">
          <a:extLst>
            <a:ext uri="{FF2B5EF4-FFF2-40B4-BE49-F238E27FC236}">
              <a16:creationId xmlns="" xmlns:a16="http://schemas.microsoft.com/office/drawing/2014/main" id="{00000000-0008-0000-0700-00005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2" name="TextovéPole 5">
          <a:extLst>
            <a:ext uri="{FF2B5EF4-FFF2-40B4-BE49-F238E27FC236}">
              <a16:creationId xmlns="" xmlns:a16="http://schemas.microsoft.com/office/drawing/2014/main" id="{00000000-0008-0000-0700-00005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83" name="TextovéPole 6">
          <a:extLst>
            <a:ext uri="{FF2B5EF4-FFF2-40B4-BE49-F238E27FC236}">
              <a16:creationId xmlns="" xmlns:a16="http://schemas.microsoft.com/office/drawing/2014/main" id="{00000000-0008-0000-0700-000053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84" name="TextovéPole 7">
          <a:extLst>
            <a:ext uri="{FF2B5EF4-FFF2-40B4-BE49-F238E27FC236}">
              <a16:creationId xmlns="" xmlns:a16="http://schemas.microsoft.com/office/drawing/2014/main" id="{00000000-0008-0000-0700-000054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5" name="TextovéPole 8">
          <a:extLst>
            <a:ext uri="{FF2B5EF4-FFF2-40B4-BE49-F238E27FC236}">
              <a16:creationId xmlns="" xmlns:a16="http://schemas.microsoft.com/office/drawing/2014/main" id="{00000000-0008-0000-0700-000055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86" name="TextovéPole 9">
          <a:extLst>
            <a:ext uri="{FF2B5EF4-FFF2-40B4-BE49-F238E27FC236}">
              <a16:creationId xmlns="" xmlns:a16="http://schemas.microsoft.com/office/drawing/2014/main" id="{00000000-0008-0000-0700-000056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7" name="TextovéPole 10">
          <a:extLst>
            <a:ext uri="{FF2B5EF4-FFF2-40B4-BE49-F238E27FC236}">
              <a16:creationId xmlns="" xmlns:a16="http://schemas.microsoft.com/office/drawing/2014/main" id="{00000000-0008-0000-0700-000057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88" name="TextovéPole 11">
          <a:extLst>
            <a:ext uri="{FF2B5EF4-FFF2-40B4-BE49-F238E27FC236}">
              <a16:creationId xmlns="" xmlns:a16="http://schemas.microsoft.com/office/drawing/2014/main" id="{00000000-0008-0000-0700-000058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89" name="TextovéPole 12">
          <a:extLst>
            <a:ext uri="{FF2B5EF4-FFF2-40B4-BE49-F238E27FC236}">
              <a16:creationId xmlns="" xmlns:a16="http://schemas.microsoft.com/office/drawing/2014/main" id="{00000000-0008-0000-0700-000059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90" name="TextovéPole 13">
          <a:extLst>
            <a:ext uri="{FF2B5EF4-FFF2-40B4-BE49-F238E27FC236}">
              <a16:creationId xmlns="" xmlns:a16="http://schemas.microsoft.com/office/drawing/2014/main" id="{00000000-0008-0000-0700-00005A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91" name="TextovéPole 14">
          <a:extLst>
            <a:ext uri="{FF2B5EF4-FFF2-40B4-BE49-F238E27FC236}">
              <a16:creationId xmlns="" xmlns:a16="http://schemas.microsoft.com/office/drawing/2014/main" id="{00000000-0008-0000-0700-00005B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92" name="TextovéPole 11">
          <a:extLst>
            <a:ext uri="{FF2B5EF4-FFF2-40B4-BE49-F238E27FC236}">
              <a16:creationId xmlns="" xmlns:a16="http://schemas.microsoft.com/office/drawing/2014/main" id="{00000000-0008-0000-0700-00005C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93" name="TextovéPole 11">
          <a:extLst>
            <a:ext uri="{FF2B5EF4-FFF2-40B4-BE49-F238E27FC236}">
              <a16:creationId xmlns="" xmlns:a16="http://schemas.microsoft.com/office/drawing/2014/main" id="{00000000-0008-0000-0700-00005D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94" name="TextovéPole 12">
          <a:extLst>
            <a:ext uri="{FF2B5EF4-FFF2-40B4-BE49-F238E27FC236}">
              <a16:creationId xmlns="" xmlns:a16="http://schemas.microsoft.com/office/drawing/2014/main" id="{00000000-0008-0000-0700-00005E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95" name="TextovéPole 13">
          <a:extLst>
            <a:ext uri="{FF2B5EF4-FFF2-40B4-BE49-F238E27FC236}">
              <a16:creationId xmlns="" xmlns:a16="http://schemas.microsoft.com/office/drawing/2014/main" id="{00000000-0008-0000-0700-00005F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96" name="TextovéPole 11">
          <a:extLst>
            <a:ext uri="{FF2B5EF4-FFF2-40B4-BE49-F238E27FC236}">
              <a16:creationId xmlns="" xmlns:a16="http://schemas.microsoft.com/office/drawing/2014/main" id="{00000000-0008-0000-0700-000060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97" name="TextovéPole 12">
          <a:extLst>
            <a:ext uri="{FF2B5EF4-FFF2-40B4-BE49-F238E27FC236}">
              <a16:creationId xmlns="" xmlns:a16="http://schemas.microsoft.com/office/drawing/2014/main" id="{00000000-0008-0000-0700-000061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98" name="TextovéPole 13">
          <a:extLst>
            <a:ext uri="{FF2B5EF4-FFF2-40B4-BE49-F238E27FC236}">
              <a16:creationId xmlns="" xmlns:a16="http://schemas.microsoft.com/office/drawing/2014/main" id="{00000000-0008-0000-0700-000062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99" name="TextovéPole 14">
          <a:extLst>
            <a:ext uri="{FF2B5EF4-FFF2-40B4-BE49-F238E27FC236}">
              <a16:creationId xmlns="" xmlns:a16="http://schemas.microsoft.com/office/drawing/2014/main" id="{00000000-0008-0000-0700-000063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100" name="TextovéPole 11">
          <a:extLst>
            <a:ext uri="{FF2B5EF4-FFF2-40B4-BE49-F238E27FC236}">
              <a16:creationId xmlns="" xmlns:a16="http://schemas.microsoft.com/office/drawing/2014/main" id="{00000000-0008-0000-0700-000064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101" name="TextovéPole 12">
          <a:extLst>
            <a:ext uri="{FF2B5EF4-FFF2-40B4-BE49-F238E27FC236}">
              <a16:creationId xmlns="" xmlns:a16="http://schemas.microsoft.com/office/drawing/2014/main" id="{00000000-0008-0000-0700-000065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2" name="TextovéPole 13">
          <a:extLst>
            <a:ext uri="{FF2B5EF4-FFF2-40B4-BE49-F238E27FC236}">
              <a16:creationId xmlns="" xmlns:a16="http://schemas.microsoft.com/office/drawing/2014/main" id="{00000000-0008-0000-0700-000066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103" name="TextovéPole 14">
          <a:extLst>
            <a:ext uri="{FF2B5EF4-FFF2-40B4-BE49-F238E27FC236}">
              <a16:creationId xmlns="" xmlns:a16="http://schemas.microsoft.com/office/drawing/2014/main" id="{00000000-0008-0000-0700-000067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4" name="TextovéPole 15">
          <a:extLst>
            <a:ext uri="{FF2B5EF4-FFF2-40B4-BE49-F238E27FC236}">
              <a16:creationId xmlns="" xmlns:a16="http://schemas.microsoft.com/office/drawing/2014/main" id="{00000000-0008-0000-0700-000068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105" name="TextovéPole 11">
          <a:extLst>
            <a:ext uri="{FF2B5EF4-FFF2-40B4-BE49-F238E27FC236}">
              <a16:creationId xmlns="" xmlns:a16="http://schemas.microsoft.com/office/drawing/2014/main" id="{00000000-0008-0000-0700-000069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106" name="TextovéPole 11">
          <a:extLst>
            <a:ext uri="{FF2B5EF4-FFF2-40B4-BE49-F238E27FC236}">
              <a16:creationId xmlns="" xmlns:a16="http://schemas.microsoft.com/office/drawing/2014/main" id="{00000000-0008-0000-0700-00006A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107" name="TextovéPole 12">
          <a:extLst>
            <a:ext uri="{FF2B5EF4-FFF2-40B4-BE49-F238E27FC236}">
              <a16:creationId xmlns="" xmlns:a16="http://schemas.microsoft.com/office/drawing/2014/main" id="{00000000-0008-0000-0700-00006B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108" name="TextovéPole 13">
          <a:extLst>
            <a:ext uri="{FF2B5EF4-FFF2-40B4-BE49-F238E27FC236}">
              <a16:creationId xmlns="" xmlns:a16="http://schemas.microsoft.com/office/drawing/2014/main" id="{00000000-0008-0000-0700-00006C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09" name="TextovéPole 108">
          <a:extLst>
            <a:ext uri="{FF2B5EF4-FFF2-40B4-BE49-F238E27FC236}">
              <a16:creationId xmlns="" xmlns:a16="http://schemas.microsoft.com/office/drawing/2014/main" id="{00000000-0008-0000-0700-00006D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0" name="TextovéPole 109">
          <a:extLst>
            <a:ext uri="{FF2B5EF4-FFF2-40B4-BE49-F238E27FC236}">
              <a16:creationId xmlns="" xmlns:a16="http://schemas.microsoft.com/office/drawing/2014/main" id="{00000000-0008-0000-0700-00006E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1" name="TextovéPole 110">
          <a:extLst>
            <a:ext uri="{FF2B5EF4-FFF2-40B4-BE49-F238E27FC236}">
              <a16:creationId xmlns="" xmlns:a16="http://schemas.microsoft.com/office/drawing/2014/main" id="{00000000-0008-0000-0700-00006F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2" name="TextovéPole 111">
          <a:extLst>
            <a:ext uri="{FF2B5EF4-FFF2-40B4-BE49-F238E27FC236}">
              <a16:creationId xmlns="" xmlns:a16="http://schemas.microsoft.com/office/drawing/2014/main" id="{00000000-0008-0000-0700-00007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3" name="TextovéPole 112">
          <a:extLst>
            <a:ext uri="{FF2B5EF4-FFF2-40B4-BE49-F238E27FC236}">
              <a16:creationId xmlns="" xmlns:a16="http://schemas.microsoft.com/office/drawing/2014/main" id="{00000000-0008-0000-0700-00007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4" name="TextovéPole 113">
          <a:extLst>
            <a:ext uri="{FF2B5EF4-FFF2-40B4-BE49-F238E27FC236}">
              <a16:creationId xmlns="" xmlns:a16="http://schemas.microsoft.com/office/drawing/2014/main" id="{00000000-0008-0000-0700-00007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5" name="TextovéPole 114">
          <a:extLst>
            <a:ext uri="{FF2B5EF4-FFF2-40B4-BE49-F238E27FC236}">
              <a16:creationId xmlns="" xmlns:a16="http://schemas.microsoft.com/office/drawing/2014/main" id="{00000000-0008-0000-0700-00007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6" name="TextovéPole 115">
          <a:extLst>
            <a:ext uri="{FF2B5EF4-FFF2-40B4-BE49-F238E27FC236}">
              <a16:creationId xmlns="" xmlns:a16="http://schemas.microsoft.com/office/drawing/2014/main" id="{00000000-0008-0000-0700-00007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7" name="TextovéPole 116">
          <a:extLst>
            <a:ext uri="{FF2B5EF4-FFF2-40B4-BE49-F238E27FC236}">
              <a16:creationId xmlns="" xmlns:a16="http://schemas.microsoft.com/office/drawing/2014/main" id="{00000000-0008-0000-0700-00007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8" name="TextovéPole 117">
          <a:extLst>
            <a:ext uri="{FF2B5EF4-FFF2-40B4-BE49-F238E27FC236}">
              <a16:creationId xmlns="" xmlns:a16="http://schemas.microsoft.com/office/drawing/2014/main" id="{00000000-0008-0000-0700-00007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19" name="TextovéPole 1">
          <a:extLst>
            <a:ext uri="{FF2B5EF4-FFF2-40B4-BE49-F238E27FC236}">
              <a16:creationId xmlns="" xmlns:a16="http://schemas.microsoft.com/office/drawing/2014/main" id="{00000000-0008-0000-0700-000077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0" name="TextovéPole 2">
          <a:extLst>
            <a:ext uri="{FF2B5EF4-FFF2-40B4-BE49-F238E27FC236}">
              <a16:creationId xmlns="" xmlns:a16="http://schemas.microsoft.com/office/drawing/2014/main" id="{00000000-0008-0000-0700-000078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1" name="TextovéPole 3">
          <a:extLst>
            <a:ext uri="{FF2B5EF4-FFF2-40B4-BE49-F238E27FC236}">
              <a16:creationId xmlns="" xmlns:a16="http://schemas.microsoft.com/office/drawing/2014/main" id="{00000000-0008-0000-0700-000079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2" name="TextovéPole 4">
          <a:extLst>
            <a:ext uri="{FF2B5EF4-FFF2-40B4-BE49-F238E27FC236}">
              <a16:creationId xmlns="" xmlns:a16="http://schemas.microsoft.com/office/drawing/2014/main" id="{00000000-0008-0000-0700-00007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3" name="TextovéPole 5">
          <a:extLst>
            <a:ext uri="{FF2B5EF4-FFF2-40B4-BE49-F238E27FC236}">
              <a16:creationId xmlns="" xmlns:a16="http://schemas.microsoft.com/office/drawing/2014/main" id="{00000000-0008-0000-0700-00007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419100</xdr:colOff>
      <xdr:row>3</xdr:row>
      <xdr:rowOff>251460</xdr:rowOff>
    </xdr:from>
    <xdr:to>
      <xdr:col>3</xdr:col>
      <xdr:colOff>609600</xdr:colOff>
      <xdr:row>3</xdr:row>
      <xdr:rowOff>1175828</xdr:rowOff>
    </xdr:to>
    <xdr:pic>
      <xdr:nvPicPr>
        <xdr:cNvPr id="2" name="Obrázek 1">
          <a:extLst>
            <a:ext uri="{FF2B5EF4-FFF2-40B4-BE49-F238E27FC236}">
              <a16:creationId xmlns="" xmlns:a16="http://schemas.microsoft.com/office/drawing/2014/main" id="{B67DA58A-73CE-42ED-88CD-F3D81E7F7541}"/>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5288280" y="1363980"/>
          <a:ext cx="190500" cy="924368"/>
        </a:xfrm>
        <a:prstGeom prst="rect">
          <a:avLst/>
        </a:prstGeom>
      </xdr:spPr>
    </xdr:pic>
    <xdr:clientData/>
  </xdr:twoCellAnchor>
  <xdr:twoCellAnchor editAs="oneCell">
    <xdr:from>
      <xdr:col>3</xdr:col>
      <xdr:colOff>389436</xdr:colOff>
      <xdr:row>5</xdr:row>
      <xdr:rowOff>15241</xdr:rowOff>
    </xdr:from>
    <xdr:to>
      <xdr:col>3</xdr:col>
      <xdr:colOff>609600</xdr:colOff>
      <xdr:row>5</xdr:row>
      <xdr:rowOff>1035313</xdr:rowOff>
    </xdr:to>
    <xdr:pic>
      <xdr:nvPicPr>
        <xdr:cNvPr id="3" name="Obrázek 2">
          <a:extLst>
            <a:ext uri="{FF2B5EF4-FFF2-40B4-BE49-F238E27FC236}">
              <a16:creationId xmlns="" xmlns:a16="http://schemas.microsoft.com/office/drawing/2014/main" id="{2C1B7FA3-355F-410E-A653-59DAF41D24EA}"/>
            </a:ext>
          </a:extLst>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5258616" y="4000501"/>
          <a:ext cx="220164" cy="1020072"/>
        </a:xfrm>
        <a:prstGeom prst="rect">
          <a:avLst/>
        </a:prstGeom>
      </xdr:spPr>
    </xdr:pic>
    <xdr:clientData/>
  </xdr:twoCellAnchor>
  <xdr:twoCellAnchor editAs="oneCell">
    <xdr:from>
      <xdr:col>3</xdr:col>
      <xdr:colOff>183696</xdr:colOff>
      <xdr:row>7</xdr:row>
      <xdr:rowOff>217715</xdr:rowOff>
    </xdr:from>
    <xdr:to>
      <xdr:col>3</xdr:col>
      <xdr:colOff>609600</xdr:colOff>
      <xdr:row>7</xdr:row>
      <xdr:rowOff>1235747</xdr:rowOff>
    </xdr:to>
    <xdr:pic>
      <xdr:nvPicPr>
        <xdr:cNvPr id="4" name="Obrázek 3">
          <a:extLst>
            <a:ext uri="{FF2B5EF4-FFF2-40B4-BE49-F238E27FC236}">
              <a16:creationId xmlns="" xmlns:a16="http://schemas.microsoft.com/office/drawing/2014/main" id="{91C1EE55-F582-4814-BF02-F9007A286749}"/>
            </a:ext>
          </a:extLst>
        </xdr:cNvPr>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tretch>
          <a:fillRect/>
        </a:stretch>
      </xdr:blipFill>
      <xdr:spPr>
        <a:xfrm>
          <a:off x="5052876" y="6847115"/>
          <a:ext cx="425904" cy="1018032"/>
        </a:xfrm>
        <a:prstGeom prst="rect">
          <a:avLst/>
        </a:prstGeom>
      </xdr:spPr>
    </xdr:pic>
    <xdr:clientData/>
  </xdr:twoCellAnchor>
  <xdr:twoCellAnchor editAs="oneCell">
    <xdr:from>
      <xdr:col>3</xdr:col>
      <xdr:colOff>360588</xdr:colOff>
      <xdr:row>6</xdr:row>
      <xdr:rowOff>61233</xdr:rowOff>
    </xdr:from>
    <xdr:to>
      <xdr:col>3</xdr:col>
      <xdr:colOff>609600</xdr:colOff>
      <xdr:row>6</xdr:row>
      <xdr:rowOff>1128408</xdr:rowOff>
    </xdr:to>
    <xdr:pic>
      <xdr:nvPicPr>
        <xdr:cNvPr id="5" name="Obrázek 4">
          <a:extLst>
            <a:ext uri="{FF2B5EF4-FFF2-40B4-BE49-F238E27FC236}">
              <a16:creationId xmlns="" xmlns:a16="http://schemas.microsoft.com/office/drawing/2014/main" id="{870C09A2-BE14-482C-957E-9018A67B73F6}"/>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5229768" y="5227593"/>
          <a:ext cx="249012" cy="1067175"/>
        </a:xfrm>
        <a:prstGeom prst="rect">
          <a:avLst/>
        </a:prstGeom>
      </xdr:spPr>
    </xdr:pic>
    <xdr:clientData/>
  </xdr:twoCellAnchor>
  <xdr:twoCellAnchor editAs="oneCell">
    <xdr:from>
      <xdr:col>3</xdr:col>
      <xdr:colOff>115660</xdr:colOff>
      <xdr:row>4</xdr:row>
      <xdr:rowOff>198120</xdr:rowOff>
    </xdr:from>
    <xdr:to>
      <xdr:col>3</xdr:col>
      <xdr:colOff>609600</xdr:colOff>
      <xdr:row>4</xdr:row>
      <xdr:rowOff>1214517</xdr:rowOff>
    </xdr:to>
    <xdr:pic>
      <xdr:nvPicPr>
        <xdr:cNvPr id="6" name="Obrázek 5">
          <a:extLst>
            <a:ext uri="{FF2B5EF4-FFF2-40B4-BE49-F238E27FC236}">
              <a16:creationId xmlns="" xmlns:a16="http://schemas.microsoft.com/office/drawing/2014/main" id="{890D1249-8A20-4576-8996-13404A478E21}"/>
            </a:ext>
          </a:extLst>
        </xdr:cNvPr>
        <xdr:cNvPicPr>
          <a:picLocks noChangeAspect="1"/>
        </xdr:cNvPicPr>
      </xdr:nvPicPr>
      <xdr:blipFill>
        <a:blip xmlns:r="http://schemas.openxmlformats.org/officeDocument/2006/relationships" r:embed="rId5">
          <a:extLst>
            <a:ext uri="{28A0092B-C50C-407E-A947-70E740481C1C}">
              <a14:useLocalDpi xmlns="" xmlns:a14="http://schemas.microsoft.com/office/drawing/2010/main" val="0"/>
            </a:ext>
          </a:extLst>
        </a:blip>
        <a:stretch>
          <a:fillRect/>
        </a:stretch>
      </xdr:blipFill>
      <xdr:spPr>
        <a:xfrm>
          <a:off x="4984840" y="2842260"/>
          <a:ext cx="493940" cy="1016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SO-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rozp_IO-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D3" t="str">
            <v>20.011</v>
          </cell>
          <cell r="E3" t="str">
            <v>Tělocvična Jívanská</v>
          </cell>
        </row>
        <row r="4">
          <cell r="D4" t="str">
            <v>01</v>
          </cell>
          <cell r="E4" t="str">
            <v>projektový rozpočet</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E3" t="str">
            <v>Tělocvična Jívanská</v>
          </cell>
        </row>
        <row r="4">
          <cell r="E4" t="str">
            <v>projektový rozpočet</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CM103"/>
  <sheetViews>
    <sheetView showGridLines="0" tabSelected="1" workbookViewId="0">
      <selection activeCell="AC11" sqref="AC11"/>
    </sheetView>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6" t="s">
        <v>0</v>
      </c>
      <c r="AZ1" s="16" t="s">
        <v>1</v>
      </c>
      <c r="BA1" s="16" t="s">
        <v>2</v>
      </c>
      <c r="BB1" s="16" t="s">
        <v>1</v>
      </c>
      <c r="BT1" s="16" t="s">
        <v>3</v>
      </c>
      <c r="BU1" s="16" t="s">
        <v>3</v>
      </c>
      <c r="BV1" s="16" t="s">
        <v>4</v>
      </c>
    </row>
    <row r="2" spans="1:74" ht="36.9" customHeight="1">
      <c r="AR2" s="594" t="s">
        <v>5</v>
      </c>
      <c r="AS2" s="595"/>
      <c r="AT2" s="595"/>
      <c r="AU2" s="595"/>
      <c r="AV2" s="595"/>
      <c r="AW2" s="595"/>
      <c r="AX2" s="595"/>
      <c r="AY2" s="595"/>
      <c r="AZ2" s="595"/>
      <c r="BA2" s="595"/>
      <c r="BB2" s="595"/>
      <c r="BC2" s="595"/>
      <c r="BD2" s="595"/>
      <c r="BE2" s="595"/>
      <c r="BS2" s="17" t="s">
        <v>6</v>
      </c>
      <c r="BT2" s="17" t="s">
        <v>7</v>
      </c>
    </row>
    <row r="3" spans="1:74"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c r="B4" s="20"/>
      <c r="D4" s="21" t="s">
        <v>9</v>
      </c>
      <c r="AR4" s="20"/>
      <c r="AS4" s="22" t="s">
        <v>10</v>
      </c>
      <c r="BS4" s="17" t="s">
        <v>11</v>
      </c>
    </row>
    <row r="5" spans="1:74" ht="12" customHeight="1">
      <c r="B5" s="20"/>
      <c r="D5" s="23" t="s">
        <v>12</v>
      </c>
      <c r="K5" s="603" t="s">
        <v>13</v>
      </c>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R5" s="20"/>
      <c r="BS5" s="17" t="s">
        <v>6</v>
      </c>
    </row>
    <row r="6" spans="1:74" ht="36.9" customHeight="1">
      <c r="B6" s="20"/>
      <c r="D6" s="25" t="s">
        <v>14</v>
      </c>
      <c r="K6" s="604" t="s">
        <v>5752</v>
      </c>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R6" s="20"/>
      <c r="BS6" s="17" t="s">
        <v>6</v>
      </c>
    </row>
    <row r="7" spans="1:74" ht="12" customHeight="1">
      <c r="B7" s="20"/>
      <c r="D7" s="26" t="s">
        <v>15</v>
      </c>
      <c r="K7" s="24" t="s">
        <v>1</v>
      </c>
      <c r="AK7" s="26" t="s">
        <v>16</v>
      </c>
      <c r="AN7" s="24" t="s">
        <v>1</v>
      </c>
      <c r="AR7" s="20"/>
      <c r="BS7" s="17" t="s">
        <v>6</v>
      </c>
    </row>
    <row r="8" spans="1:74" ht="12" customHeight="1">
      <c r="B8" s="20"/>
      <c r="D8" s="26" t="s">
        <v>17</v>
      </c>
      <c r="K8" s="24" t="s">
        <v>18</v>
      </c>
      <c r="AK8" s="26" t="s">
        <v>19</v>
      </c>
      <c r="AN8" s="677">
        <v>44932</v>
      </c>
      <c r="AR8" s="20"/>
      <c r="BS8" s="17" t="s">
        <v>6</v>
      </c>
    </row>
    <row r="9" spans="1:74" ht="14.4" customHeight="1">
      <c r="B9" s="20"/>
      <c r="AR9" s="20"/>
      <c r="BS9" s="17" t="s">
        <v>6</v>
      </c>
    </row>
    <row r="10" spans="1:74" ht="12" customHeight="1">
      <c r="B10" s="20"/>
      <c r="D10" s="26" t="s">
        <v>20</v>
      </c>
      <c r="AK10" s="26" t="s">
        <v>21</v>
      </c>
      <c r="AN10" s="24" t="s">
        <v>1</v>
      </c>
      <c r="AR10" s="20"/>
      <c r="BS10" s="17" t="s">
        <v>6</v>
      </c>
    </row>
    <row r="11" spans="1:74" ht="18.45" customHeight="1">
      <c r="B11" s="20"/>
      <c r="E11" s="24" t="s">
        <v>22</v>
      </c>
      <c r="AK11" s="26" t="s">
        <v>23</v>
      </c>
      <c r="AN11" s="24" t="s">
        <v>1</v>
      </c>
      <c r="AR11" s="20"/>
      <c r="BS11" s="17" t="s">
        <v>6</v>
      </c>
    </row>
    <row r="12" spans="1:74" ht="6.9" customHeight="1">
      <c r="B12" s="20"/>
      <c r="AR12" s="20"/>
      <c r="BS12" s="17" t="s">
        <v>6</v>
      </c>
    </row>
    <row r="13" spans="1:74" ht="12" customHeight="1">
      <c r="B13" s="20"/>
      <c r="D13" s="26" t="s">
        <v>24</v>
      </c>
      <c r="AK13" s="26" t="s">
        <v>21</v>
      </c>
      <c r="AN13" s="24" t="s">
        <v>1</v>
      </c>
      <c r="AR13" s="20"/>
      <c r="BS13" s="17" t="s">
        <v>6</v>
      </c>
    </row>
    <row r="14" spans="1:74" ht="13.2">
      <c r="B14" s="20"/>
      <c r="E14" s="24" t="s">
        <v>22</v>
      </c>
      <c r="AK14" s="26" t="s">
        <v>23</v>
      </c>
      <c r="AN14" s="24" t="s">
        <v>1</v>
      </c>
      <c r="AR14" s="20"/>
      <c r="BS14" s="17" t="s">
        <v>6</v>
      </c>
    </row>
    <row r="15" spans="1:74" ht="6.9" customHeight="1">
      <c r="B15" s="20"/>
      <c r="AR15" s="20"/>
      <c r="BS15" s="17" t="s">
        <v>3</v>
      </c>
    </row>
    <row r="16" spans="1:74" ht="12" customHeight="1">
      <c r="B16" s="20"/>
      <c r="D16" s="26" t="s">
        <v>25</v>
      </c>
      <c r="AK16" s="26" t="s">
        <v>21</v>
      </c>
      <c r="AN16" s="24" t="s">
        <v>1</v>
      </c>
      <c r="AR16" s="20"/>
      <c r="BS16" s="17" t="s">
        <v>3</v>
      </c>
    </row>
    <row r="17" spans="2:71" ht="18.45" customHeight="1">
      <c r="B17" s="20"/>
      <c r="E17" s="24" t="s">
        <v>26</v>
      </c>
      <c r="AK17" s="26" t="s">
        <v>23</v>
      </c>
      <c r="AN17" s="24" t="s">
        <v>1</v>
      </c>
      <c r="AR17" s="20"/>
      <c r="BS17" s="17" t="s">
        <v>27</v>
      </c>
    </row>
    <row r="18" spans="2:71" ht="6.9" customHeight="1">
      <c r="B18" s="20"/>
      <c r="AR18" s="20"/>
      <c r="BS18" s="17" t="s">
        <v>6</v>
      </c>
    </row>
    <row r="19" spans="2:71" ht="12" customHeight="1">
      <c r="B19" s="20"/>
      <c r="D19" s="26" t="s">
        <v>28</v>
      </c>
      <c r="AK19" s="26" t="s">
        <v>21</v>
      </c>
      <c r="AN19" s="24" t="s">
        <v>1</v>
      </c>
      <c r="AR19" s="20"/>
      <c r="BS19" s="17" t="s">
        <v>6</v>
      </c>
    </row>
    <row r="20" spans="2:71" ht="18.45" customHeight="1">
      <c r="B20" s="20"/>
      <c r="E20" s="24" t="s">
        <v>29</v>
      </c>
      <c r="AK20" s="26" t="s">
        <v>23</v>
      </c>
      <c r="AN20" s="24" t="s">
        <v>1</v>
      </c>
      <c r="AR20" s="20"/>
      <c r="BS20" s="17" t="s">
        <v>27</v>
      </c>
    </row>
    <row r="21" spans="2:71" ht="6.9" customHeight="1">
      <c r="B21" s="20"/>
      <c r="AR21" s="20"/>
    </row>
    <row r="22" spans="2:71" ht="12" customHeight="1">
      <c r="B22" s="20"/>
      <c r="D22" s="26" t="s">
        <v>30</v>
      </c>
      <c r="AR22" s="20"/>
    </row>
    <row r="23" spans="2:71" ht="16.5" customHeight="1">
      <c r="B23" s="20"/>
      <c r="E23" s="605" t="s">
        <v>1</v>
      </c>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5"/>
      <c r="AR23" s="20"/>
    </row>
    <row r="24" spans="2:71" ht="6.9" customHeight="1">
      <c r="B24" s="20"/>
      <c r="AR24" s="20"/>
    </row>
    <row r="25" spans="2:71" ht="6.9"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2:71" s="1" customFormat="1" ht="25.95" customHeight="1">
      <c r="B26" s="29"/>
      <c r="D26" s="30" t="s">
        <v>31</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606">
        <f>ROUND(AG94,2)</f>
        <v>0</v>
      </c>
      <c r="AL26" s="607"/>
      <c r="AM26" s="607"/>
      <c r="AN26" s="607"/>
      <c r="AO26" s="607"/>
      <c r="AR26" s="29"/>
    </row>
    <row r="27" spans="2:71" s="1" customFormat="1" ht="6.9" customHeight="1">
      <c r="B27" s="29"/>
      <c r="AR27" s="29"/>
    </row>
    <row r="28" spans="2:71" s="1" customFormat="1" ht="13.2">
      <c r="B28" s="29"/>
      <c r="L28" s="608" t="s">
        <v>32</v>
      </c>
      <c r="M28" s="608"/>
      <c r="N28" s="608"/>
      <c r="O28" s="608"/>
      <c r="P28" s="608"/>
      <c r="W28" s="608" t="s">
        <v>33</v>
      </c>
      <c r="X28" s="608"/>
      <c r="Y28" s="608"/>
      <c r="Z28" s="608"/>
      <c r="AA28" s="608"/>
      <c r="AB28" s="608"/>
      <c r="AC28" s="608"/>
      <c r="AD28" s="608"/>
      <c r="AE28" s="608"/>
      <c r="AK28" s="608" t="s">
        <v>34</v>
      </c>
      <c r="AL28" s="608"/>
      <c r="AM28" s="608"/>
      <c r="AN28" s="608"/>
      <c r="AO28" s="608"/>
      <c r="AR28" s="29"/>
    </row>
    <row r="29" spans="2:71" s="2" customFormat="1" ht="14.4" customHeight="1">
      <c r="B29" s="33"/>
      <c r="D29" s="26" t="s">
        <v>35</v>
      </c>
      <c r="F29" s="26" t="s">
        <v>36</v>
      </c>
      <c r="L29" s="596">
        <v>0.21</v>
      </c>
      <c r="M29" s="597"/>
      <c r="N29" s="597"/>
      <c r="O29" s="597"/>
      <c r="P29" s="597"/>
      <c r="W29" s="598">
        <f>ROUND(AZ94, 2)</f>
        <v>0</v>
      </c>
      <c r="X29" s="597"/>
      <c r="Y29" s="597"/>
      <c r="Z29" s="597"/>
      <c r="AA29" s="597"/>
      <c r="AB29" s="597"/>
      <c r="AC29" s="597"/>
      <c r="AD29" s="597"/>
      <c r="AE29" s="597"/>
      <c r="AK29" s="598">
        <f>ROUND(AV94, 2)</f>
        <v>0</v>
      </c>
      <c r="AL29" s="597"/>
      <c r="AM29" s="597"/>
      <c r="AN29" s="597"/>
      <c r="AO29" s="597"/>
      <c r="AR29" s="33"/>
    </row>
    <row r="30" spans="2:71" s="2" customFormat="1" ht="14.4" customHeight="1">
      <c r="B30" s="33"/>
      <c r="F30" s="26" t="s">
        <v>37</v>
      </c>
      <c r="L30" s="596">
        <v>0.15</v>
      </c>
      <c r="M30" s="597"/>
      <c r="N30" s="597"/>
      <c r="O30" s="597"/>
      <c r="P30" s="597"/>
      <c r="W30" s="598">
        <f>ROUND(BA94, 2)</f>
        <v>0</v>
      </c>
      <c r="X30" s="597"/>
      <c r="Y30" s="597"/>
      <c r="Z30" s="597"/>
      <c r="AA30" s="597"/>
      <c r="AB30" s="597"/>
      <c r="AC30" s="597"/>
      <c r="AD30" s="597"/>
      <c r="AE30" s="597"/>
      <c r="AK30" s="598">
        <f>ROUND(AW94, 2)</f>
        <v>0</v>
      </c>
      <c r="AL30" s="597"/>
      <c r="AM30" s="597"/>
      <c r="AN30" s="597"/>
      <c r="AO30" s="597"/>
      <c r="AR30" s="33"/>
    </row>
    <row r="31" spans="2:71" s="2" customFormat="1" ht="14.4" hidden="1" customHeight="1">
      <c r="B31" s="33"/>
      <c r="F31" s="26" t="s">
        <v>38</v>
      </c>
      <c r="L31" s="596">
        <v>0.21</v>
      </c>
      <c r="M31" s="597"/>
      <c r="N31" s="597"/>
      <c r="O31" s="597"/>
      <c r="P31" s="597"/>
      <c r="W31" s="598">
        <f>ROUND(BB94, 2)</f>
        <v>0</v>
      </c>
      <c r="X31" s="597"/>
      <c r="Y31" s="597"/>
      <c r="Z31" s="597"/>
      <c r="AA31" s="597"/>
      <c r="AB31" s="597"/>
      <c r="AC31" s="597"/>
      <c r="AD31" s="597"/>
      <c r="AE31" s="597"/>
      <c r="AK31" s="598">
        <v>0</v>
      </c>
      <c r="AL31" s="597"/>
      <c r="AM31" s="597"/>
      <c r="AN31" s="597"/>
      <c r="AO31" s="597"/>
      <c r="AR31" s="33"/>
    </row>
    <row r="32" spans="2:71" s="2" customFormat="1" ht="14.4" hidden="1" customHeight="1">
      <c r="B32" s="33"/>
      <c r="F32" s="26" t="s">
        <v>39</v>
      </c>
      <c r="L32" s="596">
        <v>0.15</v>
      </c>
      <c r="M32" s="597"/>
      <c r="N32" s="597"/>
      <c r="O32" s="597"/>
      <c r="P32" s="597"/>
      <c r="W32" s="598">
        <f>ROUND(BC94, 2)</f>
        <v>0</v>
      </c>
      <c r="X32" s="597"/>
      <c r="Y32" s="597"/>
      <c r="Z32" s="597"/>
      <c r="AA32" s="597"/>
      <c r="AB32" s="597"/>
      <c r="AC32" s="597"/>
      <c r="AD32" s="597"/>
      <c r="AE32" s="597"/>
      <c r="AK32" s="598">
        <v>0</v>
      </c>
      <c r="AL32" s="597"/>
      <c r="AM32" s="597"/>
      <c r="AN32" s="597"/>
      <c r="AO32" s="597"/>
      <c r="AR32" s="33"/>
    </row>
    <row r="33" spans="2:44" s="2" customFormat="1" ht="14.4" hidden="1" customHeight="1">
      <c r="B33" s="33"/>
      <c r="F33" s="26" t="s">
        <v>40</v>
      </c>
      <c r="L33" s="596">
        <v>0</v>
      </c>
      <c r="M33" s="597"/>
      <c r="N33" s="597"/>
      <c r="O33" s="597"/>
      <c r="P33" s="597"/>
      <c r="W33" s="598">
        <f>ROUND(BD94, 2)</f>
        <v>0</v>
      </c>
      <c r="X33" s="597"/>
      <c r="Y33" s="597"/>
      <c r="Z33" s="597"/>
      <c r="AA33" s="597"/>
      <c r="AB33" s="597"/>
      <c r="AC33" s="597"/>
      <c r="AD33" s="597"/>
      <c r="AE33" s="597"/>
      <c r="AK33" s="598">
        <v>0</v>
      </c>
      <c r="AL33" s="597"/>
      <c r="AM33" s="597"/>
      <c r="AN33" s="597"/>
      <c r="AO33" s="597"/>
      <c r="AR33" s="33"/>
    </row>
    <row r="34" spans="2:44" s="1" customFormat="1" ht="6.9" customHeight="1">
      <c r="B34" s="29"/>
      <c r="AR34" s="29"/>
    </row>
    <row r="35" spans="2:44" s="1" customFormat="1" ht="25.95" customHeight="1">
      <c r="B35" s="29"/>
      <c r="C35" s="34"/>
      <c r="D35" s="35" t="s">
        <v>41</v>
      </c>
      <c r="E35" s="36"/>
      <c r="F35" s="36"/>
      <c r="G35" s="36"/>
      <c r="H35" s="36"/>
      <c r="I35" s="36"/>
      <c r="J35" s="36"/>
      <c r="K35" s="36"/>
      <c r="L35" s="36"/>
      <c r="M35" s="36"/>
      <c r="N35" s="36"/>
      <c r="O35" s="36"/>
      <c r="P35" s="36"/>
      <c r="Q35" s="36"/>
      <c r="R35" s="36"/>
      <c r="S35" s="36"/>
      <c r="T35" s="37" t="s">
        <v>42</v>
      </c>
      <c r="U35" s="36"/>
      <c r="V35" s="36"/>
      <c r="W35" s="36"/>
      <c r="X35" s="602" t="s">
        <v>43</v>
      </c>
      <c r="Y35" s="600"/>
      <c r="Z35" s="600"/>
      <c r="AA35" s="600"/>
      <c r="AB35" s="600"/>
      <c r="AC35" s="36"/>
      <c r="AD35" s="36"/>
      <c r="AE35" s="36"/>
      <c r="AF35" s="36"/>
      <c r="AG35" s="36"/>
      <c r="AH35" s="36"/>
      <c r="AI35" s="36"/>
      <c r="AJ35" s="36"/>
      <c r="AK35" s="599">
        <f>SUM(AK26:AK33)</f>
        <v>0</v>
      </c>
      <c r="AL35" s="600"/>
      <c r="AM35" s="600"/>
      <c r="AN35" s="600"/>
      <c r="AO35" s="601"/>
      <c r="AP35" s="34"/>
      <c r="AQ35" s="34"/>
      <c r="AR35" s="29"/>
    </row>
    <row r="36" spans="2:44" s="1" customFormat="1" ht="6.9" customHeight="1">
      <c r="B36" s="29"/>
      <c r="AR36" s="29"/>
    </row>
    <row r="37" spans="2:44" s="1" customFormat="1" ht="14.4" customHeight="1">
      <c r="B37" s="29"/>
      <c r="AR37" s="29"/>
    </row>
    <row r="38" spans="2:44" ht="14.4" customHeight="1">
      <c r="B38" s="20"/>
      <c r="AR38" s="20"/>
    </row>
    <row r="39" spans="2:44" ht="14.4" customHeight="1">
      <c r="B39" s="20"/>
      <c r="AR39" s="20"/>
    </row>
    <row r="40" spans="2:44" ht="14.4" customHeight="1">
      <c r="B40" s="20"/>
      <c r="AR40" s="20"/>
    </row>
    <row r="41" spans="2:44" ht="14.4" customHeight="1">
      <c r="B41" s="20"/>
      <c r="AR41" s="20"/>
    </row>
    <row r="42" spans="2:44" ht="14.4" customHeight="1">
      <c r="B42" s="20"/>
      <c r="AR42" s="20"/>
    </row>
    <row r="43" spans="2:44" ht="14.4" customHeight="1">
      <c r="B43" s="20"/>
      <c r="AR43" s="20"/>
    </row>
    <row r="44" spans="2:44" ht="14.4" customHeight="1">
      <c r="B44" s="20"/>
      <c r="AR44" s="20"/>
    </row>
    <row r="45" spans="2:44" ht="14.4" customHeight="1">
      <c r="B45" s="20"/>
      <c r="AR45" s="20"/>
    </row>
    <row r="46" spans="2:44" ht="14.4" customHeight="1">
      <c r="B46" s="20"/>
      <c r="AR46" s="20"/>
    </row>
    <row r="47" spans="2:44" ht="14.4" customHeight="1">
      <c r="B47" s="20"/>
      <c r="AR47" s="20"/>
    </row>
    <row r="48" spans="2:44" ht="14.4" customHeight="1">
      <c r="B48" s="20"/>
      <c r="AR48" s="20"/>
    </row>
    <row r="49" spans="2:44" s="1" customFormat="1" ht="14.4" customHeight="1">
      <c r="B49" s="29"/>
      <c r="D49" s="38" t="s">
        <v>44</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45</v>
      </c>
      <c r="AI49" s="39"/>
      <c r="AJ49" s="39"/>
      <c r="AK49" s="39"/>
      <c r="AL49" s="39"/>
      <c r="AM49" s="39"/>
      <c r="AN49" s="39"/>
      <c r="AO49" s="39"/>
      <c r="AR49" s="29"/>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3.2">
      <c r="B60" s="29"/>
      <c r="D60" s="40" t="s">
        <v>46</v>
      </c>
      <c r="E60" s="31"/>
      <c r="F60" s="31"/>
      <c r="G60" s="31"/>
      <c r="H60" s="31"/>
      <c r="I60" s="31"/>
      <c r="J60" s="31"/>
      <c r="K60" s="31"/>
      <c r="L60" s="31"/>
      <c r="M60" s="31"/>
      <c r="N60" s="31"/>
      <c r="O60" s="31"/>
      <c r="P60" s="31"/>
      <c r="Q60" s="31"/>
      <c r="R60" s="31"/>
      <c r="S60" s="31"/>
      <c r="T60" s="31"/>
      <c r="U60" s="31"/>
      <c r="V60" s="40" t="s">
        <v>47</v>
      </c>
      <c r="W60" s="31"/>
      <c r="X60" s="31"/>
      <c r="Y60" s="31"/>
      <c r="Z60" s="31"/>
      <c r="AA60" s="31"/>
      <c r="AB60" s="31"/>
      <c r="AC60" s="31"/>
      <c r="AD60" s="31"/>
      <c r="AE60" s="31"/>
      <c r="AF60" s="31"/>
      <c r="AG60" s="31"/>
      <c r="AH60" s="40" t="s">
        <v>46</v>
      </c>
      <c r="AI60" s="31"/>
      <c r="AJ60" s="31"/>
      <c r="AK60" s="31"/>
      <c r="AL60" s="31"/>
      <c r="AM60" s="40" t="s">
        <v>47</v>
      </c>
      <c r="AN60" s="31"/>
      <c r="AO60" s="31"/>
      <c r="AR60" s="29"/>
    </row>
    <row r="61" spans="2:44">
      <c r="B61" s="20"/>
      <c r="AR61" s="20"/>
    </row>
    <row r="62" spans="2:44">
      <c r="B62" s="20"/>
      <c r="AR62" s="20"/>
    </row>
    <row r="63" spans="2:44">
      <c r="B63" s="20"/>
      <c r="AR63" s="20"/>
    </row>
    <row r="64" spans="2:44" s="1" customFormat="1" ht="13.2">
      <c r="B64" s="29"/>
      <c r="D64" s="38" t="s">
        <v>48</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49</v>
      </c>
      <c r="AI64" s="39"/>
      <c r="AJ64" s="39"/>
      <c r="AK64" s="39"/>
      <c r="AL64" s="39"/>
      <c r="AM64" s="39"/>
      <c r="AN64" s="39"/>
      <c r="AO64" s="39"/>
      <c r="AR64" s="29"/>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3.2">
      <c r="B75" s="29"/>
      <c r="D75" s="40" t="s">
        <v>46</v>
      </c>
      <c r="E75" s="31"/>
      <c r="F75" s="31"/>
      <c r="G75" s="31"/>
      <c r="H75" s="31"/>
      <c r="I75" s="31"/>
      <c r="J75" s="31"/>
      <c r="K75" s="31"/>
      <c r="L75" s="31"/>
      <c r="M75" s="31"/>
      <c r="N75" s="31"/>
      <c r="O75" s="31"/>
      <c r="P75" s="31"/>
      <c r="Q75" s="31"/>
      <c r="R75" s="31"/>
      <c r="S75" s="31"/>
      <c r="T75" s="31"/>
      <c r="U75" s="31"/>
      <c r="V75" s="40" t="s">
        <v>47</v>
      </c>
      <c r="W75" s="31"/>
      <c r="X75" s="31"/>
      <c r="Y75" s="31"/>
      <c r="Z75" s="31"/>
      <c r="AA75" s="31"/>
      <c r="AB75" s="31"/>
      <c r="AC75" s="31"/>
      <c r="AD75" s="31"/>
      <c r="AE75" s="31"/>
      <c r="AF75" s="31"/>
      <c r="AG75" s="31"/>
      <c r="AH75" s="40" t="s">
        <v>46</v>
      </c>
      <c r="AI75" s="31"/>
      <c r="AJ75" s="31"/>
      <c r="AK75" s="31"/>
      <c r="AL75" s="31"/>
      <c r="AM75" s="40" t="s">
        <v>47</v>
      </c>
      <c r="AN75" s="31"/>
      <c r="AO75" s="31"/>
      <c r="AR75" s="29"/>
    </row>
    <row r="76" spans="2:44" s="1" customFormat="1">
      <c r="B76" s="29"/>
      <c r="AR76" s="29"/>
    </row>
    <row r="77" spans="2:44" s="1" customFormat="1" ht="6.9" customHeight="1">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6.9" customHeight="1">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4.9" customHeight="1">
      <c r="B82" s="29"/>
      <c r="C82" s="21" t="s">
        <v>50</v>
      </c>
      <c r="AR82" s="29"/>
    </row>
    <row r="83" spans="1:91" s="1" customFormat="1" ht="6.9" customHeight="1">
      <c r="B83" s="29"/>
      <c r="AR83" s="29"/>
    </row>
    <row r="84" spans="1:91" s="3" customFormat="1" ht="12" customHeight="1">
      <c r="B84" s="45"/>
      <c r="C84" s="26" t="s">
        <v>12</v>
      </c>
      <c r="L84" s="3" t="str">
        <f>K5</f>
        <v>22-058</v>
      </c>
      <c r="AR84" s="45"/>
    </row>
    <row r="85" spans="1:91" s="4" customFormat="1" ht="36.9" customHeight="1">
      <c r="B85" s="46"/>
      <c r="C85" s="47" t="s">
        <v>14</v>
      </c>
      <c r="L85" s="619" t="str">
        <f>K6</f>
        <v>Tělocvična v ulici Jívanská - revize 06</v>
      </c>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0"/>
      <c r="AR85" s="46"/>
    </row>
    <row r="86" spans="1:91" s="1" customFormat="1" ht="6.9" customHeight="1">
      <c r="B86" s="29"/>
      <c r="AR86" s="29"/>
    </row>
    <row r="87" spans="1:91" s="1" customFormat="1" ht="12" customHeight="1">
      <c r="B87" s="29"/>
      <c r="C87" s="26" t="s">
        <v>17</v>
      </c>
      <c r="L87" s="48" t="str">
        <f>IF(K8="","",K8)</f>
        <v>Praha - Horní Počernice</v>
      </c>
      <c r="AI87" s="26" t="s">
        <v>19</v>
      </c>
      <c r="AM87" s="621">
        <f>IF(AN8= "","",AN8)</f>
        <v>44932</v>
      </c>
      <c r="AN87" s="621"/>
      <c r="AR87" s="29"/>
    </row>
    <row r="88" spans="1:91" s="1" customFormat="1" ht="6.9" customHeight="1">
      <c r="B88" s="29"/>
      <c r="AR88" s="29"/>
    </row>
    <row r="89" spans="1:91" s="1" customFormat="1" ht="15.15" customHeight="1">
      <c r="B89" s="29"/>
      <c r="C89" s="26" t="s">
        <v>20</v>
      </c>
      <c r="L89" s="3" t="str">
        <f>IF(E11= "","",E11)</f>
        <v/>
      </c>
      <c r="AI89" s="26" t="s">
        <v>25</v>
      </c>
      <c r="AM89" s="622" t="str">
        <f>IF(E17="","",E17)</f>
        <v>Sportovní projekty s.r.o.</v>
      </c>
      <c r="AN89" s="623"/>
      <c r="AO89" s="623"/>
      <c r="AP89" s="623"/>
      <c r="AR89" s="29"/>
      <c r="AS89" s="624" t="s">
        <v>51</v>
      </c>
      <c r="AT89" s="625"/>
      <c r="AU89" s="50"/>
      <c r="AV89" s="50"/>
      <c r="AW89" s="50"/>
      <c r="AX89" s="50"/>
      <c r="AY89" s="50"/>
      <c r="AZ89" s="50"/>
      <c r="BA89" s="50"/>
      <c r="BB89" s="50"/>
      <c r="BC89" s="50"/>
      <c r="BD89" s="51"/>
    </row>
    <row r="90" spans="1:91" s="1" customFormat="1" ht="15.15" customHeight="1">
      <c r="B90" s="29"/>
      <c r="C90" s="26" t="s">
        <v>24</v>
      </c>
      <c r="L90" s="3" t="str">
        <f>IF(E14="","",E14)</f>
        <v/>
      </c>
      <c r="AI90" s="26" t="s">
        <v>28</v>
      </c>
      <c r="AM90" s="622" t="str">
        <f>IF(E20="","",E20)</f>
        <v>F.Pecka</v>
      </c>
      <c r="AN90" s="623"/>
      <c r="AO90" s="623"/>
      <c r="AP90" s="623"/>
      <c r="AR90" s="29"/>
      <c r="AS90" s="626"/>
      <c r="AT90" s="627"/>
      <c r="BD90" s="52"/>
    </row>
    <row r="91" spans="1:91" s="1" customFormat="1" ht="10.95" customHeight="1">
      <c r="B91" s="29"/>
      <c r="AR91" s="29"/>
      <c r="AS91" s="626"/>
      <c r="AT91" s="627"/>
      <c r="BD91" s="52"/>
    </row>
    <row r="92" spans="1:91" s="1" customFormat="1" ht="29.25" customHeight="1">
      <c r="B92" s="29"/>
      <c r="C92" s="612" t="s">
        <v>52</v>
      </c>
      <c r="D92" s="613"/>
      <c r="E92" s="613"/>
      <c r="F92" s="613"/>
      <c r="G92" s="613"/>
      <c r="H92" s="53"/>
      <c r="I92" s="614" t="s">
        <v>53</v>
      </c>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6" t="s">
        <v>54</v>
      </c>
      <c r="AH92" s="613"/>
      <c r="AI92" s="613"/>
      <c r="AJ92" s="613"/>
      <c r="AK92" s="613"/>
      <c r="AL92" s="613"/>
      <c r="AM92" s="613"/>
      <c r="AN92" s="614" t="s">
        <v>55</v>
      </c>
      <c r="AO92" s="613"/>
      <c r="AP92" s="615"/>
      <c r="AQ92" s="54" t="s">
        <v>56</v>
      </c>
      <c r="AR92" s="29"/>
      <c r="AS92" s="55" t="s">
        <v>57</v>
      </c>
      <c r="AT92" s="56" t="s">
        <v>58</v>
      </c>
      <c r="AU92" s="56" t="s">
        <v>59</v>
      </c>
      <c r="AV92" s="56" t="s">
        <v>60</v>
      </c>
      <c r="AW92" s="56" t="s">
        <v>61</v>
      </c>
      <c r="AX92" s="56" t="s">
        <v>62</v>
      </c>
      <c r="AY92" s="56" t="s">
        <v>63</v>
      </c>
      <c r="AZ92" s="56" t="s">
        <v>64</v>
      </c>
      <c r="BA92" s="56" t="s">
        <v>65</v>
      </c>
      <c r="BB92" s="56" t="s">
        <v>66</v>
      </c>
      <c r="BC92" s="56" t="s">
        <v>67</v>
      </c>
      <c r="BD92" s="57" t="s">
        <v>68</v>
      </c>
    </row>
    <row r="93" spans="1:91" s="1" customFormat="1" ht="10.95" customHeight="1">
      <c r="B93" s="29"/>
      <c r="AR93" s="29"/>
      <c r="AS93" s="58"/>
      <c r="AT93" s="50"/>
      <c r="AU93" s="50"/>
      <c r="AV93" s="50"/>
      <c r="AW93" s="50"/>
      <c r="AX93" s="50"/>
      <c r="AY93" s="50"/>
      <c r="AZ93" s="50"/>
      <c r="BA93" s="50"/>
      <c r="BB93" s="50"/>
      <c r="BC93" s="50"/>
      <c r="BD93" s="51"/>
    </row>
    <row r="94" spans="1:91" s="5" customFormat="1" ht="32.4" customHeight="1">
      <c r="B94" s="59"/>
      <c r="C94" s="60" t="s">
        <v>69</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7">
        <f>ROUND(SUM(AG95:AG101),2)</f>
        <v>0</v>
      </c>
      <c r="AH94" s="617"/>
      <c r="AI94" s="617"/>
      <c r="AJ94" s="617"/>
      <c r="AK94" s="617"/>
      <c r="AL94" s="617"/>
      <c r="AM94" s="617"/>
      <c r="AN94" s="618">
        <f t="shared" ref="AN94:AN101" si="0">SUM(AG94,AT94)</f>
        <v>0</v>
      </c>
      <c r="AO94" s="618"/>
      <c r="AP94" s="618"/>
      <c r="AQ94" s="63" t="s">
        <v>1</v>
      </c>
      <c r="AR94" s="59"/>
      <c r="AS94" s="64">
        <f>ROUND(SUM(AS95:AS101),2)</f>
        <v>0</v>
      </c>
      <c r="AT94" s="65">
        <f t="shared" ref="AT94:AT101" si="1">ROUND(SUM(AV94:AW94),2)</f>
        <v>0</v>
      </c>
      <c r="AU94" s="66">
        <f>ROUND(SUM(AU95:AU101),5)</f>
        <v>23904.416730000001</v>
      </c>
      <c r="AV94" s="65">
        <f>ROUND(AZ94*L29,2)</f>
        <v>0</v>
      </c>
      <c r="AW94" s="65">
        <f>ROUND(BA94*L30,2)</f>
        <v>0</v>
      </c>
      <c r="AX94" s="65">
        <f>ROUND(BB94*L29,2)</f>
        <v>0</v>
      </c>
      <c r="AY94" s="65">
        <f>ROUND(BC94*L30,2)</f>
        <v>0</v>
      </c>
      <c r="AZ94" s="65">
        <f>ROUND(SUM(AZ95:AZ101),2)</f>
        <v>0</v>
      </c>
      <c r="BA94" s="65">
        <f>ROUND(SUM(BA95:BA101),2)</f>
        <v>0</v>
      </c>
      <c r="BB94" s="65">
        <f>ROUND(SUM(BB95:BB101),2)</f>
        <v>0</v>
      </c>
      <c r="BC94" s="65">
        <f>ROUND(SUM(BC95:BC101),2)</f>
        <v>0</v>
      </c>
      <c r="BD94" s="67">
        <f>ROUND(SUM(BD95:BD101),2)</f>
        <v>0</v>
      </c>
      <c r="BS94" s="68" t="s">
        <v>70</v>
      </c>
      <c r="BT94" s="68" t="s">
        <v>71</v>
      </c>
      <c r="BU94" s="69" t="s">
        <v>72</v>
      </c>
      <c r="BV94" s="68" t="s">
        <v>73</v>
      </c>
      <c r="BW94" s="68" t="s">
        <v>4</v>
      </c>
      <c r="BX94" s="68" t="s">
        <v>74</v>
      </c>
      <c r="CL94" s="68" t="s">
        <v>1</v>
      </c>
    </row>
    <row r="95" spans="1:91" s="6" customFormat="1" ht="16.5" customHeight="1">
      <c r="A95" s="70" t="s">
        <v>75</v>
      </c>
      <c r="B95" s="71"/>
      <c r="C95" s="72"/>
      <c r="D95" s="611" t="s">
        <v>76</v>
      </c>
      <c r="E95" s="611"/>
      <c r="F95" s="611"/>
      <c r="G95" s="611"/>
      <c r="H95" s="611"/>
      <c r="I95" s="73"/>
      <c r="J95" s="611" t="s">
        <v>77</v>
      </c>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09">
        <f>'SO 01 - HTÚ'!J30</f>
        <v>0</v>
      </c>
      <c r="AH95" s="610"/>
      <c r="AI95" s="610"/>
      <c r="AJ95" s="610"/>
      <c r="AK95" s="610"/>
      <c r="AL95" s="610"/>
      <c r="AM95" s="610"/>
      <c r="AN95" s="609">
        <f t="shared" si="0"/>
        <v>0</v>
      </c>
      <c r="AO95" s="610"/>
      <c r="AP95" s="610"/>
      <c r="AQ95" s="74" t="s">
        <v>78</v>
      </c>
      <c r="AR95" s="71"/>
      <c r="AS95" s="75">
        <v>0</v>
      </c>
      <c r="AT95" s="76">
        <f t="shared" si="1"/>
        <v>0</v>
      </c>
      <c r="AU95" s="77">
        <f>'SO 01 - HTÚ'!P128</f>
        <v>3353.2383409999993</v>
      </c>
      <c r="AV95" s="76">
        <f>'SO 01 - HTÚ'!J33</f>
        <v>0</v>
      </c>
      <c r="AW95" s="76">
        <f>'SO 01 - HTÚ'!J34</f>
        <v>0</v>
      </c>
      <c r="AX95" s="76">
        <f>'SO 01 - HTÚ'!J35</f>
        <v>0</v>
      </c>
      <c r="AY95" s="76">
        <f>'SO 01 - HTÚ'!J36</f>
        <v>0</v>
      </c>
      <c r="AZ95" s="76">
        <f>'SO 01 - HTÚ'!F33</f>
        <v>0</v>
      </c>
      <c r="BA95" s="76">
        <f>'SO 01 - HTÚ'!F34</f>
        <v>0</v>
      </c>
      <c r="BB95" s="76">
        <f>'SO 01 - HTÚ'!F35</f>
        <v>0</v>
      </c>
      <c r="BC95" s="76">
        <f>'SO 01 - HTÚ'!F36</f>
        <v>0</v>
      </c>
      <c r="BD95" s="78">
        <f>'SO 01 - HTÚ'!F37</f>
        <v>0</v>
      </c>
      <c r="BT95" s="79" t="s">
        <v>79</v>
      </c>
      <c r="BV95" s="79" t="s">
        <v>73</v>
      </c>
      <c r="BW95" s="79" t="s">
        <v>80</v>
      </c>
      <c r="BX95" s="79" t="s">
        <v>4</v>
      </c>
      <c r="CL95" s="79" t="s">
        <v>1</v>
      </c>
      <c r="CM95" s="79" t="s">
        <v>81</v>
      </c>
    </row>
    <row r="96" spans="1:91" s="6" customFormat="1" ht="16.5" customHeight="1">
      <c r="A96" s="70" t="s">
        <v>75</v>
      </c>
      <c r="B96" s="71"/>
      <c r="C96" s="72"/>
      <c r="D96" s="611" t="s">
        <v>82</v>
      </c>
      <c r="E96" s="611"/>
      <c r="F96" s="611"/>
      <c r="G96" s="611"/>
      <c r="H96" s="611"/>
      <c r="I96" s="73"/>
      <c r="J96" s="611" t="s">
        <v>83</v>
      </c>
      <c r="K96" s="611"/>
      <c r="L96" s="611"/>
      <c r="M96" s="611"/>
      <c r="N96" s="611"/>
      <c r="O96" s="611"/>
      <c r="P96" s="611"/>
      <c r="Q96" s="611"/>
      <c r="R96" s="611"/>
      <c r="S96" s="611"/>
      <c r="T96" s="611"/>
      <c r="U96" s="611"/>
      <c r="V96" s="611"/>
      <c r="W96" s="611"/>
      <c r="X96" s="611"/>
      <c r="Y96" s="611"/>
      <c r="Z96" s="611"/>
      <c r="AA96" s="611"/>
      <c r="AB96" s="611"/>
      <c r="AC96" s="611"/>
      <c r="AD96" s="611"/>
      <c r="AE96" s="611"/>
      <c r="AF96" s="611"/>
      <c r="AG96" s="609">
        <f>'SO 02 - Tělocvična'!J30</f>
        <v>0</v>
      </c>
      <c r="AH96" s="610"/>
      <c r="AI96" s="610"/>
      <c r="AJ96" s="610"/>
      <c r="AK96" s="610"/>
      <c r="AL96" s="610"/>
      <c r="AM96" s="610"/>
      <c r="AN96" s="609">
        <f t="shared" si="0"/>
        <v>0</v>
      </c>
      <c r="AO96" s="610"/>
      <c r="AP96" s="610"/>
      <c r="AQ96" s="74" t="s">
        <v>78</v>
      </c>
      <c r="AR96" s="71"/>
      <c r="AS96" s="75">
        <v>0</v>
      </c>
      <c r="AT96" s="76">
        <f t="shared" si="1"/>
        <v>0</v>
      </c>
      <c r="AU96" s="77">
        <f>'SO 02 - Tělocvična'!P156</f>
        <v>18684.028456</v>
      </c>
      <c r="AV96" s="76">
        <f>'SO 02 - Tělocvična'!J33</f>
        <v>0</v>
      </c>
      <c r="AW96" s="76">
        <f>'SO 02 - Tělocvična'!J34</f>
        <v>0</v>
      </c>
      <c r="AX96" s="76">
        <f>'SO 02 - Tělocvična'!J35</f>
        <v>0</v>
      </c>
      <c r="AY96" s="76">
        <f>'SO 02 - Tělocvična'!J36</f>
        <v>0</v>
      </c>
      <c r="AZ96" s="76">
        <f>'SO 02 - Tělocvična'!F33</f>
        <v>0</v>
      </c>
      <c r="BA96" s="76">
        <f>'SO 02 - Tělocvična'!F34</f>
        <v>0</v>
      </c>
      <c r="BB96" s="76">
        <f>'SO 02 - Tělocvična'!F35</f>
        <v>0</v>
      </c>
      <c r="BC96" s="76">
        <f>'SO 02 - Tělocvična'!F36</f>
        <v>0</v>
      </c>
      <c r="BD96" s="78">
        <f>'SO 02 - Tělocvična'!F37</f>
        <v>0</v>
      </c>
      <c r="BT96" s="79" t="s">
        <v>79</v>
      </c>
      <c r="BV96" s="79" t="s">
        <v>73</v>
      </c>
      <c r="BW96" s="79" t="s">
        <v>84</v>
      </c>
      <c r="BX96" s="79" t="s">
        <v>4</v>
      </c>
      <c r="CL96" s="79" t="s">
        <v>1</v>
      </c>
      <c r="CM96" s="79" t="s">
        <v>81</v>
      </c>
    </row>
    <row r="97" spans="1:91" s="6" customFormat="1" ht="16.5" customHeight="1">
      <c r="A97" s="70" t="s">
        <v>75</v>
      </c>
      <c r="B97" s="71"/>
      <c r="C97" s="72"/>
      <c r="D97" s="611" t="s">
        <v>85</v>
      </c>
      <c r="E97" s="611"/>
      <c r="F97" s="611"/>
      <c r="G97" s="611"/>
      <c r="H97" s="611"/>
      <c r="I97" s="73"/>
      <c r="J97" s="611" t="s">
        <v>86</v>
      </c>
      <c r="K97" s="611"/>
      <c r="L97" s="611"/>
      <c r="M97" s="611"/>
      <c r="N97" s="611"/>
      <c r="O97" s="611"/>
      <c r="P97" s="611"/>
      <c r="Q97" s="611"/>
      <c r="R97" s="611"/>
      <c r="S97" s="611"/>
      <c r="T97" s="611"/>
      <c r="U97" s="611"/>
      <c r="V97" s="611"/>
      <c r="W97" s="611"/>
      <c r="X97" s="611"/>
      <c r="Y97" s="611"/>
      <c r="Z97" s="611"/>
      <c r="AA97" s="611"/>
      <c r="AB97" s="611"/>
      <c r="AC97" s="611"/>
      <c r="AD97" s="611"/>
      <c r="AE97" s="611"/>
      <c r="AF97" s="611"/>
      <c r="AG97" s="609">
        <f>'SO 03 - Venkovní úpravy'!J30</f>
        <v>0</v>
      </c>
      <c r="AH97" s="610"/>
      <c r="AI97" s="610"/>
      <c r="AJ97" s="610"/>
      <c r="AK97" s="610"/>
      <c r="AL97" s="610"/>
      <c r="AM97" s="610"/>
      <c r="AN97" s="609">
        <f t="shared" si="0"/>
        <v>0</v>
      </c>
      <c r="AO97" s="610"/>
      <c r="AP97" s="610"/>
      <c r="AQ97" s="74" t="s">
        <v>78</v>
      </c>
      <c r="AR97" s="71"/>
      <c r="AS97" s="75">
        <v>0</v>
      </c>
      <c r="AT97" s="76">
        <f t="shared" si="1"/>
        <v>0</v>
      </c>
      <c r="AU97" s="77">
        <f>'SO 03 - Venkovní úpravy'!P131</f>
        <v>1793.2026389999999</v>
      </c>
      <c r="AV97" s="76">
        <f>'SO 03 - Venkovní úpravy'!J33</f>
        <v>0</v>
      </c>
      <c r="AW97" s="76">
        <f>'SO 03 - Venkovní úpravy'!J34</f>
        <v>0</v>
      </c>
      <c r="AX97" s="76">
        <f>'SO 03 - Venkovní úpravy'!J35</f>
        <v>0</v>
      </c>
      <c r="AY97" s="76">
        <f>'SO 03 - Venkovní úpravy'!J36</f>
        <v>0</v>
      </c>
      <c r="AZ97" s="76">
        <f>'SO 03 - Venkovní úpravy'!F33</f>
        <v>0</v>
      </c>
      <c r="BA97" s="76">
        <f>'SO 03 - Venkovní úpravy'!F34</f>
        <v>0</v>
      </c>
      <c r="BB97" s="76">
        <f>'SO 03 - Venkovní úpravy'!F35</f>
        <v>0</v>
      </c>
      <c r="BC97" s="76">
        <f>'SO 03 - Venkovní úpravy'!F36</f>
        <v>0</v>
      </c>
      <c r="BD97" s="78">
        <f>'SO 03 - Venkovní úpravy'!F37</f>
        <v>0</v>
      </c>
      <c r="BT97" s="79" t="s">
        <v>79</v>
      </c>
      <c r="BV97" s="79" t="s">
        <v>73</v>
      </c>
      <c r="BW97" s="79" t="s">
        <v>87</v>
      </c>
      <c r="BX97" s="79" t="s">
        <v>4</v>
      </c>
      <c r="CL97" s="79" t="s">
        <v>1</v>
      </c>
      <c r="CM97" s="79" t="s">
        <v>81</v>
      </c>
    </row>
    <row r="98" spans="1:91" s="6" customFormat="1" ht="16.5" customHeight="1">
      <c r="A98" s="70" t="s">
        <v>75</v>
      </c>
      <c r="B98" s="71"/>
      <c r="C98" s="72"/>
      <c r="D98" s="611" t="s">
        <v>88</v>
      </c>
      <c r="E98" s="611"/>
      <c r="F98" s="611"/>
      <c r="G98" s="611"/>
      <c r="H98" s="611"/>
      <c r="I98" s="73"/>
      <c r="J98" s="611" t="s">
        <v>89</v>
      </c>
      <c r="K98" s="611"/>
      <c r="L98" s="611"/>
      <c r="M98" s="611"/>
      <c r="N98" s="611"/>
      <c r="O98" s="611"/>
      <c r="P98" s="611"/>
      <c r="Q98" s="611"/>
      <c r="R98" s="611"/>
      <c r="S98" s="611"/>
      <c r="T98" s="611"/>
      <c r="U98" s="611"/>
      <c r="V98" s="611"/>
      <c r="W98" s="611"/>
      <c r="X98" s="611"/>
      <c r="Y98" s="611"/>
      <c r="Z98" s="611"/>
      <c r="AA98" s="611"/>
      <c r="AB98" s="611"/>
      <c r="AC98" s="611"/>
      <c r="AD98" s="611"/>
      <c r="AE98" s="611"/>
      <c r="AF98" s="611"/>
      <c r="AG98" s="609">
        <f>'IO 01 - Přípojka vodovodu'!J30</f>
        <v>0</v>
      </c>
      <c r="AH98" s="610"/>
      <c r="AI98" s="610"/>
      <c r="AJ98" s="610"/>
      <c r="AK98" s="610"/>
      <c r="AL98" s="610"/>
      <c r="AM98" s="610"/>
      <c r="AN98" s="609">
        <f t="shared" si="0"/>
        <v>0</v>
      </c>
      <c r="AO98" s="610"/>
      <c r="AP98" s="610"/>
      <c r="AQ98" s="74" t="s">
        <v>78</v>
      </c>
      <c r="AR98" s="71"/>
      <c r="AS98" s="75">
        <v>0</v>
      </c>
      <c r="AT98" s="76">
        <f t="shared" si="1"/>
        <v>0</v>
      </c>
      <c r="AU98" s="77">
        <f>'IO 01 - Přípojka vodovodu'!P128</f>
        <v>19.904972000000001</v>
      </c>
      <c r="AV98" s="76">
        <f>'IO 01 - Přípojka vodovodu'!J33</f>
        <v>0</v>
      </c>
      <c r="AW98" s="76">
        <f>'IO 01 - Přípojka vodovodu'!J34</f>
        <v>0</v>
      </c>
      <c r="AX98" s="76">
        <f>'IO 01 - Přípojka vodovodu'!J35</f>
        <v>0</v>
      </c>
      <c r="AY98" s="76">
        <f>'IO 01 - Přípojka vodovodu'!J36</f>
        <v>0</v>
      </c>
      <c r="AZ98" s="76">
        <f>'IO 01 - Přípojka vodovodu'!F33</f>
        <v>0</v>
      </c>
      <c r="BA98" s="76">
        <f>'IO 01 - Přípojka vodovodu'!F34</f>
        <v>0</v>
      </c>
      <c r="BB98" s="76">
        <f>'IO 01 - Přípojka vodovodu'!F35</f>
        <v>0</v>
      </c>
      <c r="BC98" s="76">
        <f>'IO 01 - Přípojka vodovodu'!F36</f>
        <v>0</v>
      </c>
      <c r="BD98" s="78">
        <f>'IO 01 - Přípojka vodovodu'!F37</f>
        <v>0</v>
      </c>
      <c r="BT98" s="79" t="s">
        <v>79</v>
      </c>
      <c r="BV98" s="79" t="s">
        <v>73</v>
      </c>
      <c r="BW98" s="79" t="s">
        <v>90</v>
      </c>
      <c r="BX98" s="79" t="s">
        <v>4</v>
      </c>
      <c r="CL98" s="79" t="s">
        <v>1</v>
      </c>
      <c r="CM98" s="79" t="s">
        <v>81</v>
      </c>
    </row>
    <row r="99" spans="1:91" s="6" customFormat="1" ht="16.5" customHeight="1">
      <c r="A99" s="70" t="s">
        <v>75</v>
      </c>
      <c r="B99" s="71"/>
      <c r="C99" s="72"/>
      <c r="D99" s="611" t="s">
        <v>91</v>
      </c>
      <c r="E99" s="611"/>
      <c r="F99" s="611"/>
      <c r="G99" s="611"/>
      <c r="H99" s="611"/>
      <c r="I99" s="73"/>
      <c r="J99" s="611" t="s">
        <v>92</v>
      </c>
      <c r="K99" s="611"/>
      <c r="L99" s="611"/>
      <c r="M99" s="611"/>
      <c r="N99" s="611"/>
      <c r="O99" s="611"/>
      <c r="P99" s="611"/>
      <c r="Q99" s="611"/>
      <c r="R99" s="611"/>
      <c r="S99" s="611"/>
      <c r="T99" s="611"/>
      <c r="U99" s="611"/>
      <c r="V99" s="611"/>
      <c r="W99" s="611"/>
      <c r="X99" s="611"/>
      <c r="Y99" s="611"/>
      <c r="Z99" s="611"/>
      <c r="AA99" s="611"/>
      <c r="AB99" s="611"/>
      <c r="AC99" s="611"/>
      <c r="AD99" s="611"/>
      <c r="AE99" s="611"/>
      <c r="AF99" s="611"/>
      <c r="AG99" s="609">
        <f>'IO 02 - Přípojka kanalizace'!J30</f>
        <v>0</v>
      </c>
      <c r="AH99" s="610"/>
      <c r="AI99" s="610"/>
      <c r="AJ99" s="610"/>
      <c r="AK99" s="610"/>
      <c r="AL99" s="610"/>
      <c r="AM99" s="610"/>
      <c r="AN99" s="609">
        <f t="shared" si="0"/>
        <v>0</v>
      </c>
      <c r="AO99" s="610"/>
      <c r="AP99" s="610"/>
      <c r="AQ99" s="74" t="s">
        <v>78</v>
      </c>
      <c r="AR99" s="71"/>
      <c r="AS99" s="75">
        <v>0</v>
      </c>
      <c r="AT99" s="76">
        <f t="shared" si="1"/>
        <v>0</v>
      </c>
      <c r="AU99" s="77">
        <f>'IO 02 - Přípojka kanalizace'!P128</f>
        <v>27.021161000000003</v>
      </c>
      <c r="AV99" s="76">
        <f>'IO 02 - Přípojka kanalizace'!J33</f>
        <v>0</v>
      </c>
      <c r="AW99" s="76">
        <f>'IO 02 - Přípojka kanalizace'!J34</f>
        <v>0</v>
      </c>
      <c r="AX99" s="76">
        <f>'IO 02 - Přípojka kanalizace'!J35</f>
        <v>0</v>
      </c>
      <c r="AY99" s="76">
        <f>'IO 02 - Přípojka kanalizace'!J36</f>
        <v>0</v>
      </c>
      <c r="AZ99" s="76">
        <f>'IO 02 - Přípojka kanalizace'!F33</f>
        <v>0</v>
      </c>
      <c r="BA99" s="76">
        <f>'IO 02 - Přípojka kanalizace'!F34</f>
        <v>0</v>
      </c>
      <c r="BB99" s="76">
        <f>'IO 02 - Přípojka kanalizace'!F35</f>
        <v>0</v>
      </c>
      <c r="BC99" s="76">
        <f>'IO 02 - Přípojka kanalizace'!F36</f>
        <v>0</v>
      </c>
      <c r="BD99" s="78">
        <f>'IO 02 - Přípojka kanalizace'!F37</f>
        <v>0</v>
      </c>
      <c r="BT99" s="79" t="s">
        <v>79</v>
      </c>
      <c r="BV99" s="79" t="s">
        <v>73</v>
      </c>
      <c r="BW99" s="79" t="s">
        <v>93</v>
      </c>
      <c r="BX99" s="79" t="s">
        <v>4</v>
      </c>
      <c r="CL99" s="79" t="s">
        <v>1</v>
      </c>
      <c r="CM99" s="79" t="s">
        <v>81</v>
      </c>
    </row>
    <row r="100" spans="1:91" s="6" customFormat="1" ht="16.5" customHeight="1">
      <c r="A100" s="70" t="s">
        <v>75</v>
      </c>
      <c r="B100" s="71"/>
      <c r="C100" s="72"/>
      <c r="D100" s="611" t="s">
        <v>94</v>
      </c>
      <c r="E100" s="611"/>
      <c r="F100" s="611"/>
      <c r="G100" s="611"/>
      <c r="H100" s="611"/>
      <c r="I100" s="73"/>
      <c r="J100" s="611" t="s">
        <v>95</v>
      </c>
      <c r="K100" s="611"/>
      <c r="L100" s="611"/>
      <c r="M100" s="611"/>
      <c r="N100" s="611"/>
      <c r="O100" s="611"/>
      <c r="P100" s="611"/>
      <c r="Q100" s="611"/>
      <c r="R100" s="611"/>
      <c r="S100" s="611"/>
      <c r="T100" s="611"/>
      <c r="U100" s="611"/>
      <c r="V100" s="611"/>
      <c r="W100" s="611"/>
      <c r="X100" s="611"/>
      <c r="Y100" s="611"/>
      <c r="Z100" s="611"/>
      <c r="AA100" s="611"/>
      <c r="AB100" s="611"/>
      <c r="AC100" s="611"/>
      <c r="AD100" s="611"/>
      <c r="AE100" s="611"/>
      <c r="AF100" s="611"/>
      <c r="AG100" s="609">
        <f>'IO 04 - Veřejné osvětlení'!J30</f>
        <v>0</v>
      </c>
      <c r="AH100" s="610"/>
      <c r="AI100" s="610"/>
      <c r="AJ100" s="610"/>
      <c r="AK100" s="610"/>
      <c r="AL100" s="610"/>
      <c r="AM100" s="610"/>
      <c r="AN100" s="609">
        <f t="shared" si="0"/>
        <v>0</v>
      </c>
      <c r="AO100" s="610"/>
      <c r="AP100" s="610"/>
      <c r="AQ100" s="74" t="s">
        <v>78</v>
      </c>
      <c r="AR100" s="71"/>
      <c r="AS100" s="75">
        <v>0</v>
      </c>
      <c r="AT100" s="76">
        <f t="shared" si="1"/>
        <v>0</v>
      </c>
      <c r="AU100" s="77">
        <f>'IO 04 - Veřejné osvětlení'!P122</f>
        <v>0</v>
      </c>
      <c r="AV100" s="76">
        <f>'IO 04 - Veřejné osvětlení'!J33</f>
        <v>0</v>
      </c>
      <c r="AW100" s="76">
        <f>'IO 04 - Veřejné osvětlení'!J34</f>
        <v>0</v>
      </c>
      <c r="AX100" s="76">
        <f>'IO 04 - Veřejné osvětlení'!J35</f>
        <v>0</v>
      </c>
      <c r="AY100" s="76">
        <f>'IO 04 - Veřejné osvětlení'!J36</f>
        <v>0</v>
      </c>
      <c r="AZ100" s="76">
        <f>'IO 04 - Veřejné osvětlení'!F33</f>
        <v>0</v>
      </c>
      <c r="BA100" s="76">
        <f>'IO 04 - Veřejné osvětlení'!F34</f>
        <v>0</v>
      </c>
      <c r="BB100" s="76">
        <f>'IO 04 - Veřejné osvětlení'!F35</f>
        <v>0</v>
      </c>
      <c r="BC100" s="76">
        <f>'IO 04 - Veřejné osvětlení'!F36</f>
        <v>0</v>
      </c>
      <c r="BD100" s="78">
        <f>'IO 04 - Veřejné osvětlení'!F37</f>
        <v>0</v>
      </c>
      <c r="BT100" s="79" t="s">
        <v>79</v>
      </c>
      <c r="BV100" s="79" t="s">
        <v>73</v>
      </c>
      <c r="BW100" s="79" t="s">
        <v>96</v>
      </c>
      <c r="BX100" s="79" t="s">
        <v>4</v>
      </c>
      <c r="CL100" s="79" t="s">
        <v>1</v>
      </c>
      <c r="CM100" s="79" t="s">
        <v>81</v>
      </c>
    </row>
    <row r="101" spans="1:91" s="6" customFormat="1" ht="16.5" customHeight="1">
      <c r="A101" s="70" t="s">
        <v>75</v>
      </c>
      <c r="B101" s="71"/>
      <c r="C101" s="72"/>
      <c r="D101" s="611" t="s">
        <v>97</v>
      </c>
      <c r="E101" s="611"/>
      <c r="F101" s="611"/>
      <c r="G101" s="611"/>
      <c r="H101" s="611"/>
      <c r="I101" s="73"/>
      <c r="J101" s="611" t="s">
        <v>98</v>
      </c>
      <c r="K101" s="611"/>
      <c r="L101" s="611"/>
      <c r="M101" s="611"/>
      <c r="N101" s="611"/>
      <c r="O101" s="611"/>
      <c r="P101" s="611"/>
      <c r="Q101" s="611"/>
      <c r="R101" s="611"/>
      <c r="S101" s="611"/>
      <c r="T101" s="611"/>
      <c r="U101" s="611"/>
      <c r="V101" s="611"/>
      <c r="W101" s="611"/>
      <c r="X101" s="611"/>
      <c r="Y101" s="611"/>
      <c r="Z101" s="611"/>
      <c r="AA101" s="611"/>
      <c r="AB101" s="611"/>
      <c r="AC101" s="611"/>
      <c r="AD101" s="611"/>
      <c r="AE101" s="611"/>
      <c r="AF101" s="611"/>
      <c r="AG101" s="609">
        <f>'IO 05 - Přípojka plynu'!J30</f>
        <v>0</v>
      </c>
      <c r="AH101" s="610"/>
      <c r="AI101" s="610"/>
      <c r="AJ101" s="610"/>
      <c r="AK101" s="610"/>
      <c r="AL101" s="610"/>
      <c r="AM101" s="610"/>
      <c r="AN101" s="609">
        <f t="shared" si="0"/>
        <v>0</v>
      </c>
      <c r="AO101" s="610"/>
      <c r="AP101" s="610"/>
      <c r="AQ101" s="74" t="s">
        <v>78</v>
      </c>
      <c r="AR101" s="71"/>
      <c r="AS101" s="80">
        <v>0</v>
      </c>
      <c r="AT101" s="81">
        <f t="shared" si="1"/>
        <v>0</v>
      </c>
      <c r="AU101" s="82">
        <f>'IO 05 - Přípojka plynu'!P128</f>
        <v>27.021161000000003</v>
      </c>
      <c r="AV101" s="81">
        <f>'IO 05 - Přípojka plynu'!J33</f>
        <v>0</v>
      </c>
      <c r="AW101" s="81">
        <f>'IO 05 - Přípojka plynu'!J34</f>
        <v>0</v>
      </c>
      <c r="AX101" s="81">
        <f>'IO 05 - Přípojka plynu'!J35</f>
        <v>0</v>
      </c>
      <c r="AY101" s="81">
        <f>'IO 05 - Přípojka plynu'!J36</f>
        <v>0</v>
      </c>
      <c r="AZ101" s="81">
        <f>'IO 05 - Přípojka plynu'!F33</f>
        <v>0</v>
      </c>
      <c r="BA101" s="81">
        <f>'IO 05 - Přípojka plynu'!F34</f>
        <v>0</v>
      </c>
      <c r="BB101" s="81">
        <f>'IO 05 - Přípojka plynu'!F35</f>
        <v>0</v>
      </c>
      <c r="BC101" s="81">
        <f>'IO 05 - Přípojka plynu'!F36</f>
        <v>0</v>
      </c>
      <c r="BD101" s="83">
        <f>'IO 05 - Přípojka plynu'!F37</f>
        <v>0</v>
      </c>
      <c r="BT101" s="79" t="s">
        <v>79</v>
      </c>
      <c r="BV101" s="79" t="s">
        <v>73</v>
      </c>
      <c r="BW101" s="79" t="s">
        <v>99</v>
      </c>
      <c r="BX101" s="79" t="s">
        <v>4</v>
      </c>
      <c r="CL101" s="79" t="s">
        <v>1</v>
      </c>
      <c r="CM101" s="79" t="s">
        <v>81</v>
      </c>
    </row>
    <row r="102" spans="1:91" s="1" customFormat="1" ht="30" customHeight="1">
      <c r="B102" s="29"/>
      <c r="AR102" s="29"/>
    </row>
    <row r="103" spans="1:91" s="1" customFormat="1" ht="6.9" customHeight="1">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29"/>
    </row>
  </sheetData>
  <mergeCells count="64">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95" location="'SO 01 - HTÚ'!C2" display="/"/>
    <hyperlink ref="A96" location="'SO 02 - Tělocvična'!C2" display="/"/>
    <hyperlink ref="A97" location="'SO 03 - Venkovní úpravy'!C2" display="/"/>
    <hyperlink ref="A98" location="'IO 01 - Přípojka vodovodu'!C2" display="/"/>
    <hyperlink ref="A99" location="'IO 02 - Přípojka kanalizace'!C2" display="/"/>
    <hyperlink ref="A100" location="'IO 04 - Veřejné osvětlení'!C2" display="/"/>
    <hyperlink ref="A101" location="'IO 05 - Přípojka plynu'!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244"/>
  <sheetViews>
    <sheetView showGridLines="0" workbookViewId="0">
      <selection activeCell="H239" sqref="H239:H24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594" t="s">
        <v>5</v>
      </c>
      <c r="M2" s="595"/>
      <c r="N2" s="595"/>
      <c r="O2" s="595"/>
      <c r="P2" s="595"/>
      <c r="Q2" s="595"/>
      <c r="R2" s="595"/>
      <c r="S2" s="595"/>
      <c r="T2" s="595"/>
      <c r="U2" s="595"/>
      <c r="V2" s="595"/>
      <c r="AT2" s="17" t="s">
        <v>80</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29" t="str">
        <f>'Rekapitulace stavby'!K6</f>
        <v>Tělocvična v ulici Jívanská - revize 06</v>
      </c>
      <c r="F7" s="630"/>
      <c r="G7" s="630"/>
      <c r="H7" s="630"/>
      <c r="L7" s="20"/>
    </row>
    <row r="8" spans="2:46" s="1" customFormat="1" ht="12" customHeight="1">
      <c r="B8" s="29"/>
      <c r="D8" s="26" t="s">
        <v>101</v>
      </c>
      <c r="L8" s="29"/>
    </row>
    <row r="9" spans="2:46" s="1" customFormat="1" ht="16.5" customHeight="1">
      <c r="B9" s="29"/>
      <c r="E9" s="619" t="s">
        <v>102</v>
      </c>
      <c r="F9" s="628"/>
      <c r="G9" s="628"/>
      <c r="H9" s="628"/>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44932</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03" t="str">
        <f>'Rekapitulace stavby'!E14</f>
        <v/>
      </c>
      <c r="F18" s="603"/>
      <c r="G18" s="603"/>
      <c r="H18" s="603"/>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05" t="s">
        <v>1</v>
      </c>
      <c r="F27" s="605"/>
      <c r="G27" s="605"/>
      <c r="H27" s="605"/>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ROUND(J128,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ROUND((SUM(BE128:BE243)),  2)</f>
        <v>0</v>
      </c>
      <c r="I33" s="89">
        <v>0.21</v>
      </c>
      <c r="J33" s="88">
        <f>ROUND(((SUM(BE128:BE243))*I33),  2)</f>
        <v>0</v>
      </c>
      <c r="L33" s="29"/>
    </row>
    <row r="34" spans="2:12" s="1" customFormat="1" ht="14.4" customHeight="1">
      <c r="B34" s="29"/>
      <c r="E34" s="26" t="s">
        <v>37</v>
      </c>
      <c r="F34" s="88">
        <f>ROUND((SUM(BF128:BF243)),  2)</f>
        <v>0</v>
      </c>
      <c r="I34" s="89">
        <v>0.15</v>
      </c>
      <c r="J34" s="88">
        <f>ROUND(((SUM(BF128:BF243))*I34),  2)</f>
        <v>0</v>
      </c>
      <c r="L34" s="29"/>
    </row>
    <row r="35" spans="2:12" s="1" customFormat="1" ht="14.4" hidden="1" customHeight="1">
      <c r="B35" s="29"/>
      <c r="E35" s="26" t="s">
        <v>38</v>
      </c>
      <c r="F35" s="88">
        <f>ROUND((SUM(BG128:BG243)),  2)</f>
        <v>0</v>
      </c>
      <c r="I35" s="89">
        <v>0.21</v>
      </c>
      <c r="J35" s="88">
        <f>0</f>
        <v>0</v>
      </c>
      <c r="L35" s="29"/>
    </row>
    <row r="36" spans="2:12" s="1" customFormat="1" ht="14.4" hidden="1" customHeight="1">
      <c r="B36" s="29"/>
      <c r="E36" s="26" t="s">
        <v>39</v>
      </c>
      <c r="F36" s="88">
        <f>ROUND((SUM(BH128:BH243)),  2)</f>
        <v>0</v>
      </c>
      <c r="I36" s="89">
        <v>0.15</v>
      </c>
      <c r="J36" s="88">
        <f>0</f>
        <v>0</v>
      </c>
      <c r="L36" s="29"/>
    </row>
    <row r="37" spans="2:12" s="1" customFormat="1" ht="14.4" hidden="1" customHeight="1">
      <c r="B37" s="29"/>
      <c r="E37" s="26" t="s">
        <v>40</v>
      </c>
      <c r="F37" s="88">
        <f>ROUND((SUM(BI128:BI243)),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29" t="str">
        <f>E7</f>
        <v>Tělocvična v ulici Jívanská - revize 06</v>
      </c>
      <c r="F85" s="630"/>
      <c r="G85" s="630"/>
      <c r="H85" s="630"/>
      <c r="L85" s="29"/>
    </row>
    <row r="86" spans="2:47" s="1" customFormat="1" ht="12" customHeight="1">
      <c r="B86" s="29"/>
      <c r="C86" s="26" t="s">
        <v>101</v>
      </c>
      <c r="L86" s="29"/>
    </row>
    <row r="87" spans="2:47" s="1" customFormat="1" ht="16.5" customHeight="1">
      <c r="B87" s="29"/>
      <c r="E87" s="619" t="str">
        <f>E9</f>
        <v>SO 01 - HTÚ</v>
      </c>
      <c r="F87" s="628"/>
      <c r="G87" s="628"/>
      <c r="H87" s="628"/>
      <c r="L87" s="29"/>
    </row>
    <row r="88" spans="2:47" s="1" customFormat="1" ht="6.9" customHeight="1">
      <c r="B88" s="29"/>
      <c r="L88" s="29"/>
    </row>
    <row r="89" spans="2:47" s="1" customFormat="1" ht="12" customHeight="1">
      <c r="B89" s="29"/>
      <c r="C89" s="26" t="s">
        <v>17</v>
      </c>
      <c r="F89" s="24" t="str">
        <f>F12</f>
        <v>Praha - Horní Počernice</v>
      </c>
      <c r="I89" s="26" t="s">
        <v>19</v>
      </c>
      <c r="J89" s="49">
        <f>IF(J12="","",J12)</f>
        <v>44932</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J128</f>
        <v>0</v>
      </c>
      <c r="L96" s="29"/>
      <c r="AU96" s="17" t="s">
        <v>107</v>
      </c>
    </row>
    <row r="97" spans="2:12" s="8" customFormat="1" ht="24.9" customHeight="1">
      <c r="B97" s="101"/>
      <c r="D97" s="102" t="s">
        <v>108</v>
      </c>
      <c r="E97" s="103"/>
      <c r="F97" s="103"/>
      <c r="G97" s="103"/>
      <c r="H97" s="103"/>
      <c r="I97" s="103"/>
      <c r="J97" s="104">
        <f>J129</f>
        <v>0</v>
      </c>
      <c r="L97" s="101"/>
    </row>
    <row r="98" spans="2:12" s="9" customFormat="1" ht="19.95" customHeight="1">
      <c r="B98" s="105"/>
      <c r="D98" s="106" t="s">
        <v>109</v>
      </c>
      <c r="E98" s="107"/>
      <c r="F98" s="107"/>
      <c r="G98" s="107"/>
      <c r="H98" s="107"/>
      <c r="I98" s="107"/>
      <c r="J98" s="108">
        <f>J130</f>
        <v>0</v>
      </c>
      <c r="L98" s="105"/>
    </row>
    <row r="99" spans="2:12" s="9" customFormat="1" ht="19.95" customHeight="1">
      <c r="B99" s="105"/>
      <c r="D99" s="106" t="s">
        <v>110</v>
      </c>
      <c r="E99" s="107"/>
      <c r="F99" s="107"/>
      <c r="G99" s="107"/>
      <c r="H99" s="107"/>
      <c r="I99" s="107"/>
      <c r="J99" s="108">
        <f>J201</f>
        <v>0</v>
      </c>
      <c r="L99" s="105"/>
    </row>
    <row r="100" spans="2:12" s="9" customFormat="1" ht="19.95" customHeight="1">
      <c r="B100" s="105"/>
      <c r="D100" s="106" t="s">
        <v>111</v>
      </c>
      <c r="E100" s="107"/>
      <c r="F100" s="107"/>
      <c r="G100" s="107"/>
      <c r="H100" s="107"/>
      <c r="I100" s="107"/>
      <c r="J100" s="108">
        <f>J206</f>
        <v>0</v>
      </c>
      <c r="L100" s="105"/>
    </row>
    <row r="101" spans="2:12" s="9" customFormat="1" ht="19.95" customHeight="1">
      <c r="B101" s="105"/>
      <c r="D101" s="106" t="s">
        <v>112</v>
      </c>
      <c r="E101" s="107"/>
      <c r="F101" s="107"/>
      <c r="G101" s="107"/>
      <c r="H101" s="107"/>
      <c r="I101" s="107"/>
      <c r="J101" s="108">
        <f>J213</f>
        <v>0</v>
      </c>
      <c r="L101" s="105"/>
    </row>
    <row r="102" spans="2:12" s="9" customFormat="1" ht="19.95" customHeight="1">
      <c r="B102" s="105"/>
      <c r="D102" s="106" t="s">
        <v>113</v>
      </c>
      <c r="E102" s="107"/>
      <c r="F102" s="107"/>
      <c r="G102" s="107"/>
      <c r="H102" s="107"/>
      <c r="I102" s="107"/>
      <c r="J102" s="108">
        <f>J225</f>
        <v>0</v>
      </c>
      <c r="L102" s="105"/>
    </row>
    <row r="103" spans="2:12" s="9" customFormat="1" ht="19.95" customHeight="1">
      <c r="B103" s="105"/>
      <c r="D103" s="106" t="s">
        <v>114</v>
      </c>
      <c r="E103" s="107"/>
      <c r="F103" s="107"/>
      <c r="G103" s="107"/>
      <c r="H103" s="107"/>
      <c r="I103" s="107"/>
      <c r="J103" s="108">
        <f>J233</f>
        <v>0</v>
      </c>
      <c r="L103" s="105"/>
    </row>
    <row r="104" spans="2:12" s="8" customFormat="1" ht="24.9" customHeight="1">
      <c r="B104" s="101"/>
      <c r="D104" s="102" t="s">
        <v>115</v>
      </c>
      <c r="E104" s="103"/>
      <c r="F104" s="103"/>
      <c r="G104" s="103"/>
      <c r="H104" s="103"/>
      <c r="I104" s="103"/>
      <c r="J104" s="104">
        <f>J235</f>
        <v>0</v>
      </c>
      <c r="L104" s="101"/>
    </row>
    <row r="105" spans="2:12" s="9" customFormat="1" ht="19.95" customHeight="1">
      <c r="B105" s="105"/>
      <c r="D105" s="106" t="s">
        <v>116</v>
      </c>
      <c r="E105" s="107"/>
      <c r="F105" s="107"/>
      <c r="G105" s="107"/>
      <c r="H105" s="107"/>
      <c r="I105" s="107"/>
      <c r="J105" s="108">
        <f>J236</f>
        <v>0</v>
      </c>
      <c r="L105" s="105"/>
    </row>
    <row r="106" spans="2:12" s="9" customFormat="1" ht="19.95" customHeight="1">
      <c r="B106" s="105"/>
      <c r="D106" s="106" t="s">
        <v>117</v>
      </c>
      <c r="E106" s="107"/>
      <c r="F106" s="107"/>
      <c r="G106" s="107"/>
      <c r="H106" s="107"/>
      <c r="I106" s="107"/>
      <c r="J106" s="108">
        <f>J238</f>
        <v>0</v>
      </c>
      <c r="L106" s="105"/>
    </row>
    <row r="107" spans="2:12" s="9" customFormat="1" ht="19.95" customHeight="1">
      <c r="B107" s="105"/>
      <c r="D107" s="106" t="s">
        <v>118</v>
      </c>
      <c r="E107" s="107"/>
      <c r="F107" s="107"/>
      <c r="G107" s="107"/>
      <c r="H107" s="107"/>
      <c r="I107" s="107"/>
      <c r="J107" s="108">
        <f>J240</f>
        <v>0</v>
      </c>
      <c r="L107" s="105"/>
    </row>
    <row r="108" spans="2:12" s="9" customFormat="1" ht="19.95" customHeight="1">
      <c r="B108" s="105"/>
      <c r="D108" s="106" t="s">
        <v>119</v>
      </c>
      <c r="E108" s="107"/>
      <c r="F108" s="107"/>
      <c r="G108" s="107"/>
      <c r="H108" s="107"/>
      <c r="I108" s="107"/>
      <c r="J108" s="108">
        <f>J242</f>
        <v>0</v>
      </c>
      <c r="L108" s="105"/>
    </row>
    <row r="109" spans="2:12" s="1" customFormat="1" ht="21.75" customHeight="1">
      <c r="B109" s="29"/>
      <c r="L109" s="29"/>
    </row>
    <row r="110" spans="2:12" s="1" customFormat="1" ht="6.9" customHeight="1">
      <c r="B110" s="41"/>
      <c r="C110" s="42"/>
      <c r="D110" s="42"/>
      <c r="E110" s="42"/>
      <c r="F110" s="42"/>
      <c r="G110" s="42"/>
      <c r="H110" s="42"/>
      <c r="I110" s="42"/>
      <c r="J110" s="42"/>
      <c r="K110" s="42"/>
      <c r="L110" s="29"/>
    </row>
    <row r="114" spans="2:63" s="1" customFormat="1" ht="6.9" customHeight="1">
      <c r="B114" s="43"/>
      <c r="C114" s="44"/>
      <c r="D114" s="44"/>
      <c r="E114" s="44"/>
      <c r="F114" s="44"/>
      <c r="G114" s="44"/>
      <c r="H114" s="44"/>
      <c r="I114" s="44"/>
      <c r="J114" s="44"/>
      <c r="K114" s="44"/>
      <c r="L114" s="29"/>
    </row>
    <row r="115" spans="2:63" s="1" customFormat="1" ht="24.9" customHeight="1">
      <c r="B115" s="29"/>
      <c r="C115" s="21" t="s">
        <v>120</v>
      </c>
      <c r="L115" s="29"/>
    </row>
    <row r="116" spans="2:63" s="1" customFormat="1" ht="6.9" customHeight="1">
      <c r="B116" s="29"/>
      <c r="L116" s="29"/>
    </row>
    <row r="117" spans="2:63" s="1" customFormat="1" ht="12" customHeight="1">
      <c r="B117" s="29"/>
      <c r="C117" s="26" t="s">
        <v>14</v>
      </c>
      <c r="L117" s="29"/>
    </row>
    <row r="118" spans="2:63" s="1" customFormat="1" ht="16.5" customHeight="1">
      <c r="B118" s="29"/>
      <c r="E118" s="629" t="str">
        <f>E7</f>
        <v>Tělocvična v ulici Jívanská - revize 06</v>
      </c>
      <c r="F118" s="630"/>
      <c r="G118" s="630"/>
      <c r="H118" s="630"/>
      <c r="L118" s="29"/>
    </row>
    <row r="119" spans="2:63" s="1" customFormat="1" ht="12" customHeight="1">
      <c r="B119" s="29"/>
      <c r="C119" s="26" t="s">
        <v>101</v>
      </c>
      <c r="L119" s="29"/>
    </row>
    <row r="120" spans="2:63" s="1" customFormat="1" ht="16.5" customHeight="1">
      <c r="B120" s="29"/>
      <c r="E120" s="619" t="str">
        <f>E9</f>
        <v>SO 01 - HTÚ</v>
      </c>
      <c r="F120" s="628"/>
      <c r="G120" s="628"/>
      <c r="H120" s="628"/>
      <c r="L120" s="29"/>
    </row>
    <row r="121" spans="2:63" s="1" customFormat="1" ht="6.9" customHeight="1">
      <c r="B121" s="29"/>
      <c r="L121" s="29"/>
    </row>
    <row r="122" spans="2:63" s="1" customFormat="1" ht="12" customHeight="1">
      <c r="B122" s="29"/>
      <c r="C122" s="26" t="s">
        <v>17</v>
      </c>
      <c r="F122" s="24" t="str">
        <f>F12</f>
        <v>Praha - Horní Počernice</v>
      </c>
      <c r="I122" s="26" t="s">
        <v>19</v>
      </c>
      <c r="J122" s="49">
        <f>IF(J12="","",J12)</f>
        <v>44932</v>
      </c>
      <c r="L122" s="29"/>
    </row>
    <row r="123" spans="2:63" s="1" customFormat="1" ht="6.9" customHeight="1">
      <c r="B123" s="29"/>
      <c r="L123" s="29"/>
    </row>
    <row r="124" spans="2:63" s="1" customFormat="1" ht="25.65" customHeight="1">
      <c r="B124" s="29"/>
      <c r="C124" s="26" t="s">
        <v>20</v>
      </c>
      <c r="F124" s="24" t="str">
        <f>E15</f>
        <v/>
      </c>
      <c r="I124" s="26" t="s">
        <v>25</v>
      </c>
      <c r="J124" s="27" t="str">
        <f>E21</f>
        <v>Sportovní projekty s.r.o.</v>
      </c>
      <c r="L124" s="29"/>
    </row>
    <row r="125" spans="2:63" s="1" customFormat="1" ht="15.15" customHeight="1">
      <c r="B125" s="29"/>
      <c r="C125" s="26" t="s">
        <v>24</v>
      </c>
      <c r="F125" s="24" t="str">
        <f>IF(E18="","",E18)</f>
        <v/>
      </c>
      <c r="I125" s="26" t="s">
        <v>28</v>
      </c>
      <c r="J125" s="27" t="str">
        <f>E24</f>
        <v>F.Pecka</v>
      </c>
      <c r="L125" s="29"/>
    </row>
    <row r="126" spans="2:63" s="1" customFormat="1" ht="10.35" customHeight="1">
      <c r="B126" s="29"/>
      <c r="L126" s="29"/>
    </row>
    <row r="127" spans="2:63" s="10" customFormat="1" ht="29.25" customHeight="1">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5" customHeight="1">
      <c r="B128" s="29"/>
      <c r="C128" s="60" t="s">
        <v>132</v>
      </c>
      <c r="J128" s="114">
        <f>BK128</f>
        <v>0</v>
      </c>
      <c r="L128" s="29"/>
      <c r="M128" s="58"/>
      <c r="N128" s="50"/>
      <c r="O128" s="50"/>
      <c r="P128" s="115">
        <f>P129+P235</f>
        <v>3353.2383409999993</v>
      </c>
      <c r="Q128" s="50"/>
      <c r="R128" s="115">
        <f>R129+R235</f>
        <v>453.60237999999998</v>
      </c>
      <c r="S128" s="50"/>
      <c r="T128" s="116">
        <f>T129+T235</f>
        <v>1310.0004000000001</v>
      </c>
      <c r="AT128" s="17" t="s">
        <v>70</v>
      </c>
      <c r="AU128" s="17" t="s">
        <v>107</v>
      </c>
      <c r="BK128" s="117">
        <f>BK129+BK235</f>
        <v>0</v>
      </c>
    </row>
    <row r="129" spans="2:65" s="11" customFormat="1" ht="25.95" customHeight="1">
      <c r="B129" s="118"/>
      <c r="D129" s="119" t="s">
        <v>70</v>
      </c>
      <c r="E129" s="120" t="s">
        <v>133</v>
      </c>
      <c r="F129" s="120" t="s">
        <v>134</v>
      </c>
      <c r="J129" s="121">
        <f>BK129</f>
        <v>0</v>
      </c>
      <c r="L129" s="118"/>
      <c r="M129" s="122"/>
      <c r="P129" s="123">
        <f>P130+P201+P206+P213+P225+P233</f>
        <v>3353.2383409999993</v>
      </c>
      <c r="R129" s="123">
        <f>R130+R201+R206+R213+R225+R233</f>
        <v>453.60237999999998</v>
      </c>
      <c r="T129" s="124">
        <f>T130+T201+T206+T213+T225+T233</f>
        <v>1310.0004000000001</v>
      </c>
      <c r="AR129" s="119" t="s">
        <v>79</v>
      </c>
      <c r="AT129" s="125" t="s">
        <v>70</v>
      </c>
      <c r="AU129" s="125" t="s">
        <v>71</v>
      </c>
      <c r="AY129" s="119" t="s">
        <v>135</v>
      </c>
      <c r="BK129" s="126">
        <f>BK130+BK201+BK206+BK213+BK225+BK233</f>
        <v>0</v>
      </c>
    </row>
    <row r="130" spans="2:65" s="11" customFormat="1" ht="22.95" customHeight="1">
      <c r="B130" s="118"/>
      <c r="D130" s="119" t="s">
        <v>70</v>
      </c>
      <c r="E130" s="127" t="s">
        <v>79</v>
      </c>
      <c r="F130" s="127" t="s">
        <v>136</v>
      </c>
      <c r="J130" s="128">
        <f>BK130</f>
        <v>0</v>
      </c>
      <c r="L130" s="118"/>
      <c r="M130" s="122"/>
      <c r="P130" s="123">
        <f>SUM(P131:P200)</f>
        <v>1694.9718349999996</v>
      </c>
      <c r="R130" s="123">
        <f>SUM(R131:R200)</f>
        <v>6.9929699999999988</v>
      </c>
      <c r="T130" s="124">
        <f>SUM(T131:T200)</f>
        <v>1296.2761500000001</v>
      </c>
      <c r="AR130" s="119" t="s">
        <v>79</v>
      </c>
      <c r="AT130" s="125" t="s">
        <v>70</v>
      </c>
      <c r="AU130" s="125" t="s">
        <v>79</v>
      </c>
      <c r="AY130" s="119" t="s">
        <v>135</v>
      </c>
      <c r="BK130" s="126">
        <f>SUM(BK131:BK200)</f>
        <v>0</v>
      </c>
    </row>
    <row r="131" spans="2:65" s="1" customFormat="1" ht="37.950000000000003" customHeight="1">
      <c r="B131" s="129"/>
      <c r="C131" s="130" t="s">
        <v>79</v>
      </c>
      <c r="D131" s="130" t="s">
        <v>137</v>
      </c>
      <c r="E131" s="131" t="s">
        <v>138</v>
      </c>
      <c r="F131" s="132" t="s">
        <v>139</v>
      </c>
      <c r="G131" s="133" t="s">
        <v>140</v>
      </c>
      <c r="H131" s="134">
        <v>160</v>
      </c>
      <c r="I131" s="135"/>
      <c r="J131" s="135">
        <f>ROUND(I131*H131,2)</f>
        <v>0</v>
      </c>
      <c r="K131" s="136"/>
      <c r="L131" s="29"/>
      <c r="M131" s="137" t="s">
        <v>1</v>
      </c>
      <c r="N131" s="138" t="s">
        <v>36</v>
      </c>
      <c r="O131" s="139">
        <v>9.2999999999999999E-2</v>
      </c>
      <c r="P131" s="139">
        <f>O131*H131</f>
        <v>14.879999999999999</v>
      </c>
      <c r="Q131" s="139">
        <v>0</v>
      </c>
      <c r="R131" s="139">
        <f>Q131*H131</f>
        <v>0</v>
      </c>
      <c r="S131" s="139">
        <v>0</v>
      </c>
      <c r="T131" s="140">
        <f>S131*H131</f>
        <v>0</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142</v>
      </c>
    </row>
    <row r="132" spans="2:65" s="12" customFormat="1">
      <c r="B132" s="143"/>
      <c r="D132" s="144" t="s">
        <v>143</v>
      </c>
      <c r="E132" s="145" t="s">
        <v>1</v>
      </c>
      <c r="F132" s="146" t="s">
        <v>144</v>
      </c>
      <c r="H132" s="147">
        <v>160</v>
      </c>
      <c r="L132" s="143"/>
      <c r="M132" s="148"/>
      <c r="T132" s="149"/>
      <c r="AT132" s="145" t="s">
        <v>143</v>
      </c>
      <c r="AU132" s="145" t="s">
        <v>81</v>
      </c>
      <c r="AV132" s="12" t="s">
        <v>81</v>
      </c>
      <c r="AW132" s="12" t="s">
        <v>27</v>
      </c>
      <c r="AX132" s="12" t="s">
        <v>79</v>
      </c>
      <c r="AY132" s="145" t="s">
        <v>135</v>
      </c>
    </row>
    <row r="133" spans="2:65" s="1" customFormat="1" ht="24.15" customHeight="1">
      <c r="B133" s="129"/>
      <c r="C133" s="130" t="s">
        <v>81</v>
      </c>
      <c r="D133" s="130" t="s">
        <v>137</v>
      </c>
      <c r="E133" s="131" t="s">
        <v>145</v>
      </c>
      <c r="F133" s="132" t="s">
        <v>146</v>
      </c>
      <c r="G133" s="133" t="s">
        <v>147</v>
      </c>
      <c r="H133" s="134">
        <v>16</v>
      </c>
      <c r="I133" s="135"/>
      <c r="J133" s="135">
        <f>ROUND(I133*H133,2)</f>
        <v>0</v>
      </c>
      <c r="K133" s="136"/>
      <c r="L133" s="29"/>
      <c r="M133" s="137" t="s">
        <v>1</v>
      </c>
      <c r="N133" s="138" t="s">
        <v>36</v>
      </c>
      <c r="O133" s="139">
        <v>5.1820000000000004</v>
      </c>
      <c r="P133" s="139">
        <f>O133*H133</f>
        <v>82.912000000000006</v>
      </c>
      <c r="Q133" s="139">
        <v>0</v>
      </c>
      <c r="R133" s="139">
        <f>Q133*H133</f>
        <v>0</v>
      </c>
      <c r="S133" s="139">
        <v>0</v>
      </c>
      <c r="T133" s="140">
        <f>S133*H133</f>
        <v>0</v>
      </c>
      <c r="AR133" s="141" t="s">
        <v>141</v>
      </c>
      <c r="AT133" s="141" t="s">
        <v>137</v>
      </c>
      <c r="AU133" s="141" t="s">
        <v>81</v>
      </c>
      <c r="AY133" s="17" t="s">
        <v>135</v>
      </c>
      <c r="BE133" s="142">
        <f>IF(N133="základní",J133,0)</f>
        <v>0</v>
      </c>
      <c r="BF133" s="142">
        <f>IF(N133="snížená",J133,0)</f>
        <v>0</v>
      </c>
      <c r="BG133" s="142">
        <f>IF(N133="zákl. přenesená",J133,0)</f>
        <v>0</v>
      </c>
      <c r="BH133" s="142">
        <f>IF(N133="sníž. přenesená",J133,0)</f>
        <v>0</v>
      </c>
      <c r="BI133" s="142">
        <f>IF(N133="nulová",J133,0)</f>
        <v>0</v>
      </c>
      <c r="BJ133" s="17" t="s">
        <v>79</v>
      </c>
      <c r="BK133" s="142">
        <f>ROUND(I133*H133,2)</f>
        <v>0</v>
      </c>
      <c r="BL133" s="17" t="s">
        <v>141</v>
      </c>
      <c r="BM133" s="141" t="s">
        <v>148</v>
      </c>
    </row>
    <row r="134" spans="2:65" s="12" customFormat="1">
      <c r="B134" s="143"/>
      <c r="D134" s="144" t="s">
        <v>143</v>
      </c>
      <c r="E134" s="145" t="s">
        <v>1</v>
      </c>
      <c r="F134" s="146" t="s">
        <v>149</v>
      </c>
      <c r="H134" s="147">
        <v>16</v>
      </c>
      <c r="L134" s="143"/>
      <c r="M134" s="148"/>
      <c r="T134" s="149"/>
      <c r="AT134" s="145" t="s">
        <v>143</v>
      </c>
      <c r="AU134" s="145" t="s">
        <v>81</v>
      </c>
      <c r="AV134" s="12" t="s">
        <v>81</v>
      </c>
      <c r="AW134" s="12" t="s">
        <v>27</v>
      </c>
      <c r="AX134" s="12" t="s">
        <v>79</v>
      </c>
      <c r="AY134" s="145" t="s">
        <v>135</v>
      </c>
    </row>
    <row r="135" spans="2:65" s="1" customFormat="1" ht="24.15" customHeight="1">
      <c r="B135" s="129"/>
      <c r="C135" s="130" t="s">
        <v>150</v>
      </c>
      <c r="D135" s="130" t="s">
        <v>137</v>
      </c>
      <c r="E135" s="131" t="s">
        <v>151</v>
      </c>
      <c r="F135" s="132" t="s">
        <v>152</v>
      </c>
      <c r="G135" s="133" t="s">
        <v>153</v>
      </c>
      <c r="H135" s="134">
        <v>41</v>
      </c>
      <c r="I135" s="135"/>
      <c r="J135" s="135">
        <f>ROUND(I135*H135,2)</f>
        <v>0</v>
      </c>
      <c r="K135" s="136"/>
      <c r="L135" s="29"/>
      <c r="M135" s="137" t="s">
        <v>1</v>
      </c>
      <c r="N135" s="138" t="s">
        <v>36</v>
      </c>
      <c r="O135" s="139">
        <v>0.49</v>
      </c>
      <c r="P135" s="139">
        <f>O135*H135</f>
        <v>20.09</v>
      </c>
      <c r="Q135" s="139">
        <v>0</v>
      </c>
      <c r="R135" s="139">
        <f>Q135*H135</f>
        <v>0</v>
      </c>
      <c r="S135" s="139">
        <v>0</v>
      </c>
      <c r="T135" s="140">
        <f>S135*H135</f>
        <v>0</v>
      </c>
      <c r="AR135" s="141" t="s">
        <v>141</v>
      </c>
      <c r="AT135" s="141" t="s">
        <v>137</v>
      </c>
      <c r="AU135" s="141" t="s">
        <v>81</v>
      </c>
      <c r="AY135" s="17" t="s">
        <v>135</v>
      </c>
      <c r="BE135" s="142">
        <f>IF(N135="základní",J135,0)</f>
        <v>0</v>
      </c>
      <c r="BF135" s="142">
        <f>IF(N135="snížená",J135,0)</f>
        <v>0</v>
      </c>
      <c r="BG135" s="142">
        <f>IF(N135="zákl. přenesená",J135,0)</f>
        <v>0</v>
      </c>
      <c r="BH135" s="142">
        <f>IF(N135="sníž. přenesená",J135,0)</f>
        <v>0</v>
      </c>
      <c r="BI135" s="142">
        <f>IF(N135="nulová",J135,0)</f>
        <v>0</v>
      </c>
      <c r="BJ135" s="17" t="s">
        <v>79</v>
      </c>
      <c r="BK135" s="142">
        <f>ROUND(I135*H135,2)</f>
        <v>0</v>
      </c>
      <c r="BL135" s="17" t="s">
        <v>141</v>
      </c>
      <c r="BM135" s="141" t="s">
        <v>154</v>
      </c>
    </row>
    <row r="136" spans="2:65" s="1" customFormat="1" ht="16.5" customHeight="1">
      <c r="B136" s="129"/>
      <c r="C136" s="130" t="s">
        <v>141</v>
      </c>
      <c r="D136" s="130" t="s">
        <v>137</v>
      </c>
      <c r="E136" s="131" t="s">
        <v>155</v>
      </c>
      <c r="F136" s="132" t="s">
        <v>156</v>
      </c>
      <c r="G136" s="133" t="s">
        <v>153</v>
      </c>
      <c r="H136" s="134">
        <v>15</v>
      </c>
      <c r="I136" s="135"/>
      <c r="J136" s="135">
        <f>ROUND(I136*H136,2)</f>
        <v>0</v>
      </c>
      <c r="K136" s="136"/>
      <c r="L136" s="29"/>
      <c r="M136" s="137" t="s">
        <v>1</v>
      </c>
      <c r="N136" s="138" t="s">
        <v>36</v>
      </c>
      <c r="O136" s="139">
        <v>0.38900000000000001</v>
      </c>
      <c r="P136" s="139">
        <f>O136*H136</f>
        <v>5.835</v>
      </c>
      <c r="Q136" s="139">
        <v>0</v>
      </c>
      <c r="R136" s="139">
        <f>Q136*H136</f>
        <v>0</v>
      </c>
      <c r="S136" s="139">
        <v>0</v>
      </c>
      <c r="T136" s="140">
        <f>S136*H136</f>
        <v>0</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157</v>
      </c>
    </row>
    <row r="137" spans="2:65" s="1" customFormat="1" ht="24.15" customHeight="1">
      <c r="B137" s="129"/>
      <c r="C137" s="130" t="s">
        <v>158</v>
      </c>
      <c r="D137" s="130" t="s">
        <v>137</v>
      </c>
      <c r="E137" s="131" t="s">
        <v>159</v>
      </c>
      <c r="F137" s="132" t="s">
        <v>160</v>
      </c>
      <c r="G137" s="133" t="s">
        <v>140</v>
      </c>
      <c r="H137" s="134">
        <v>910</v>
      </c>
      <c r="I137" s="135"/>
      <c r="J137" s="135">
        <f>ROUND(I137*H137,2)</f>
        <v>0</v>
      </c>
      <c r="K137" s="136"/>
      <c r="L137" s="29"/>
      <c r="M137" s="137" t="s">
        <v>1</v>
      </c>
      <c r="N137" s="138" t="s">
        <v>36</v>
      </c>
      <c r="O137" s="139">
        <v>0.06</v>
      </c>
      <c r="P137" s="139">
        <f>O137*H137</f>
        <v>54.6</v>
      </c>
      <c r="Q137" s="139">
        <v>0</v>
      </c>
      <c r="R137" s="139">
        <f>Q137*H137</f>
        <v>0</v>
      </c>
      <c r="S137" s="139">
        <v>0.40799999999999997</v>
      </c>
      <c r="T137" s="140">
        <f>S137*H137</f>
        <v>371.28</v>
      </c>
      <c r="AR137" s="141" t="s">
        <v>141</v>
      </c>
      <c r="AT137" s="141" t="s">
        <v>137</v>
      </c>
      <c r="AU137" s="141" t="s">
        <v>81</v>
      </c>
      <c r="AY137" s="17" t="s">
        <v>135</v>
      </c>
      <c r="BE137" s="142">
        <f>IF(N137="základní",J137,0)</f>
        <v>0</v>
      </c>
      <c r="BF137" s="142">
        <f>IF(N137="snížená",J137,0)</f>
        <v>0</v>
      </c>
      <c r="BG137" s="142">
        <f>IF(N137="zákl. přenesená",J137,0)</f>
        <v>0</v>
      </c>
      <c r="BH137" s="142">
        <f>IF(N137="sníž. přenesená",J137,0)</f>
        <v>0</v>
      </c>
      <c r="BI137" s="142">
        <f>IF(N137="nulová",J137,0)</f>
        <v>0</v>
      </c>
      <c r="BJ137" s="17" t="s">
        <v>79</v>
      </c>
      <c r="BK137" s="142">
        <f>ROUND(I137*H137,2)</f>
        <v>0</v>
      </c>
      <c r="BL137" s="17" t="s">
        <v>141</v>
      </c>
      <c r="BM137" s="141" t="s">
        <v>161</v>
      </c>
    </row>
    <row r="138" spans="2:65" s="12" customFormat="1">
      <c r="B138" s="143"/>
      <c r="D138" s="144" t="s">
        <v>143</v>
      </c>
      <c r="E138" s="145" t="s">
        <v>1</v>
      </c>
      <c r="F138" s="146" t="s">
        <v>162</v>
      </c>
      <c r="H138" s="147">
        <v>910</v>
      </c>
      <c r="L138" s="143"/>
      <c r="M138" s="148"/>
      <c r="T138" s="149"/>
      <c r="AT138" s="145" t="s">
        <v>143</v>
      </c>
      <c r="AU138" s="145" t="s">
        <v>81</v>
      </c>
      <c r="AV138" s="12" t="s">
        <v>81</v>
      </c>
      <c r="AW138" s="12" t="s">
        <v>27</v>
      </c>
      <c r="AX138" s="12" t="s">
        <v>79</v>
      </c>
      <c r="AY138" s="145" t="s">
        <v>135</v>
      </c>
    </row>
    <row r="139" spans="2:65" s="1" customFormat="1" ht="24.15" customHeight="1">
      <c r="B139" s="129"/>
      <c r="C139" s="130" t="s">
        <v>163</v>
      </c>
      <c r="D139" s="130" t="s">
        <v>137</v>
      </c>
      <c r="E139" s="131" t="s">
        <v>164</v>
      </c>
      <c r="F139" s="132" t="s">
        <v>165</v>
      </c>
      <c r="G139" s="133" t="s">
        <v>140</v>
      </c>
      <c r="H139" s="134">
        <v>264.77</v>
      </c>
      <c r="I139" s="135"/>
      <c r="J139" s="135">
        <f>ROUND(I139*H139,2)</f>
        <v>0</v>
      </c>
      <c r="K139" s="136"/>
      <c r="L139" s="29"/>
      <c r="M139" s="137" t="s">
        <v>1</v>
      </c>
      <c r="N139" s="138" t="s">
        <v>36</v>
      </c>
      <c r="O139" s="139">
        <v>3.2000000000000001E-2</v>
      </c>
      <c r="P139" s="139">
        <f>O139*H139</f>
        <v>8.4726400000000002</v>
      </c>
      <c r="Q139" s="139">
        <v>0</v>
      </c>
      <c r="R139" s="139">
        <f>Q139*H139</f>
        <v>0</v>
      </c>
      <c r="S139" s="139">
        <v>0.29499999999999998</v>
      </c>
      <c r="T139" s="140">
        <f>S139*H139</f>
        <v>78.10714999999999</v>
      </c>
      <c r="AR139" s="141" t="s">
        <v>141</v>
      </c>
      <c r="AT139" s="141" t="s">
        <v>137</v>
      </c>
      <c r="AU139" s="141" t="s">
        <v>81</v>
      </c>
      <c r="AY139" s="17" t="s">
        <v>135</v>
      </c>
      <c r="BE139" s="142">
        <f>IF(N139="základní",J139,0)</f>
        <v>0</v>
      </c>
      <c r="BF139" s="142">
        <f>IF(N139="snížená",J139,0)</f>
        <v>0</v>
      </c>
      <c r="BG139" s="142">
        <f>IF(N139="zákl. přenesená",J139,0)</f>
        <v>0</v>
      </c>
      <c r="BH139" s="142">
        <f>IF(N139="sníž. přenesená",J139,0)</f>
        <v>0</v>
      </c>
      <c r="BI139" s="142">
        <f>IF(N139="nulová",J139,0)</f>
        <v>0</v>
      </c>
      <c r="BJ139" s="17" t="s">
        <v>79</v>
      </c>
      <c r="BK139" s="142">
        <f>ROUND(I139*H139,2)</f>
        <v>0</v>
      </c>
      <c r="BL139" s="17" t="s">
        <v>141</v>
      </c>
      <c r="BM139" s="141" t="s">
        <v>166</v>
      </c>
    </row>
    <row r="140" spans="2:65" s="12" customFormat="1">
      <c r="B140" s="143"/>
      <c r="D140" s="144" t="s">
        <v>143</v>
      </c>
      <c r="E140" s="145" t="s">
        <v>1</v>
      </c>
      <c r="F140" s="146" t="s">
        <v>167</v>
      </c>
      <c r="H140" s="147">
        <v>264.77</v>
      </c>
      <c r="L140" s="143"/>
      <c r="M140" s="148"/>
      <c r="T140" s="149"/>
      <c r="AT140" s="145" t="s">
        <v>143</v>
      </c>
      <c r="AU140" s="145" t="s">
        <v>81</v>
      </c>
      <c r="AV140" s="12" t="s">
        <v>81</v>
      </c>
      <c r="AW140" s="12" t="s">
        <v>27</v>
      </c>
      <c r="AX140" s="12" t="s">
        <v>79</v>
      </c>
      <c r="AY140" s="145" t="s">
        <v>135</v>
      </c>
    </row>
    <row r="141" spans="2:65" s="1" customFormat="1" ht="24.15" customHeight="1">
      <c r="B141" s="129"/>
      <c r="C141" s="130" t="s">
        <v>168</v>
      </c>
      <c r="D141" s="130" t="s">
        <v>137</v>
      </c>
      <c r="E141" s="131" t="s">
        <v>169</v>
      </c>
      <c r="F141" s="132" t="s">
        <v>170</v>
      </c>
      <c r="G141" s="133" t="s">
        <v>140</v>
      </c>
      <c r="H141" s="134">
        <v>296</v>
      </c>
      <c r="I141" s="135"/>
      <c r="J141" s="135">
        <f>ROUND(I141*H141,2)</f>
        <v>0</v>
      </c>
      <c r="K141" s="136"/>
      <c r="L141" s="29"/>
      <c r="M141" s="137" t="s">
        <v>1</v>
      </c>
      <c r="N141" s="138" t="s">
        <v>36</v>
      </c>
      <c r="O141" s="139">
        <v>0.108</v>
      </c>
      <c r="P141" s="139">
        <f>O141*H141</f>
        <v>31.968</v>
      </c>
      <c r="Q141" s="139">
        <v>0</v>
      </c>
      <c r="R141" s="139">
        <f>Q141*H141</f>
        <v>0</v>
      </c>
      <c r="S141" s="139">
        <v>0.5</v>
      </c>
      <c r="T141" s="140">
        <f>S141*H141</f>
        <v>148</v>
      </c>
      <c r="AR141" s="141" t="s">
        <v>141</v>
      </c>
      <c r="AT141" s="141" t="s">
        <v>137</v>
      </c>
      <c r="AU141" s="141" t="s">
        <v>81</v>
      </c>
      <c r="AY141" s="17" t="s">
        <v>135</v>
      </c>
      <c r="BE141" s="142">
        <f>IF(N141="základní",J141,0)</f>
        <v>0</v>
      </c>
      <c r="BF141" s="142">
        <f>IF(N141="snížená",J141,0)</f>
        <v>0</v>
      </c>
      <c r="BG141" s="142">
        <f>IF(N141="zákl. přenesená",J141,0)</f>
        <v>0</v>
      </c>
      <c r="BH141" s="142">
        <f>IF(N141="sníž. přenesená",J141,0)</f>
        <v>0</v>
      </c>
      <c r="BI141" s="142">
        <f>IF(N141="nulová",J141,0)</f>
        <v>0</v>
      </c>
      <c r="BJ141" s="17" t="s">
        <v>79</v>
      </c>
      <c r="BK141" s="142">
        <f>ROUND(I141*H141,2)</f>
        <v>0</v>
      </c>
      <c r="BL141" s="17" t="s">
        <v>141</v>
      </c>
      <c r="BM141" s="141" t="s">
        <v>171</v>
      </c>
    </row>
    <row r="142" spans="2:65" s="12" customFormat="1">
      <c r="B142" s="143"/>
      <c r="D142" s="144" t="s">
        <v>143</v>
      </c>
      <c r="E142" s="145" t="s">
        <v>1</v>
      </c>
      <c r="F142" s="146" t="s">
        <v>172</v>
      </c>
      <c r="H142" s="147">
        <v>278</v>
      </c>
      <c r="L142" s="143"/>
      <c r="M142" s="148"/>
      <c r="T142" s="149"/>
      <c r="AT142" s="145" t="s">
        <v>143</v>
      </c>
      <c r="AU142" s="145" t="s">
        <v>81</v>
      </c>
      <c r="AV142" s="12" t="s">
        <v>81</v>
      </c>
      <c r="AW142" s="12" t="s">
        <v>27</v>
      </c>
      <c r="AX142" s="12" t="s">
        <v>71</v>
      </c>
      <c r="AY142" s="145" t="s">
        <v>135</v>
      </c>
    </row>
    <row r="143" spans="2:65" s="12" customFormat="1">
      <c r="B143" s="143"/>
      <c r="D143" s="144" t="s">
        <v>143</v>
      </c>
      <c r="E143" s="145" t="s">
        <v>1</v>
      </c>
      <c r="F143" s="146" t="s">
        <v>173</v>
      </c>
      <c r="H143" s="147">
        <v>18</v>
      </c>
      <c r="L143" s="143"/>
      <c r="M143" s="148"/>
      <c r="T143" s="149"/>
      <c r="AT143" s="145" t="s">
        <v>143</v>
      </c>
      <c r="AU143" s="145" t="s">
        <v>81</v>
      </c>
      <c r="AV143" s="12" t="s">
        <v>81</v>
      </c>
      <c r="AW143" s="12" t="s">
        <v>27</v>
      </c>
      <c r="AX143" s="12" t="s">
        <v>71</v>
      </c>
      <c r="AY143" s="145" t="s">
        <v>135</v>
      </c>
    </row>
    <row r="144" spans="2:65" s="13" customFormat="1">
      <c r="B144" s="150"/>
      <c r="D144" s="144" t="s">
        <v>143</v>
      </c>
      <c r="E144" s="151" t="s">
        <v>1</v>
      </c>
      <c r="F144" s="152" t="s">
        <v>174</v>
      </c>
      <c r="H144" s="153">
        <v>296</v>
      </c>
      <c r="L144" s="150"/>
      <c r="M144" s="154"/>
      <c r="T144" s="155"/>
      <c r="AT144" s="151" t="s">
        <v>143</v>
      </c>
      <c r="AU144" s="151" t="s">
        <v>81</v>
      </c>
      <c r="AV144" s="13" t="s">
        <v>141</v>
      </c>
      <c r="AW144" s="13" t="s">
        <v>27</v>
      </c>
      <c r="AX144" s="13" t="s">
        <v>79</v>
      </c>
      <c r="AY144" s="151" t="s">
        <v>135</v>
      </c>
    </row>
    <row r="145" spans="2:65" s="1" customFormat="1" ht="24.15" customHeight="1">
      <c r="B145" s="129"/>
      <c r="C145" s="130" t="s">
        <v>175</v>
      </c>
      <c r="D145" s="130" t="s">
        <v>137</v>
      </c>
      <c r="E145" s="131" t="s">
        <v>176</v>
      </c>
      <c r="F145" s="132" t="s">
        <v>177</v>
      </c>
      <c r="G145" s="133" t="s">
        <v>140</v>
      </c>
      <c r="H145" s="134">
        <v>1097.1300000000001</v>
      </c>
      <c r="I145" s="135"/>
      <c r="J145" s="135">
        <f>ROUND(I145*H145,2)</f>
        <v>0</v>
      </c>
      <c r="K145" s="136"/>
      <c r="L145" s="29"/>
      <c r="M145" s="137" t="s">
        <v>1</v>
      </c>
      <c r="N145" s="138" t="s">
        <v>36</v>
      </c>
      <c r="O145" s="139">
        <v>0.16600000000000001</v>
      </c>
      <c r="P145" s="139">
        <f>O145*H145</f>
        <v>182.12358000000003</v>
      </c>
      <c r="Q145" s="139">
        <v>0</v>
      </c>
      <c r="R145" s="139">
        <f>Q145*H145</f>
        <v>0</v>
      </c>
      <c r="S145" s="139">
        <v>0.44</v>
      </c>
      <c r="T145" s="140">
        <f>S145*H145</f>
        <v>482.73720000000003</v>
      </c>
      <c r="AR145" s="141" t="s">
        <v>141</v>
      </c>
      <c r="AT145" s="141" t="s">
        <v>137</v>
      </c>
      <c r="AU145" s="141" t="s">
        <v>81</v>
      </c>
      <c r="AY145" s="17" t="s">
        <v>135</v>
      </c>
      <c r="BE145" s="142">
        <f>IF(N145="základní",J145,0)</f>
        <v>0</v>
      </c>
      <c r="BF145" s="142">
        <f>IF(N145="snížená",J145,0)</f>
        <v>0</v>
      </c>
      <c r="BG145" s="142">
        <f>IF(N145="zákl. přenesená",J145,0)</f>
        <v>0</v>
      </c>
      <c r="BH145" s="142">
        <f>IF(N145="sníž. přenesená",J145,0)</f>
        <v>0</v>
      </c>
      <c r="BI145" s="142">
        <f>IF(N145="nulová",J145,0)</f>
        <v>0</v>
      </c>
      <c r="BJ145" s="17" t="s">
        <v>79</v>
      </c>
      <c r="BK145" s="142">
        <f>ROUND(I145*H145,2)</f>
        <v>0</v>
      </c>
      <c r="BL145" s="17" t="s">
        <v>141</v>
      </c>
      <c r="BM145" s="141" t="s">
        <v>178</v>
      </c>
    </row>
    <row r="146" spans="2:65" s="12" customFormat="1">
      <c r="B146" s="143"/>
      <c r="D146" s="144" t="s">
        <v>143</v>
      </c>
      <c r="E146" s="145" t="s">
        <v>1</v>
      </c>
      <c r="F146" s="146" t="s">
        <v>179</v>
      </c>
      <c r="H146" s="147">
        <v>1097.1300000000001</v>
      </c>
      <c r="L146" s="143"/>
      <c r="M146" s="148"/>
      <c r="T146" s="149"/>
      <c r="AT146" s="145" t="s">
        <v>143</v>
      </c>
      <c r="AU146" s="145" t="s">
        <v>81</v>
      </c>
      <c r="AV146" s="12" t="s">
        <v>81</v>
      </c>
      <c r="AW146" s="12" t="s">
        <v>27</v>
      </c>
      <c r="AX146" s="12" t="s">
        <v>79</v>
      </c>
      <c r="AY146" s="145" t="s">
        <v>135</v>
      </c>
    </row>
    <row r="147" spans="2:65" s="1" customFormat="1" ht="24.15" customHeight="1">
      <c r="B147" s="129"/>
      <c r="C147" s="130" t="s">
        <v>180</v>
      </c>
      <c r="D147" s="130" t="s">
        <v>137</v>
      </c>
      <c r="E147" s="131" t="s">
        <v>181</v>
      </c>
      <c r="F147" s="132" t="s">
        <v>182</v>
      </c>
      <c r="G147" s="133" t="s">
        <v>140</v>
      </c>
      <c r="H147" s="134">
        <v>832.36</v>
      </c>
      <c r="I147" s="135"/>
      <c r="J147" s="135">
        <f>ROUND(I147*H147,2)</f>
        <v>0</v>
      </c>
      <c r="K147" s="136"/>
      <c r="L147" s="29"/>
      <c r="M147" s="137" t="s">
        <v>1</v>
      </c>
      <c r="N147" s="138" t="s">
        <v>36</v>
      </c>
      <c r="O147" s="139">
        <v>0.13</v>
      </c>
      <c r="P147" s="139">
        <f>O147*H147</f>
        <v>108.2068</v>
      </c>
      <c r="Q147" s="139">
        <v>0</v>
      </c>
      <c r="R147" s="139">
        <f>Q147*H147</f>
        <v>0</v>
      </c>
      <c r="S147" s="139">
        <v>0.22</v>
      </c>
      <c r="T147" s="140">
        <f>S147*H147</f>
        <v>183.11920000000001</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183</v>
      </c>
    </row>
    <row r="148" spans="2:65" s="12" customFormat="1">
      <c r="B148" s="143"/>
      <c r="D148" s="144" t="s">
        <v>143</v>
      </c>
      <c r="E148" s="145" t="s">
        <v>1</v>
      </c>
      <c r="F148" s="146" t="s">
        <v>184</v>
      </c>
      <c r="H148" s="147">
        <v>832.36</v>
      </c>
      <c r="L148" s="143"/>
      <c r="M148" s="148"/>
      <c r="T148" s="149"/>
      <c r="AT148" s="145" t="s">
        <v>143</v>
      </c>
      <c r="AU148" s="145" t="s">
        <v>81</v>
      </c>
      <c r="AV148" s="12" t="s">
        <v>81</v>
      </c>
      <c r="AW148" s="12" t="s">
        <v>27</v>
      </c>
      <c r="AX148" s="12" t="s">
        <v>79</v>
      </c>
      <c r="AY148" s="145" t="s">
        <v>135</v>
      </c>
    </row>
    <row r="149" spans="2:65" s="1" customFormat="1" ht="16.5" customHeight="1">
      <c r="B149" s="129"/>
      <c r="C149" s="130" t="s">
        <v>185</v>
      </c>
      <c r="D149" s="130" t="s">
        <v>137</v>
      </c>
      <c r="E149" s="131" t="s">
        <v>186</v>
      </c>
      <c r="F149" s="132" t="s">
        <v>187</v>
      </c>
      <c r="G149" s="133" t="s">
        <v>188</v>
      </c>
      <c r="H149" s="134">
        <v>143.62</v>
      </c>
      <c r="I149" s="135"/>
      <c r="J149" s="135">
        <f>ROUND(I149*H149,2)</f>
        <v>0</v>
      </c>
      <c r="K149" s="136"/>
      <c r="L149" s="29"/>
      <c r="M149" s="137" t="s">
        <v>1</v>
      </c>
      <c r="N149" s="138" t="s">
        <v>36</v>
      </c>
      <c r="O149" s="139">
        <v>0.22700000000000001</v>
      </c>
      <c r="P149" s="139">
        <f>O149*H149</f>
        <v>32.601739999999999</v>
      </c>
      <c r="Q149" s="139">
        <v>0</v>
      </c>
      <c r="R149" s="139">
        <f>Q149*H149</f>
        <v>0</v>
      </c>
      <c r="S149" s="139">
        <v>0.23</v>
      </c>
      <c r="T149" s="140">
        <f>S149*H149</f>
        <v>33.032600000000002</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189</v>
      </c>
    </row>
    <row r="150" spans="2:65" s="12" customFormat="1">
      <c r="B150" s="143"/>
      <c r="D150" s="144" t="s">
        <v>143</v>
      </c>
      <c r="E150" s="145" t="s">
        <v>1</v>
      </c>
      <c r="F150" s="146" t="s">
        <v>190</v>
      </c>
      <c r="H150" s="147">
        <v>143.62</v>
      </c>
      <c r="L150" s="143"/>
      <c r="M150" s="148"/>
      <c r="T150" s="149"/>
      <c r="AT150" s="145" t="s">
        <v>143</v>
      </c>
      <c r="AU150" s="145" t="s">
        <v>81</v>
      </c>
      <c r="AV150" s="12" t="s">
        <v>81</v>
      </c>
      <c r="AW150" s="12" t="s">
        <v>27</v>
      </c>
      <c r="AX150" s="12" t="s">
        <v>79</v>
      </c>
      <c r="AY150" s="145" t="s">
        <v>135</v>
      </c>
    </row>
    <row r="151" spans="2:65" s="1" customFormat="1" ht="24.15" customHeight="1">
      <c r="B151" s="129"/>
      <c r="C151" s="130" t="s">
        <v>191</v>
      </c>
      <c r="D151" s="130" t="s">
        <v>137</v>
      </c>
      <c r="E151" s="131" t="s">
        <v>192</v>
      </c>
      <c r="F151" s="132" t="s">
        <v>193</v>
      </c>
      <c r="G151" s="133" t="s">
        <v>140</v>
      </c>
      <c r="H151" s="134">
        <v>2539</v>
      </c>
      <c r="I151" s="135"/>
      <c r="J151" s="135">
        <f>ROUND(I151*H151,2)</f>
        <v>0</v>
      </c>
      <c r="K151" s="136"/>
      <c r="L151" s="29"/>
      <c r="M151" s="137" t="s">
        <v>1</v>
      </c>
      <c r="N151" s="138" t="s">
        <v>36</v>
      </c>
      <c r="O151" s="139">
        <v>1.4999999999999999E-2</v>
      </c>
      <c r="P151" s="139">
        <f>O151*H151</f>
        <v>38.085000000000001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194</v>
      </c>
    </row>
    <row r="152" spans="2:65" s="12" customFormat="1">
      <c r="B152" s="143"/>
      <c r="D152" s="144" t="s">
        <v>143</v>
      </c>
      <c r="E152" s="145" t="s">
        <v>1</v>
      </c>
      <c r="F152" s="146" t="s">
        <v>195</v>
      </c>
      <c r="H152" s="147">
        <v>2539</v>
      </c>
      <c r="L152" s="143"/>
      <c r="M152" s="148"/>
      <c r="T152" s="149"/>
      <c r="AT152" s="145" t="s">
        <v>143</v>
      </c>
      <c r="AU152" s="145" t="s">
        <v>81</v>
      </c>
      <c r="AV152" s="12" t="s">
        <v>81</v>
      </c>
      <c r="AW152" s="12" t="s">
        <v>27</v>
      </c>
      <c r="AX152" s="12" t="s">
        <v>79</v>
      </c>
      <c r="AY152" s="145" t="s">
        <v>135</v>
      </c>
    </row>
    <row r="153" spans="2:65" s="1" customFormat="1" ht="33" customHeight="1">
      <c r="B153" s="129"/>
      <c r="C153" s="130" t="s">
        <v>196</v>
      </c>
      <c r="D153" s="130" t="s">
        <v>137</v>
      </c>
      <c r="E153" s="131" t="s">
        <v>197</v>
      </c>
      <c r="F153" s="132" t="s">
        <v>198</v>
      </c>
      <c r="G153" s="133" t="s">
        <v>147</v>
      </c>
      <c r="H153" s="134">
        <v>2208</v>
      </c>
      <c r="I153" s="135"/>
      <c r="J153" s="135">
        <f>ROUND(I153*H153,2)</f>
        <v>0</v>
      </c>
      <c r="K153" s="136"/>
      <c r="L153" s="29"/>
      <c r="M153" s="137" t="s">
        <v>1</v>
      </c>
      <c r="N153" s="138" t="s">
        <v>36</v>
      </c>
      <c r="O153" s="139">
        <v>8.5999999999999993E-2</v>
      </c>
      <c r="P153" s="139">
        <f>O153*H153</f>
        <v>189.88799999999998</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199</v>
      </c>
    </row>
    <row r="154" spans="2:65" s="14" customFormat="1">
      <c r="B154" s="156"/>
      <c r="D154" s="144" t="s">
        <v>143</v>
      </c>
      <c r="E154" s="157" t="s">
        <v>1</v>
      </c>
      <c r="F154" s="158" t="s">
        <v>200</v>
      </c>
      <c r="H154" s="157" t="s">
        <v>1</v>
      </c>
      <c r="L154" s="156"/>
      <c r="M154" s="159"/>
      <c r="T154" s="160"/>
      <c r="AT154" s="157" t="s">
        <v>143</v>
      </c>
      <c r="AU154" s="157" t="s">
        <v>81</v>
      </c>
      <c r="AV154" s="14" t="s">
        <v>79</v>
      </c>
      <c r="AW154" s="14" t="s">
        <v>27</v>
      </c>
      <c r="AX154" s="14" t="s">
        <v>71</v>
      </c>
      <c r="AY154" s="157" t="s">
        <v>135</v>
      </c>
    </row>
    <row r="155" spans="2:65" s="12" customFormat="1">
      <c r="B155" s="143"/>
      <c r="D155" s="144" t="s">
        <v>143</v>
      </c>
      <c r="E155" s="145" t="s">
        <v>1</v>
      </c>
      <c r="F155" s="146" t="s">
        <v>201</v>
      </c>
      <c r="H155" s="147">
        <v>2208</v>
      </c>
      <c r="L155" s="143"/>
      <c r="M155" s="148"/>
      <c r="T155" s="149"/>
      <c r="AT155" s="145" t="s">
        <v>143</v>
      </c>
      <c r="AU155" s="145" t="s">
        <v>81</v>
      </c>
      <c r="AV155" s="12" t="s">
        <v>81</v>
      </c>
      <c r="AW155" s="12" t="s">
        <v>27</v>
      </c>
      <c r="AX155" s="12" t="s">
        <v>79</v>
      </c>
      <c r="AY155" s="145" t="s">
        <v>135</v>
      </c>
    </row>
    <row r="156" spans="2:65" s="1" customFormat="1" ht="16.5" customHeight="1">
      <c r="B156" s="129"/>
      <c r="C156" s="130" t="s">
        <v>202</v>
      </c>
      <c r="D156" s="130" t="s">
        <v>137</v>
      </c>
      <c r="E156" s="131" t="s">
        <v>203</v>
      </c>
      <c r="F156" s="132" t="s">
        <v>204</v>
      </c>
      <c r="G156" s="133" t="s">
        <v>188</v>
      </c>
      <c r="H156" s="134">
        <v>159</v>
      </c>
      <c r="I156" s="135"/>
      <c r="J156" s="135">
        <f>ROUND(I156*H156,2)</f>
        <v>0</v>
      </c>
      <c r="K156" s="136"/>
      <c r="L156" s="29"/>
      <c r="M156" s="137" t="s">
        <v>1</v>
      </c>
      <c r="N156" s="138" t="s">
        <v>36</v>
      </c>
      <c r="O156" s="139">
        <v>1.5329999999999999</v>
      </c>
      <c r="P156" s="139">
        <f>O156*H156</f>
        <v>243.74699999999999</v>
      </c>
      <c r="Q156" s="139">
        <v>1.33E-3</v>
      </c>
      <c r="R156" s="139">
        <f>Q156*H156</f>
        <v>0.21146999999999999</v>
      </c>
      <c r="S156" s="139">
        <v>0</v>
      </c>
      <c r="T156" s="140">
        <f>S156*H156</f>
        <v>0</v>
      </c>
      <c r="AR156" s="141" t="s">
        <v>141</v>
      </c>
      <c r="AT156" s="141" t="s">
        <v>137</v>
      </c>
      <c r="AU156" s="141" t="s">
        <v>81</v>
      </c>
      <c r="AY156" s="17" t="s">
        <v>135</v>
      </c>
      <c r="BE156" s="142">
        <f>IF(N156="základní",J156,0)</f>
        <v>0</v>
      </c>
      <c r="BF156" s="142">
        <f>IF(N156="snížená",J156,0)</f>
        <v>0</v>
      </c>
      <c r="BG156" s="142">
        <f>IF(N156="zákl. přenesená",J156,0)</f>
        <v>0</v>
      </c>
      <c r="BH156" s="142">
        <f>IF(N156="sníž. přenesená",J156,0)</f>
        <v>0</v>
      </c>
      <c r="BI156" s="142">
        <f>IF(N156="nulová",J156,0)</f>
        <v>0</v>
      </c>
      <c r="BJ156" s="17" t="s">
        <v>79</v>
      </c>
      <c r="BK156" s="142">
        <f>ROUND(I156*H156,2)</f>
        <v>0</v>
      </c>
      <c r="BL156" s="17" t="s">
        <v>141</v>
      </c>
      <c r="BM156" s="141" t="s">
        <v>205</v>
      </c>
    </row>
    <row r="157" spans="2:65" s="14" customFormat="1">
      <c r="B157" s="156"/>
      <c r="D157" s="144" t="s">
        <v>143</v>
      </c>
      <c r="E157" s="157" t="s">
        <v>1</v>
      </c>
      <c r="F157" s="158" t="s">
        <v>206</v>
      </c>
      <c r="H157" s="157" t="s">
        <v>1</v>
      </c>
      <c r="L157" s="156"/>
      <c r="M157" s="159"/>
      <c r="T157" s="160"/>
      <c r="AT157" s="157" t="s">
        <v>143</v>
      </c>
      <c r="AU157" s="157" t="s">
        <v>81</v>
      </c>
      <c r="AV157" s="14" t="s">
        <v>79</v>
      </c>
      <c r="AW157" s="14" t="s">
        <v>27</v>
      </c>
      <c r="AX157" s="14" t="s">
        <v>71</v>
      </c>
      <c r="AY157" s="157" t="s">
        <v>135</v>
      </c>
    </row>
    <row r="158" spans="2:65" s="12" customFormat="1">
      <c r="B158" s="143"/>
      <c r="D158" s="144" t="s">
        <v>143</v>
      </c>
      <c r="E158" s="145" t="s">
        <v>1</v>
      </c>
      <c r="F158" s="146" t="s">
        <v>207</v>
      </c>
      <c r="H158" s="147">
        <v>57</v>
      </c>
      <c r="L158" s="143"/>
      <c r="M158" s="148"/>
      <c r="T158" s="149"/>
      <c r="AT158" s="145" t="s">
        <v>143</v>
      </c>
      <c r="AU158" s="145" t="s">
        <v>81</v>
      </c>
      <c r="AV158" s="12" t="s">
        <v>81</v>
      </c>
      <c r="AW158" s="12" t="s">
        <v>27</v>
      </c>
      <c r="AX158" s="12" t="s">
        <v>71</v>
      </c>
      <c r="AY158" s="145" t="s">
        <v>135</v>
      </c>
    </row>
    <row r="159" spans="2:65" s="12" customFormat="1">
      <c r="B159" s="143"/>
      <c r="D159" s="144" t="s">
        <v>143</v>
      </c>
      <c r="E159" s="145" t="s">
        <v>1</v>
      </c>
      <c r="F159" s="146" t="s">
        <v>208</v>
      </c>
      <c r="H159" s="147">
        <v>18</v>
      </c>
      <c r="L159" s="143"/>
      <c r="M159" s="148"/>
      <c r="T159" s="149"/>
      <c r="AT159" s="145" t="s">
        <v>143</v>
      </c>
      <c r="AU159" s="145" t="s">
        <v>81</v>
      </c>
      <c r="AV159" s="12" t="s">
        <v>81</v>
      </c>
      <c r="AW159" s="12" t="s">
        <v>27</v>
      </c>
      <c r="AX159" s="12" t="s">
        <v>71</v>
      </c>
      <c r="AY159" s="145" t="s">
        <v>135</v>
      </c>
    </row>
    <row r="160" spans="2:65" s="12" customFormat="1">
      <c r="B160" s="143"/>
      <c r="D160" s="144" t="s">
        <v>143</v>
      </c>
      <c r="E160" s="145" t="s">
        <v>1</v>
      </c>
      <c r="F160" s="146" t="s">
        <v>209</v>
      </c>
      <c r="H160" s="147">
        <v>30</v>
      </c>
      <c r="L160" s="143"/>
      <c r="M160" s="148"/>
      <c r="T160" s="149"/>
      <c r="AT160" s="145" t="s">
        <v>143</v>
      </c>
      <c r="AU160" s="145" t="s">
        <v>81</v>
      </c>
      <c r="AV160" s="12" t="s">
        <v>81</v>
      </c>
      <c r="AW160" s="12" t="s">
        <v>27</v>
      </c>
      <c r="AX160" s="12" t="s">
        <v>71</v>
      </c>
      <c r="AY160" s="145" t="s">
        <v>135</v>
      </c>
    </row>
    <row r="161" spans="2:65" s="12" customFormat="1">
      <c r="B161" s="143"/>
      <c r="D161" s="144" t="s">
        <v>143</v>
      </c>
      <c r="E161" s="145" t="s">
        <v>1</v>
      </c>
      <c r="F161" s="146" t="s">
        <v>210</v>
      </c>
      <c r="H161" s="147">
        <v>36</v>
      </c>
      <c r="L161" s="143"/>
      <c r="M161" s="148"/>
      <c r="T161" s="149"/>
      <c r="AT161" s="145" t="s">
        <v>143</v>
      </c>
      <c r="AU161" s="145" t="s">
        <v>81</v>
      </c>
      <c r="AV161" s="12" t="s">
        <v>81</v>
      </c>
      <c r="AW161" s="12" t="s">
        <v>27</v>
      </c>
      <c r="AX161" s="12" t="s">
        <v>71</v>
      </c>
      <c r="AY161" s="145" t="s">
        <v>135</v>
      </c>
    </row>
    <row r="162" spans="2:65" s="12" customFormat="1">
      <c r="B162" s="143"/>
      <c r="D162" s="144" t="s">
        <v>143</v>
      </c>
      <c r="E162" s="145" t="s">
        <v>1</v>
      </c>
      <c r="F162" s="146" t="s">
        <v>208</v>
      </c>
      <c r="H162" s="147">
        <v>18</v>
      </c>
      <c r="L162" s="143"/>
      <c r="M162" s="148"/>
      <c r="T162" s="149"/>
      <c r="AT162" s="145" t="s">
        <v>143</v>
      </c>
      <c r="AU162" s="145" t="s">
        <v>81</v>
      </c>
      <c r="AV162" s="12" t="s">
        <v>81</v>
      </c>
      <c r="AW162" s="12" t="s">
        <v>27</v>
      </c>
      <c r="AX162" s="12" t="s">
        <v>71</v>
      </c>
      <c r="AY162" s="145" t="s">
        <v>135</v>
      </c>
    </row>
    <row r="163" spans="2:65" s="13" customFormat="1">
      <c r="B163" s="150"/>
      <c r="D163" s="144" t="s">
        <v>143</v>
      </c>
      <c r="E163" s="151" t="s">
        <v>1</v>
      </c>
      <c r="F163" s="152" t="s">
        <v>174</v>
      </c>
      <c r="H163" s="153">
        <v>159</v>
      </c>
      <c r="L163" s="150"/>
      <c r="M163" s="154"/>
      <c r="T163" s="155"/>
      <c r="AT163" s="151" t="s">
        <v>143</v>
      </c>
      <c r="AU163" s="151" t="s">
        <v>81</v>
      </c>
      <c r="AV163" s="13" t="s">
        <v>141</v>
      </c>
      <c r="AW163" s="13" t="s">
        <v>27</v>
      </c>
      <c r="AX163" s="13" t="s">
        <v>79</v>
      </c>
      <c r="AY163" s="151" t="s">
        <v>135</v>
      </c>
    </row>
    <row r="164" spans="2:65" s="1" customFormat="1" ht="16.5" customHeight="1">
      <c r="B164" s="129"/>
      <c r="C164" s="161" t="s">
        <v>211</v>
      </c>
      <c r="D164" s="161" t="s">
        <v>212</v>
      </c>
      <c r="E164" s="162" t="s">
        <v>213</v>
      </c>
      <c r="F164" s="163" t="s">
        <v>214</v>
      </c>
      <c r="G164" s="164" t="s">
        <v>215</v>
      </c>
      <c r="H164" s="165">
        <v>3.4169999999999998</v>
      </c>
      <c r="I164" s="166"/>
      <c r="J164" s="166">
        <f>ROUND(I164*H164,2)</f>
        <v>0</v>
      </c>
      <c r="K164" s="167"/>
      <c r="L164" s="168"/>
      <c r="M164" s="169" t="s">
        <v>1</v>
      </c>
      <c r="N164" s="170" t="s">
        <v>36</v>
      </c>
      <c r="O164" s="139">
        <v>0</v>
      </c>
      <c r="P164" s="139">
        <f>O164*H164</f>
        <v>0</v>
      </c>
      <c r="Q164" s="139">
        <v>1</v>
      </c>
      <c r="R164" s="139">
        <f>Q164*H164</f>
        <v>3.4169999999999998</v>
      </c>
      <c r="S164" s="139">
        <v>0</v>
      </c>
      <c r="T164" s="140">
        <f>S164*H164</f>
        <v>0</v>
      </c>
      <c r="AR164" s="141" t="s">
        <v>175</v>
      </c>
      <c r="AT164" s="141" t="s">
        <v>212</v>
      </c>
      <c r="AU164" s="141" t="s">
        <v>81</v>
      </c>
      <c r="AY164" s="17" t="s">
        <v>135</v>
      </c>
      <c r="BE164" s="142">
        <f>IF(N164="základní",J164,0)</f>
        <v>0</v>
      </c>
      <c r="BF164" s="142">
        <f>IF(N164="snížená",J164,0)</f>
        <v>0</v>
      </c>
      <c r="BG164" s="142">
        <f>IF(N164="zákl. přenesená",J164,0)</f>
        <v>0</v>
      </c>
      <c r="BH164" s="142">
        <f>IF(N164="sníž. přenesená",J164,0)</f>
        <v>0</v>
      </c>
      <c r="BI164" s="142">
        <f>IF(N164="nulová",J164,0)</f>
        <v>0</v>
      </c>
      <c r="BJ164" s="17" t="s">
        <v>79</v>
      </c>
      <c r="BK164" s="142">
        <f>ROUND(I164*H164,2)</f>
        <v>0</v>
      </c>
      <c r="BL164" s="17" t="s">
        <v>141</v>
      </c>
      <c r="BM164" s="141" t="s">
        <v>216</v>
      </c>
    </row>
    <row r="165" spans="2:65" s="12" customFormat="1">
      <c r="B165" s="143"/>
      <c r="D165" s="144" t="s">
        <v>143</v>
      </c>
      <c r="E165" s="145" t="s">
        <v>1</v>
      </c>
      <c r="F165" s="146" t="s">
        <v>217</v>
      </c>
      <c r="H165" s="147">
        <v>3.4169999999999998</v>
      </c>
      <c r="L165" s="143"/>
      <c r="M165" s="148"/>
      <c r="T165" s="149"/>
      <c r="AT165" s="145" t="s">
        <v>143</v>
      </c>
      <c r="AU165" s="145" t="s">
        <v>81</v>
      </c>
      <c r="AV165" s="12" t="s">
        <v>81</v>
      </c>
      <c r="AW165" s="12" t="s">
        <v>27</v>
      </c>
      <c r="AX165" s="12" t="s">
        <v>79</v>
      </c>
      <c r="AY165" s="145" t="s">
        <v>135</v>
      </c>
    </row>
    <row r="166" spans="2:65" s="1" customFormat="1" ht="16.5" customHeight="1">
      <c r="B166" s="129"/>
      <c r="C166" s="130" t="s">
        <v>8</v>
      </c>
      <c r="D166" s="130" t="s">
        <v>137</v>
      </c>
      <c r="E166" s="131" t="s">
        <v>218</v>
      </c>
      <c r="F166" s="132" t="s">
        <v>219</v>
      </c>
      <c r="G166" s="133" t="s">
        <v>188</v>
      </c>
      <c r="H166" s="134">
        <v>159</v>
      </c>
      <c r="I166" s="135"/>
      <c r="J166" s="135">
        <f>ROUND(I166*H166,2)</f>
        <v>0</v>
      </c>
      <c r="K166" s="136"/>
      <c r="L166" s="29"/>
      <c r="M166" s="137" t="s">
        <v>1</v>
      </c>
      <c r="N166" s="138" t="s">
        <v>36</v>
      </c>
      <c r="O166" s="139">
        <v>0.65700000000000003</v>
      </c>
      <c r="P166" s="139">
        <f>O166*H166</f>
        <v>104.46300000000001</v>
      </c>
      <c r="Q166" s="139">
        <v>0</v>
      </c>
      <c r="R166" s="139">
        <f>Q166*H166</f>
        <v>0</v>
      </c>
      <c r="S166" s="139">
        <v>0</v>
      </c>
      <c r="T166" s="140">
        <f>S166*H166</f>
        <v>0</v>
      </c>
      <c r="AR166" s="141" t="s">
        <v>141</v>
      </c>
      <c r="AT166" s="141" t="s">
        <v>137</v>
      </c>
      <c r="AU166" s="141" t="s">
        <v>81</v>
      </c>
      <c r="AY166" s="17" t="s">
        <v>135</v>
      </c>
      <c r="BE166" s="142">
        <f>IF(N166="základní",J166,0)</f>
        <v>0</v>
      </c>
      <c r="BF166" s="142">
        <f>IF(N166="snížená",J166,0)</f>
        <v>0</v>
      </c>
      <c r="BG166" s="142">
        <f>IF(N166="zákl. přenesená",J166,0)</f>
        <v>0</v>
      </c>
      <c r="BH166" s="142">
        <f>IF(N166="sníž. přenesená",J166,0)</f>
        <v>0</v>
      </c>
      <c r="BI166" s="142">
        <f>IF(N166="nulová",J166,0)</f>
        <v>0</v>
      </c>
      <c r="BJ166" s="17" t="s">
        <v>79</v>
      </c>
      <c r="BK166" s="142">
        <f>ROUND(I166*H166,2)</f>
        <v>0</v>
      </c>
      <c r="BL166" s="17" t="s">
        <v>141</v>
      </c>
      <c r="BM166" s="141" t="s">
        <v>220</v>
      </c>
    </row>
    <row r="167" spans="2:65" s="1" customFormat="1" ht="24.15" customHeight="1">
      <c r="B167" s="129"/>
      <c r="C167" s="130" t="s">
        <v>221</v>
      </c>
      <c r="D167" s="130" t="s">
        <v>137</v>
      </c>
      <c r="E167" s="131" t="s">
        <v>222</v>
      </c>
      <c r="F167" s="132" t="s">
        <v>223</v>
      </c>
      <c r="G167" s="133" t="s">
        <v>140</v>
      </c>
      <c r="H167" s="134">
        <v>123.075</v>
      </c>
      <c r="I167" s="135"/>
      <c r="J167" s="135">
        <f>ROUND(I167*H167,2)</f>
        <v>0</v>
      </c>
      <c r="K167" s="136"/>
      <c r="L167" s="29"/>
      <c r="M167" s="137" t="s">
        <v>1</v>
      </c>
      <c r="N167" s="138" t="s">
        <v>36</v>
      </c>
      <c r="O167" s="139">
        <v>1.0649999999999999</v>
      </c>
      <c r="P167" s="139">
        <f>O167*H167</f>
        <v>131.07487499999999</v>
      </c>
      <c r="Q167" s="139">
        <v>2.64E-2</v>
      </c>
      <c r="R167" s="139">
        <f>Q167*H167</f>
        <v>3.24918</v>
      </c>
      <c r="S167" s="139">
        <v>0</v>
      </c>
      <c r="T167" s="140">
        <f>S167*H167</f>
        <v>0</v>
      </c>
      <c r="AR167" s="141" t="s">
        <v>141</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141</v>
      </c>
      <c r="BM167" s="141" t="s">
        <v>224</v>
      </c>
    </row>
    <row r="168" spans="2:65" s="14" customFormat="1">
      <c r="B168" s="156"/>
      <c r="D168" s="144" t="s">
        <v>143</v>
      </c>
      <c r="E168" s="157" t="s">
        <v>1</v>
      </c>
      <c r="F168" s="158" t="s">
        <v>206</v>
      </c>
      <c r="H168" s="157" t="s">
        <v>1</v>
      </c>
      <c r="L168" s="156"/>
      <c r="M168" s="159"/>
      <c r="T168" s="160"/>
      <c r="AT168" s="157" t="s">
        <v>143</v>
      </c>
      <c r="AU168" s="157" t="s">
        <v>81</v>
      </c>
      <c r="AV168" s="14" t="s">
        <v>79</v>
      </c>
      <c r="AW168" s="14" t="s">
        <v>27</v>
      </c>
      <c r="AX168" s="14" t="s">
        <v>71</v>
      </c>
      <c r="AY168" s="157" t="s">
        <v>135</v>
      </c>
    </row>
    <row r="169" spans="2:65" s="12" customFormat="1">
      <c r="B169" s="143"/>
      <c r="D169" s="144" t="s">
        <v>143</v>
      </c>
      <c r="E169" s="145" t="s">
        <v>1</v>
      </c>
      <c r="F169" s="146" t="s">
        <v>225</v>
      </c>
      <c r="H169" s="147">
        <v>54</v>
      </c>
      <c r="L169" s="143"/>
      <c r="M169" s="148"/>
      <c r="T169" s="149"/>
      <c r="AT169" s="145" t="s">
        <v>143</v>
      </c>
      <c r="AU169" s="145" t="s">
        <v>81</v>
      </c>
      <c r="AV169" s="12" t="s">
        <v>81</v>
      </c>
      <c r="AW169" s="12" t="s">
        <v>27</v>
      </c>
      <c r="AX169" s="12" t="s">
        <v>71</v>
      </c>
      <c r="AY169" s="145" t="s">
        <v>135</v>
      </c>
    </row>
    <row r="170" spans="2:65" s="12" customFormat="1">
      <c r="B170" s="143"/>
      <c r="D170" s="144" t="s">
        <v>143</v>
      </c>
      <c r="E170" s="145" t="s">
        <v>1</v>
      </c>
      <c r="F170" s="146" t="s">
        <v>226</v>
      </c>
      <c r="H170" s="147">
        <v>11.97</v>
      </c>
      <c r="L170" s="143"/>
      <c r="M170" s="148"/>
      <c r="T170" s="149"/>
      <c r="AT170" s="145" t="s">
        <v>143</v>
      </c>
      <c r="AU170" s="145" t="s">
        <v>81</v>
      </c>
      <c r="AV170" s="12" t="s">
        <v>81</v>
      </c>
      <c r="AW170" s="12" t="s">
        <v>27</v>
      </c>
      <c r="AX170" s="12" t="s">
        <v>71</v>
      </c>
      <c r="AY170" s="145" t="s">
        <v>135</v>
      </c>
    </row>
    <row r="171" spans="2:65" s="12" customFormat="1">
      <c r="B171" s="143"/>
      <c r="D171" s="144" t="s">
        <v>143</v>
      </c>
      <c r="E171" s="145" t="s">
        <v>1</v>
      </c>
      <c r="F171" s="146" t="s">
        <v>227</v>
      </c>
      <c r="H171" s="147">
        <v>20.475000000000001</v>
      </c>
      <c r="L171" s="143"/>
      <c r="M171" s="148"/>
      <c r="T171" s="149"/>
      <c r="AT171" s="145" t="s">
        <v>143</v>
      </c>
      <c r="AU171" s="145" t="s">
        <v>81</v>
      </c>
      <c r="AV171" s="12" t="s">
        <v>81</v>
      </c>
      <c r="AW171" s="12" t="s">
        <v>27</v>
      </c>
      <c r="AX171" s="12" t="s">
        <v>71</v>
      </c>
      <c r="AY171" s="145" t="s">
        <v>135</v>
      </c>
    </row>
    <row r="172" spans="2:65" s="12" customFormat="1">
      <c r="B172" s="143"/>
      <c r="D172" s="144" t="s">
        <v>143</v>
      </c>
      <c r="E172" s="145" t="s">
        <v>1</v>
      </c>
      <c r="F172" s="146" t="s">
        <v>228</v>
      </c>
      <c r="H172" s="147">
        <v>26.13</v>
      </c>
      <c r="L172" s="143"/>
      <c r="M172" s="148"/>
      <c r="T172" s="149"/>
      <c r="AT172" s="145" t="s">
        <v>143</v>
      </c>
      <c r="AU172" s="145" t="s">
        <v>81</v>
      </c>
      <c r="AV172" s="12" t="s">
        <v>81</v>
      </c>
      <c r="AW172" s="12" t="s">
        <v>27</v>
      </c>
      <c r="AX172" s="12" t="s">
        <v>71</v>
      </c>
      <c r="AY172" s="145" t="s">
        <v>135</v>
      </c>
    </row>
    <row r="173" spans="2:65" s="12" customFormat="1">
      <c r="B173" s="143"/>
      <c r="D173" s="144" t="s">
        <v>143</v>
      </c>
      <c r="E173" s="145" t="s">
        <v>1</v>
      </c>
      <c r="F173" s="146" t="s">
        <v>229</v>
      </c>
      <c r="H173" s="147">
        <v>10.5</v>
      </c>
      <c r="L173" s="143"/>
      <c r="M173" s="148"/>
      <c r="T173" s="149"/>
      <c r="AT173" s="145" t="s">
        <v>143</v>
      </c>
      <c r="AU173" s="145" t="s">
        <v>81</v>
      </c>
      <c r="AV173" s="12" t="s">
        <v>81</v>
      </c>
      <c r="AW173" s="12" t="s">
        <v>27</v>
      </c>
      <c r="AX173" s="12" t="s">
        <v>71</v>
      </c>
      <c r="AY173" s="145" t="s">
        <v>135</v>
      </c>
    </row>
    <row r="174" spans="2:65" s="13" customFormat="1">
      <c r="B174" s="150"/>
      <c r="D174" s="144" t="s">
        <v>143</v>
      </c>
      <c r="E174" s="151" t="s">
        <v>1</v>
      </c>
      <c r="F174" s="152" t="s">
        <v>174</v>
      </c>
      <c r="H174" s="153">
        <v>123.07499999999999</v>
      </c>
      <c r="L174" s="150"/>
      <c r="M174" s="154"/>
      <c r="T174" s="155"/>
      <c r="AT174" s="151" t="s">
        <v>143</v>
      </c>
      <c r="AU174" s="151" t="s">
        <v>81</v>
      </c>
      <c r="AV174" s="13" t="s">
        <v>141</v>
      </c>
      <c r="AW174" s="13" t="s">
        <v>27</v>
      </c>
      <c r="AX174" s="13" t="s">
        <v>79</v>
      </c>
      <c r="AY174" s="151" t="s">
        <v>135</v>
      </c>
    </row>
    <row r="175" spans="2:65" s="1" customFormat="1" ht="24.15" customHeight="1">
      <c r="B175" s="129"/>
      <c r="C175" s="130" t="s">
        <v>230</v>
      </c>
      <c r="D175" s="130" t="s">
        <v>137</v>
      </c>
      <c r="E175" s="131" t="s">
        <v>231</v>
      </c>
      <c r="F175" s="132" t="s">
        <v>232</v>
      </c>
      <c r="G175" s="133" t="s">
        <v>153</v>
      </c>
      <c r="H175" s="134">
        <v>41</v>
      </c>
      <c r="I175" s="135"/>
      <c r="J175" s="135">
        <f>ROUND(I175*H175,2)</f>
        <v>0</v>
      </c>
      <c r="K175" s="136"/>
      <c r="L175" s="29"/>
      <c r="M175" s="137" t="s">
        <v>1</v>
      </c>
      <c r="N175" s="138" t="s">
        <v>36</v>
      </c>
      <c r="O175" s="139">
        <v>5.7000000000000002E-2</v>
      </c>
      <c r="P175" s="139">
        <f>O175*H175</f>
        <v>2.3370000000000002</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233</v>
      </c>
    </row>
    <row r="176" spans="2:65" s="1" customFormat="1" ht="24.15" customHeight="1">
      <c r="B176" s="129"/>
      <c r="C176" s="130" t="s">
        <v>234</v>
      </c>
      <c r="D176" s="130" t="s">
        <v>137</v>
      </c>
      <c r="E176" s="131" t="s">
        <v>235</v>
      </c>
      <c r="F176" s="132" t="s">
        <v>236</v>
      </c>
      <c r="G176" s="133" t="s">
        <v>153</v>
      </c>
      <c r="H176" s="134">
        <v>41</v>
      </c>
      <c r="I176" s="135"/>
      <c r="J176" s="135">
        <f>ROUND(I176*H176,2)</f>
        <v>0</v>
      </c>
      <c r="K176" s="136"/>
      <c r="L176" s="29"/>
      <c r="M176" s="137" t="s">
        <v>1</v>
      </c>
      <c r="N176" s="138" t="s">
        <v>36</v>
      </c>
      <c r="O176" s="139">
        <v>0.62</v>
      </c>
      <c r="P176" s="139">
        <f>O176*H176</f>
        <v>25.419999999999998</v>
      </c>
      <c r="Q176" s="139">
        <v>0</v>
      </c>
      <c r="R176" s="139">
        <f>Q176*H176</f>
        <v>0</v>
      </c>
      <c r="S176" s="139">
        <v>0</v>
      </c>
      <c r="T176" s="140">
        <f>S176*H176</f>
        <v>0</v>
      </c>
      <c r="AR176" s="141" t="s">
        <v>141</v>
      </c>
      <c r="AT176" s="141" t="s">
        <v>137</v>
      </c>
      <c r="AU176" s="141" t="s">
        <v>81</v>
      </c>
      <c r="AY176" s="17" t="s">
        <v>135</v>
      </c>
      <c r="BE176" s="142">
        <f>IF(N176="základní",J176,0)</f>
        <v>0</v>
      </c>
      <c r="BF176" s="142">
        <f>IF(N176="snížená",J176,0)</f>
        <v>0</v>
      </c>
      <c r="BG176" s="142">
        <f>IF(N176="zákl. přenesená",J176,0)</f>
        <v>0</v>
      </c>
      <c r="BH176" s="142">
        <f>IF(N176="sníž. přenesená",J176,0)</f>
        <v>0</v>
      </c>
      <c r="BI176" s="142">
        <f>IF(N176="nulová",J176,0)</f>
        <v>0</v>
      </c>
      <c r="BJ176" s="17" t="s">
        <v>79</v>
      </c>
      <c r="BK176" s="142">
        <f>ROUND(I176*H176,2)</f>
        <v>0</v>
      </c>
      <c r="BL176" s="17" t="s">
        <v>141</v>
      </c>
      <c r="BM176" s="141" t="s">
        <v>237</v>
      </c>
    </row>
    <row r="177" spans="2:65" s="1" customFormat="1" ht="21.75" customHeight="1">
      <c r="B177" s="129"/>
      <c r="C177" s="130" t="s">
        <v>238</v>
      </c>
      <c r="D177" s="130" t="s">
        <v>137</v>
      </c>
      <c r="E177" s="131" t="s">
        <v>239</v>
      </c>
      <c r="F177" s="132" t="s">
        <v>240</v>
      </c>
      <c r="G177" s="133" t="s">
        <v>153</v>
      </c>
      <c r="H177" s="134">
        <v>56</v>
      </c>
      <c r="I177" s="135"/>
      <c r="J177" s="135">
        <f>ROUND(I177*H177,2)</f>
        <v>0</v>
      </c>
      <c r="K177" s="136"/>
      <c r="L177" s="29"/>
      <c r="M177" s="137" t="s">
        <v>1</v>
      </c>
      <c r="N177" s="138" t="s">
        <v>36</v>
      </c>
      <c r="O177" s="139">
        <v>0.1</v>
      </c>
      <c r="P177" s="139">
        <f>O177*H177</f>
        <v>5.6000000000000005</v>
      </c>
      <c r="Q177" s="139">
        <v>0</v>
      </c>
      <c r="R177" s="139">
        <f>Q177*H177</f>
        <v>0</v>
      </c>
      <c r="S177" s="139">
        <v>0</v>
      </c>
      <c r="T177" s="140">
        <f>S177*H177</f>
        <v>0</v>
      </c>
      <c r="AR177" s="141" t="s">
        <v>141</v>
      </c>
      <c r="AT177" s="141" t="s">
        <v>137</v>
      </c>
      <c r="AU177" s="141" t="s">
        <v>81</v>
      </c>
      <c r="AY177" s="17" t="s">
        <v>135</v>
      </c>
      <c r="BE177" s="142">
        <f>IF(N177="základní",J177,0)</f>
        <v>0</v>
      </c>
      <c r="BF177" s="142">
        <f>IF(N177="snížená",J177,0)</f>
        <v>0</v>
      </c>
      <c r="BG177" s="142">
        <f>IF(N177="zákl. přenesená",J177,0)</f>
        <v>0</v>
      </c>
      <c r="BH177" s="142">
        <f>IF(N177="sníž. přenesená",J177,0)</f>
        <v>0</v>
      </c>
      <c r="BI177" s="142">
        <f>IF(N177="nulová",J177,0)</f>
        <v>0</v>
      </c>
      <c r="BJ177" s="17" t="s">
        <v>79</v>
      </c>
      <c r="BK177" s="142">
        <f>ROUND(I177*H177,2)</f>
        <v>0</v>
      </c>
      <c r="BL177" s="17" t="s">
        <v>141</v>
      </c>
      <c r="BM177" s="141" t="s">
        <v>241</v>
      </c>
    </row>
    <row r="178" spans="2:65" s="12" customFormat="1">
      <c r="B178" s="143"/>
      <c r="D178" s="144" t="s">
        <v>143</v>
      </c>
      <c r="E178" s="145" t="s">
        <v>1</v>
      </c>
      <c r="F178" s="146" t="s">
        <v>242</v>
      </c>
      <c r="H178" s="147">
        <v>56</v>
      </c>
      <c r="L178" s="143"/>
      <c r="M178" s="148"/>
      <c r="T178" s="149"/>
      <c r="AT178" s="145" t="s">
        <v>143</v>
      </c>
      <c r="AU178" s="145" t="s">
        <v>81</v>
      </c>
      <c r="AV178" s="12" t="s">
        <v>81</v>
      </c>
      <c r="AW178" s="12" t="s">
        <v>27</v>
      </c>
      <c r="AX178" s="12" t="s">
        <v>79</v>
      </c>
      <c r="AY178" s="145" t="s">
        <v>135</v>
      </c>
    </row>
    <row r="179" spans="2:65" s="1" customFormat="1" ht="24.15" customHeight="1">
      <c r="B179" s="129"/>
      <c r="C179" s="130" t="s">
        <v>243</v>
      </c>
      <c r="D179" s="130" t="s">
        <v>137</v>
      </c>
      <c r="E179" s="131" t="s">
        <v>244</v>
      </c>
      <c r="F179" s="132" t="s">
        <v>245</v>
      </c>
      <c r="G179" s="133" t="s">
        <v>147</v>
      </c>
      <c r="H179" s="134">
        <v>507.8</v>
      </c>
      <c r="I179" s="135"/>
      <c r="J179" s="135">
        <f>ROUND(I179*H179,2)</f>
        <v>0</v>
      </c>
      <c r="K179" s="136"/>
      <c r="L179" s="29"/>
      <c r="M179" s="137" t="s">
        <v>1</v>
      </c>
      <c r="N179" s="138" t="s">
        <v>36</v>
      </c>
      <c r="O179" s="139">
        <v>7.0000000000000007E-2</v>
      </c>
      <c r="P179" s="139">
        <f>O179*H179</f>
        <v>35.546000000000006</v>
      </c>
      <c r="Q179" s="139">
        <v>0</v>
      </c>
      <c r="R179" s="139">
        <f>Q179*H179</f>
        <v>0</v>
      </c>
      <c r="S179" s="139">
        <v>0</v>
      </c>
      <c r="T179" s="140">
        <f>S179*H179</f>
        <v>0</v>
      </c>
      <c r="AR179" s="141" t="s">
        <v>141</v>
      </c>
      <c r="AT179" s="141" t="s">
        <v>137</v>
      </c>
      <c r="AU179" s="141" t="s">
        <v>81</v>
      </c>
      <c r="AY179" s="17" t="s">
        <v>135</v>
      </c>
      <c r="BE179" s="142">
        <f>IF(N179="základní",J179,0)</f>
        <v>0</v>
      </c>
      <c r="BF179" s="142">
        <f>IF(N179="snížená",J179,0)</f>
        <v>0</v>
      </c>
      <c r="BG179" s="142">
        <f>IF(N179="zákl. přenesená",J179,0)</f>
        <v>0</v>
      </c>
      <c r="BH179" s="142">
        <f>IF(N179="sníž. přenesená",J179,0)</f>
        <v>0</v>
      </c>
      <c r="BI179" s="142">
        <f>IF(N179="nulová",J179,0)</f>
        <v>0</v>
      </c>
      <c r="BJ179" s="17" t="s">
        <v>79</v>
      </c>
      <c r="BK179" s="142">
        <f>ROUND(I179*H179,2)</f>
        <v>0</v>
      </c>
      <c r="BL179" s="17" t="s">
        <v>141</v>
      </c>
      <c r="BM179" s="141" t="s">
        <v>246</v>
      </c>
    </row>
    <row r="180" spans="2:65" s="14" customFormat="1">
      <c r="B180" s="156"/>
      <c r="D180" s="144" t="s">
        <v>143</v>
      </c>
      <c r="E180" s="157" t="s">
        <v>1</v>
      </c>
      <c r="F180" s="158" t="s">
        <v>247</v>
      </c>
      <c r="H180" s="157" t="s">
        <v>1</v>
      </c>
      <c r="L180" s="156"/>
      <c r="M180" s="159"/>
      <c r="T180" s="160"/>
      <c r="AT180" s="157" t="s">
        <v>143</v>
      </c>
      <c r="AU180" s="157" t="s">
        <v>81</v>
      </c>
      <c r="AV180" s="14" t="s">
        <v>79</v>
      </c>
      <c r="AW180" s="14" t="s">
        <v>27</v>
      </c>
      <c r="AX180" s="14" t="s">
        <v>71</v>
      </c>
      <c r="AY180" s="157" t="s">
        <v>135</v>
      </c>
    </row>
    <row r="181" spans="2:65" s="12" customFormat="1">
      <c r="B181" s="143"/>
      <c r="D181" s="144" t="s">
        <v>143</v>
      </c>
      <c r="E181" s="145" t="s">
        <v>1</v>
      </c>
      <c r="F181" s="146" t="s">
        <v>248</v>
      </c>
      <c r="H181" s="147">
        <v>507.8</v>
      </c>
      <c r="L181" s="143"/>
      <c r="M181" s="148"/>
      <c r="T181" s="149"/>
      <c r="AT181" s="145" t="s">
        <v>143</v>
      </c>
      <c r="AU181" s="145" t="s">
        <v>81</v>
      </c>
      <c r="AV181" s="12" t="s">
        <v>81</v>
      </c>
      <c r="AW181" s="12" t="s">
        <v>27</v>
      </c>
      <c r="AX181" s="12" t="s">
        <v>79</v>
      </c>
      <c r="AY181" s="145" t="s">
        <v>135</v>
      </c>
    </row>
    <row r="182" spans="2:65" s="1" customFormat="1" ht="24.15" customHeight="1">
      <c r="B182" s="129"/>
      <c r="C182" s="130" t="s">
        <v>7</v>
      </c>
      <c r="D182" s="130" t="s">
        <v>137</v>
      </c>
      <c r="E182" s="131" t="s">
        <v>249</v>
      </c>
      <c r="F182" s="132" t="s">
        <v>250</v>
      </c>
      <c r="G182" s="133" t="s">
        <v>153</v>
      </c>
      <c r="H182" s="134">
        <v>984</v>
      </c>
      <c r="I182" s="135"/>
      <c r="J182" s="135">
        <f>ROUND(I182*H182,2)</f>
        <v>0</v>
      </c>
      <c r="K182" s="136"/>
      <c r="L182" s="29"/>
      <c r="M182" s="137" t="s">
        <v>1</v>
      </c>
      <c r="N182" s="138" t="s">
        <v>36</v>
      </c>
      <c r="O182" s="139">
        <v>1E-3</v>
      </c>
      <c r="P182" s="139">
        <f>O182*H182</f>
        <v>0.98399999999999999</v>
      </c>
      <c r="Q182" s="139">
        <v>0</v>
      </c>
      <c r="R182" s="139">
        <f>Q182*H182</f>
        <v>0</v>
      </c>
      <c r="S182" s="139">
        <v>0</v>
      </c>
      <c r="T182" s="140">
        <f>S182*H182</f>
        <v>0</v>
      </c>
      <c r="AR182" s="141" t="s">
        <v>141</v>
      </c>
      <c r="AT182" s="141" t="s">
        <v>137</v>
      </c>
      <c r="AU182" s="141" t="s">
        <v>81</v>
      </c>
      <c r="AY182" s="17" t="s">
        <v>135</v>
      </c>
      <c r="BE182" s="142">
        <f>IF(N182="základní",J182,0)</f>
        <v>0</v>
      </c>
      <c r="BF182" s="142">
        <f>IF(N182="snížená",J182,0)</f>
        <v>0</v>
      </c>
      <c r="BG182" s="142">
        <f>IF(N182="zákl. přenesená",J182,0)</f>
        <v>0</v>
      </c>
      <c r="BH182" s="142">
        <f>IF(N182="sníž. přenesená",J182,0)</f>
        <v>0</v>
      </c>
      <c r="BI182" s="142">
        <f>IF(N182="nulová",J182,0)</f>
        <v>0</v>
      </c>
      <c r="BJ182" s="17" t="s">
        <v>79</v>
      </c>
      <c r="BK182" s="142">
        <f>ROUND(I182*H182,2)</f>
        <v>0</v>
      </c>
      <c r="BL182" s="17" t="s">
        <v>141</v>
      </c>
      <c r="BM182" s="141" t="s">
        <v>251</v>
      </c>
    </row>
    <row r="183" spans="2:65" s="12" customFormat="1">
      <c r="B183" s="143"/>
      <c r="D183" s="144" t="s">
        <v>143</v>
      </c>
      <c r="E183" s="145" t="s">
        <v>1</v>
      </c>
      <c r="F183" s="146" t="s">
        <v>252</v>
      </c>
      <c r="H183" s="147">
        <v>984</v>
      </c>
      <c r="L183" s="143"/>
      <c r="M183" s="148"/>
      <c r="T183" s="149"/>
      <c r="AT183" s="145" t="s">
        <v>143</v>
      </c>
      <c r="AU183" s="145" t="s">
        <v>81</v>
      </c>
      <c r="AV183" s="12" t="s">
        <v>81</v>
      </c>
      <c r="AW183" s="12" t="s">
        <v>27</v>
      </c>
      <c r="AX183" s="12" t="s">
        <v>79</v>
      </c>
      <c r="AY183" s="145" t="s">
        <v>135</v>
      </c>
    </row>
    <row r="184" spans="2:65" s="1" customFormat="1" ht="33" customHeight="1">
      <c r="B184" s="129"/>
      <c r="C184" s="130" t="s">
        <v>253</v>
      </c>
      <c r="D184" s="130" t="s">
        <v>137</v>
      </c>
      <c r="E184" s="131" t="s">
        <v>254</v>
      </c>
      <c r="F184" s="132" t="s">
        <v>255</v>
      </c>
      <c r="G184" s="133" t="s">
        <v>153</v>
      </c>
      <c r="H184" s="134">
        <v>984</v>
      </c>
      <c r="I184" s="135"/>
      <c r="J184" s="135">
        <f>ROUND(I184*H184,2)</f>
        <v>0</v>
      </c>
      <c r="K184" s="136"/>
      <c r="L184" s="29"/>
      <c r="M184" s="137" t="s">
        <v>1</v>
      </c>
      <c r="N184" s="138" t="s">
        <v>36</v>
      </c>
      <c r="O184" s="139">
        <v>1E-3</v>
      </c>
      <c r="P184" s="139">
        <f>O184*H184</f>
        <v>0.98399999999999999</v>
      </c>
      <c r="Q184" s="139">
        <v>0</v>
      </c>
      <c r="R184" s="139">
        <f>Q184*H184</f>
        <v>0</v>
      </c>
      <c r="S184" s="139">
        <v>0</v>
      </c>
      <c r="T184" s="140">
        <f>S184*H184</f>
        <v>0</v>
      </c>
      <c r="AR184" s="141" t="s">
        <v>141</v>
      </c>
      <c r="AT184" s="141" t="s">
        <v>137</v>
      </c>
      <c r="AU184" s="141" t="s">
        <v>81</v>
      </c>
      <c r="AY184" s="17" t="s">
        <v>135</v>
      </c>
      <c r="BE184" s="142">
        <f>IF(N184="základní",J184,0)</f>
        <v>0</v>
      </c>
      <c r="BF184" s="142">
        <f>IF(N184="snížená",J184,0)</f>
        <v>0</v>
      </c>
      <c r="BG184" s="142">
        <f>IF(N184="zákl. přenesená",J184,0)</f>
        <v>0</v>
      </c>
      <c r="BH184" s="142">
        <f>IF(N184="sníž. přenesená",J184,0)</f>
        <v>0</v>
      </c>
      <c r="BI184" s="142">
        <f>IF(N184="nulová",J184,0)</f>
        <v>0</v>
      </c>
      <c r="BJ184" s="17" t="s">
        <v>79</v>
      </c>
      <c r="BK184" s="142">
        <f>ROUND(I184*H184,2)</f>
        <v>0</v>
      </c>
      <c r="BL184" s="17" t="s">
        <v>141</v>
      </c>
      <c r="BM184" s="141" t="s">
        <v>256</v>
      </c>
    </row>
    <row r="185" spans="2:65" s="12" customFormat="1">
      <c r="B185" s="143"/>
      <c r="D185" s="144" t="s">
        <v>143</v>
      </c>
      <c r="E185" s="145" t="s">
        <v>1</v>
      </c>
      <c r="F185" s="146" t="s">
        <v>252</v>
      </c>
      <c r="H185" s="147">
        <v>984</v>
      </c>
      <c r="L185" s="143"/>
      <c r="M185" s="148"/>
      <c r="T185" s="149"/>
      <c r="AT185" s="145" t="s">
        <v>143</v>
      </c>
      <c r="AU185" s="145" t="s">
        <v>81</v>
      </c>
      <c r="AV185" s="12" t="s">
        <v>81</v>
      </c>
      <c r="AW185" s="12" t="s">
        <v>27</v>
      </c>
      <c r="AX185" s="12" t="s">
        <v>79</v>
      </c>
      <c r="AY185" s="145" t="s">
        <v>135</v>
      </c>
    </row>
    <row r="186" spans="2:65" s="1" customFormat="1" ht="24.15" customHeight="1">
      <c r="B186" s="129"/>
      <c r="C186" s="130" t="s">
        <v>257</v>
      </c>
      <c r="D186" s="130" t="s">
        <v>137</v>
      </c>
      <c r="E186" s="131" t="s">
        <v>258</v>
      </c>
      <c r="F186" s="132" t="s">
        <v>259</v>
      </c>
      <c r="G186" s="133" t="s">
        <v>153</v>
      </c>
      <c r="H186" s="134">
        <v>1344</v>
      </c>
      <c r="I186" s="135"/>
      <c r="J186" s="135">
        <f>ROUND(I186*H186,2)</f>
        <v>0</v>
      </c>
      <c r="K186" s="136"/>
      <c r="L186" s="29"/>
      <c r="M186" s="137" t="s">
        <v>1</v>
      </c>
      <c r="N186" s="138" t="s">
        <v>36</v>
      </c>
      <c r="O186" s="139">
        <v>1E-3</v>
      </c>
      <c r="P186" s="139">
        <f>O186*H186</f>
        <v>1.3440000000000001</v>
      </c>
      <c r="Q186" s="139">
        <v>0</v>
      </c>
      <c r="R186" s="139">
        <f>Q186*H186</f>
        <v>0</v>
      </c>
      <c r="S186" s="139">
        <v>0</v>
      </c>
      <c r="T186" s="140">
        <f>S186*H186</f>
        <v>0</v>
      </c>
      <c r="AR186" s="141" t="s">
        <v>141</v>
      </c>
      <c r="AT186" s="141" t="s">
        <v>137</v>
      </c>
      <c r="AU186" s="141" t="s">
        <v>81</v>
      </c>
      <c r="AY186" s="17" t="s">
        <v>135</v>
      </c>
      <c r="BE186" s="142">
        <f>IF(N186="základní",J186,0)</f>
        <v>0</v>
      </c>
      <c r="BF186" s="142">
        <f>IF(N186="snížená",J186,0)</f>
        <v>0</v>
      </c>
      <c r="BG186" s="142">
        <f>IF(N186="zákl. přenesená",J186,0)</f>
        <v>0</v>
      </c>
      <c r="BH186" s="142">
        <f>IF(N186="sníž. přenesená",J186,0)</f>
        <v>0</v>
      </c>
      <c r="BI186" s="142">
        <f>IF(N186="nulová",J186,0)</f>
        <v>0</v>
      </c>
      <c r="BJ186" s="17" t="s">
        <v>79</v>
      </c>
      <c r="BK186" s="142">
        <f>ROUND(I186*H186,2)</f>
        <v>0</v>
      </c>
      <c r="BL186" s="17" t="s">
        <v>141</v>
      </c>
      <c r="BM186" s="141" t="s">
        <v>260</v>
      </c>
    </row>
    <row r="187" spans="2:65" s="12" customFormat="1">
      <c r="B187" s="143"/>
      <c r="D187" s="144" t="s">
        <v>143</v>
      </c>
      <c r="E187" s="145" t="s">
        <v>1</v>
      </c>
      <c r="F187" s="146" t="s">
        <v>261</v>
      </c>
      <c r="H187" s="147">
        <v>1344</v>
      </c>
      <c r="L187" s="143"/>
      <c r="M187" s="148"/>
      <c r="T187" s="149"/>
      <c r="AT187" s="145" t="s">
        <v>143</v>
      </c>
      <c r="AU187" s="145" t="s">
        <v>81</v>
      </c>
      <c r="AV187" s="12" t="s">
        <v>81</v>
      </c>
      <c r="AW187" s="12" t="s">
        <v>27</v>
      </c>
      <c r="AX187" s="12" t="s">
        <v>79</v>
      </c>
      <c r="AY187" s="145" t="s">
        <v>135</v>
      </c>
    </row>
    <row r="188" spans="2:65" s="1" customFormat="1" ht="33" customHeight="1">
      <c r="B188" s="129"/>
      <c r="C188" s="130" t="s">
        <v>262</v>
      </c>
      <c r="D188" s="130" t="s">
        <v>137</v>
      </c>
      <c r="E188" s="131" t="s">
        <v>263</v>
      </c>
      <c r="F188" s="132" t="s">
        <v>264</v>
      </c>
      <c r="G188" s="133" t="s">
        <v>147</v>
      </c>
      <c r="H188" s="134">
        <v>2491</v>
      </c>
      <c r="I188" s="135"/>
      <c r="J188" s="135">
        <f>ROUND(I188*H188,2)</f>
        <v>0</v>
      </c>
      <c r="K188" s="136"/>
      <c r="L188" s="29"/>
      <c r="M188" s="137" t="s">
        <v>1</v>
      </c>
      <c r="N188" s="138" t="s">
        <v>36</v>
      </c>
      <c r="O188" s="139">
        <v>8.6999999999999994E-2</v>
      </c>
      <c r="P188" s="139">
        <f>O188*H188</f>
        <v>216.71699999999998</v>
      </c>
      <c r="Q188" s="139">
        <v>0</v>
      </c>
      <c r="R188" s="139">
        <f>Q188*H188</f>
        <v>0</v>
      </c>
      <c r="S188" s="139">
        <v>0</v>
      </c>
      <c r="T188" s="140">
        <f>S188*H188</f>
        <v>0</v>
      </c>
      <c r="AR188" s="141" t="s">
        <v>141</v>
      </c>
      <c r="AT188" s="141" t="s">
        <v>137</v>
      </c>
      <c r="AU188" s="141" t="s">
        <v>81</v>
      </c>
      <c r="AY188" s="17" t="s">
        <v>135</v>
      </c>
      <c r="BE188" s="142">
        <f>IF(N188="základní",J188,0)</f>
        <v>0</v>
      </c>
      <c r="BF188" s="142">
        <f>IF(N188="snížená",J188,0)</f>
        <v>0</v>
      </c>
      <c r="BG188" s="142">
        <f>IF(N188="zákl. přenesená",J188,0)</f>
        <v>0</v>
      </c>
      <c r="BH188" s="142">
        <f>IF(N188="sníž. přenesená",J188,0)</f>
        <v>0</v>
      </c>
      <c r="BI188" s="142">
        <f>IF(N188="nulová",J188,0)</f>
        <v>0</v>
      </c>
      <c r="BJ188" s="17" t="s">
        <v>79</v>
      </c>
      <c r="BK188" s="142">
        <f>ROUND(I188*H188,2)</f>
        <v>0</v>
      </c>
      <c r="BL188" s="17" t="s">
        <v>141</v>
      </c>
      <c r="BM188" s="141" t="s">
        <v>265</v>
      </c>
    </row>
    <row r="189" spans="2:65" s="12" customFormat="1">
      <c r="B189" s="143"/>
      <c r="D189" s="144" t="s">
        <v>143</v>
      </c>
      <c r="E189" s="145" t="s">
        <v>1</v>
      </c>
      <c r="F189" s="146" t="s">
        <v>266</v>
      </c>
      <c r="H189" s="147">
        <v>2208</v>
      </c>
      <c r="L189" s="143"/>
      <c r="M189" s="148"/>
      <c r="T189" s="149"/>
      <c r="AT189" s="145" t="s">
        <v>143</v>
      </c>
      <c r="AU189" s="145" t="s">
        <v>81</v>
      </c>
      <c r="AV189" s="12" t="s">
        <v>81</v>
      </c>
      <c r="AW189" s="12" t="s">
        <v>27</v>
      </c>
      <c r="AX189" s="12" t="s">
        <v>71</v>
      </c>
      <c r="AY189" s="145" t="s">
        <v>135</v>
      </c>
    </row>
    <row r="190" spans="2:65" s="12" customFormat="1">
      <c r="B190" s="143"/>
      <c r="D190" s="144" t="s">
        <v>143</v>
      </c>
      <c r="E190" s="145" t="s">
        <v>1</v>
      </c>
      <c r="F190" s="146" t="s">
        <v>267</v>
      </c>
      <c r="H190" s="147">
        <v>283</v>
      </c>
      <c r="L190" s="143"/>
      <c r="M190" s="148"/>
      <c r="T190" s="149"/>
      <c r="AT190" s="145" t="s">
        <v>143</v>
      </c>
      <c r="AU190" s="145" t="s">
        <v>81</v>
      </c>
      <c r="AV190" s="12" t="s">
        <v>81</v>
      </c>
      <c r="AW190" s="12" t="s">
        <v>27</v>
      </c>
      <c r="AX190" s="12" t="s">
        <v>71</v>
      </c>
      <c r="AY190" s="145" t="s">
        <v>135</v>
      </c>
    </row>
    <row r="191" spans="2:65" s="13" customFormat="1">
      <c r="B191" s="150"/>
      <c r="D191" s="144" t="s">
        <v>143</v>
      </c>
      <c r="E191" s="151" t="s">
        <v>1</v>
      </c>
      <c r="F191" s="152" t="s">
        <v>174</v>
      </c>
      <c r="H191" s="153">
        <v>2491</v>
      </c>
      <c r="L191" s="150"/>
      <c r="M191" s="154"/>
      <c r="T191" s="155"/>
      <c r="AT191" s="151" t="s">
        <v>143</v>
      </c>
      <c r="AU191" s="151" t="s">
        <v>81</v>
      </c>
      <c r="AV191" s="13" t="s">
        <v>141</v>
      </c>
      <c r="AW191" s="13" t="s">
        <v>27</v>
      </c>
      <c r="AX191" s="13" t="s">
        <v>79</v>
      </c>
      <c r="AY191" s="151" t="s">
        <v>135</v>
      </c>
    </row>
    <row r="192" spans="2:65" s="1" customFormat="1" ht="37.950000000000003" customHeight="1">
      <c r="B192" s="129"/>
      <c r="C192" s="130" t="s">
        <v>268</v>
      </c>
      <c r="D192" s="130" t="s">
        <v>137</v>
      </c>
      <c r="E192" s="131" t="s">
        <v>269</v>
      </c>
      <c r="F192" s="132" t="s">
        <v>270</v>
      </c>
      <c r="G192" s="133" t="s">
        <v>147</v>
      </c>
      <c r="H192" s="134">
        <v>24910</v>
      </c>
      <c r="I192" s="135"/>
      <c r="J192" s="135">
        <f>ROUND(I192*H192,2)</f>
        <v>0</v>
      </c>
      <c r="K192" s="136"/>
      <c r="L192" s="29"/>
      <c r="M192" s="137" t="s">
        <v>1</v>
      </c>
      <c r="N192" s="138" t="s">
        <v>36</v>
      </c>
      <c r="O192" s="139">
        <v>5.0000000000000001E-3</v>
      </c>
      <c r="P192" s="139">
        <f>O192*H192</f>
        <v>124.55</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271</v>
      </c>
    </row>
    <row r="193" spans="2:65" s="12" customFormat="1">
      <c r="B193" s="143"/>
      <c r="D193" s="144" t="s">
        <v>143</v>
      </c>
      <c r="E193" s="145" t="s">
        <v>1</v>
      </c>
      <c r="F193" s="146" t="s">
        <v>272</v>
      </c>
      <c r="H193" s="147">
        <v>24910</v>
      </c>
      <c r="L193" s="143"/>
      <c r="M193" s="148"/>
      <c r="T193" s="149"/>
      <c r="AT193" s="145" t="s">
        <v>143</v>
      </c>
      <c r="AU193" s="145" t="s">
        <v>81</v>
      </c>
      <c r="AV193" s="12" t="s">
        <v>81</v>
      </c>
      <c r="AW193" s="12" t="s">
        <v>27</v>
      </c>
      <c r="AX193" s="12" t="s">
        <v>79</v>
      </c>
      <c r="AY193" s="145" t="s">
        <v>135</v>
      </c>
    </row>
    <row r="194" spans="2:65" s="1" customFormat="1" ht="24.15" customHeight="1">
      <c r="B194" s="129"/>
      <c r="C194" s="130" t="s">
        <v>273</v>
      </c>
      <c r="D194" s="130" t="s">
        <v>137</v>
      </c>
      <c r="E194" s="131" t="s">
        <v>274</v>
      </c>
      <c r="F194" s="132" t="s">
        <v>275</v>
      </c>
      <c r="G194" s="133" t="s">
        <v>215</v>
      </c>
      <c r="H194" s="134">
        <v>3532.8</v>
      </c>
      <c r="I194" s="135"/>
      <c r="J194" s="135">
        <f>ROUND(I194*H194,2)</f>
        <v>0</v>
      </c>
      <c r="K194" s="136"/>
      <c r="L194" s="29"/>
      <c r="M194" s="137" t="s">
        <v>1</v>
      </c>
      <c r="N194" s="138" t="s">
        <v>36</v>
      </c>
      <c r="O194" s="139">
        <v>0</v>
      </c>
      <c r="P194" s="139">
        <f>O194*H194</f>
        <v>0</v>
      </c>
      <c r="Q194" s="139">
        <v>0</v>
      </c>
      <c r="R194" s="139">
        <f>Q194*H194</f>
        <v>0</v>
      </c>
      <c r="S194" s="139">
        <v>0</v>
      </c>
      <c r="T194" s="140">
        <f>S194*H194</f>
        <v>0</v>
      </c>
      <c r="AR194" s="141" t="s">
        <v>141</v>
      </c>
      <c r="AT194" s="141" t="s">
        <v>137</v>
      </c>
      <c r="AU194" s="141" t="s">
        <v>81</v>
      </c>
      <c r="AY194" s="17" t="s">
        <v>135</v>
      </c>
      <c r="BE194" s="142">
        <f>IF(N194="základní",J194,0)</f>
        <v>0</v>
      </c>
      <c r="BF194" s="142">
        <f>IF(N194="snížená",J194,0)</f>
        <v>0</v>
      </c>
      <c r="BG194" s="142">
        <f>IF(N194="zákl. přenesená",J194,0)</f>
        <v>0</v>
      </c>
      <c r="BH194" s="142">
        <f>IF(N194="sníž. přenesená",J194,0)</f>
        <v>0</v>
      </c>
      <c r="BI194" s="142">
        <f>IF(N194="nulová",J194,0)</f>
        <v>0</v>
      </c>
      <c r="BJ194" s="17" t="s">
        <v>79</v>
      </c>
      <c r="BK194" s="142">
        <f>ROUND(I194*H194,2)</f>
        <v>0</v>
      </c>
      <c r="BL194" s="17" t="s">
        <v>141</v>
      </c>
      <c r="BM194" s="141" t="s">
        <v>276</v>
      </c>
    </row>
    <row r="195" spans="2:65" s="12" customFormat="1">
      <c r="B195" s="143"/>
      <c r="D195" s="144" t="s">
        <v>143</v>
      </c>
      <c r="E195" s="145" t="s">
        <v>1</v>
      </c>
      <c r="F195" s="146" t="s">
        <v>277</v>
      </c>
      <c r="H195" s="147">
        <v>3532.8</v>
      </c>
      <c r="L195" s="143"/>
      <c r="M195" s="148"/>
      <c r="T195" s="149"/>
      <c r="AT195" s="145" t="s">
        <v>143</v>
      </c>
      <c r="AU195" s="145" t="s">
        <v>81</v>
      </c>
      <c r="AV195" s="12" t="s">
        <v>81</v>
      </c>
      <c r="AW195" s="12" t="s">
        <v>27</v>
      </c>
      <c r="AX195" s="12" t="s">
        <v>79</v>
      </c>
      <c r="AY195" s="145" t="s">
        <v>135</v>
      </c>
    </row>
    <row r="196" spans="2:65" s="1" customFormat="1" ht="16.5" customHeight="1">
      <c r="B196" s="129"/>
      <c r="C196" s="130" t="s">
        <v>278</v>
      </c>
      <c r="D196" s="130" t="s">
        <v>137</v>
      </c>
      <c r="E196" s="131" t="s">
        <v>279</v>
      </c>
      <c r="F196" s="132" t="s">
        <v>280</v>
      </c>
      <c r="G196" s="133" t="s">
        <v>147</v>
      </c>
      <c r="H196" s="134">
        <v>2715.8</v>
      </c>
      <c r="I196" s="135"/>
      <c r="J196" s="135">
        <f>ROUND(I196*H196,2)</f>
        <v>0</v>
      </c>
      <c r="K196" s="136"/>
      <c r="L196" s="29"/>
      <c r="M196" s="137" t="s">
        <v>1</v>
      </c>
      <c r="N196" s="138" t="s">
        <v>36</v>
      </c>
      <c r="O196" s="139">
        <v>8.9999999999999993E-3</v>
      </c>
      <c r="P196" s="139">
        <f>O196*H196</f>
        <v>24.4422</v>
      </c>
      <c r="Q196" s="139">
        <v>0</v>
      </c>
      <c r="R196" s="139">
        <f>Q196*H196</f>
        <v>0</v>
      </c>
      <c r="S196" s="139">
        <v>0</v>
      </c>
      <c r="T196" s="140">
        <f>S196*H196</f>
        <v>0</v>
      </c>
      <c r="AR196" s="141" t="s">
        <v>141</v>
      </c>
      <c r="AT196" s="141" t="s">
        <v>137</v>
      </c>
      <c r="AU196" s="141" t="s">
        <v>81</v>
      </c>
      <c r="AY196" s="17" t="s">
        <v>135</v>
      </c>
      <c r="BE196" s="142">
        <f>IF(N196="základní",J196,0)</f>
        <v>0</v>
      </c>
      <c r="BF196" s="142">
        <f>IF(N196="snížená",J196,0)</f>
        <v>0</v>
      </c>
      <c r="BG196" s="142">
        <f>IF(N196="zákl. přenesená",J196,0)</f>
        <v>0</v>
      </c>
      <c r="BH196" s="142">
        <f>IF(N196="sníž. přenesená",J196,0)</f>
        <v>0</v>
      </c>
      <c r="BI196" s="142">
        <f>IF(N196="nulová",J196,0)</f>
        <v>0</v>
      </c>
      <c r="BJ196" s="17" t="s">
        <v>79</v>
      </c>
      <c r="BK196" s="142">
        <f>ROUND(I196*H196,2)</f>
        <v>0</v>
      </c>
      <c r="BL196" s="17" t="s">
        <v>141</v>
      </c>
      <c r="BM196" s="141" t="s">
        <v>281</v>
      </c>
    </row>
    <row r="197" spans="2:65" s="12" customFormat="1">
      <c r="B197" s="143"/>
      <c r="D197" s="144" t="s">
        <v>143</v>
      </c>
      <c r="E197" s="145" t="s">
        <v>1</v>
      </c>
      <c r="F197" s="146" t="s">
        <v>282</v>
      </c>
      <c r="H197" s="147">
        <v>507.8</v>
      </c>
      <c r="L197" s="143"/>
      <c r="M197" s="148"/>
      <c r="T197" s="149"/>
      <c r="AT197" s="145" t="s">
        <v>143</v>
      </c>
      <c r="AU197" s="145" t="s">
        <v>81</v>
      </c>
      <c r="AV197" s="12" t="s">
        <v>81</v>
      </c>
      <c r="AW197" s="12" t="s">
        <v>27</v>
      </c>
      <c r="AX197" s="12" t="s">
        <v>71</v>
      </c>
      <c r="AY197" s="145" t="s">
        <v>135</v>
      </c>
    </row>
    <row r="198" spans="2:65" s="12" customFormat="1">
      <c r="B198" s="143"/>
      <c r="D198" s="144" t="s">
        <v>143</v>
      </c>
      <c r="E198" s="145" t="s">
        <v>1</v>
      </c>
      <c r="F198" s="146" t="s">
        <v>266</v>
      </c>
      <c r="H198" s="147">
        <v>2208</v>
      </c>
      <c r="L198" s="143"/>
      <c r="M198" s="148"/>
      <c r="T198" s="149"/>
      <c r="AT198" s="145" t="s">
        <v>143</v>
      </c>
      <c r="AU198" s="145" t="s">
        <v>81</v>
      </c>
      <c r="AV198" s="12" t="s">
        <v>81</v>
      </c>
      <c r="AW198" s="12" t="s">
        <v>27</v>
      </c>
      <c r="AX198" s="12" t="s">
        <v>71</v>
      </c>
      <c r="AY198" s="145" t="s">
        <v>135</v>
      </c>
    </row>
    <row r="199" spans="2:65" s="13" customFormat="1">
      <c r="B199" s="150"/>
      <c r="D199" s="144" t="s">
        <v>143</v>
      </c>
      <c r="E199" s="151" t="s">
        <v>1</v>
      </c>
      <c r="F199" s="152" t="s">
        <v>174</v>
      </c>
      <c r="H199" s="153">
        <v>2715.8</v>
      </c>
      <c r="L199" s="150"/>
      <c r="M199" s="154"/>
      <c r="T199" s="155"/>
      <c r="AT199" s="151" t="s">
        <v>143</v>
      </c>
      <c r="AU199" s="151" t="s">
        <v>81</v>
      </c>
      <c r="AV199" s="13" t="s">
        <v>141</v>
      </c>
      <c r="AW199" s="13" t="s">
        <v>27</v>
      </c>
      <c r="AX199" s="13" t="s">
        <v>79</v>
      </c>
      <c r="AY199" s="151" t="s">
        <v>135</v>
      </c>
    </row>
    <row r="200" spans="2:65" s="1" customFormat="1" ht="24.15" customHeight="1">
      <c r="B200" s="129"/>
      <c r="C200" s="130" t="s">
        <v>283</v>
      </c>
      <c r="D200" s="130" t="s">
        <v>137</v>
      </c>
      <c r="E200" s="131" t="s">
        <v>284</v>
      </c>
      <c r="F200" s="132" t="s">
        <v>285</v>
      </c>
      <c r="G200" s="133" t="s">
        <v>153</v>
      </c>
      <c r="H200" s="134">
        <v>6</v>
      </c>
      <c r="I200" s="135"/>
      <c r="J200" s="135">
        <f>ROUND(I200*H200,2)</f>
        <v>0</v>
      </c>
      <c r="K200" s="136"/>
      <c r="L200" s="29"/>
      <c r="M200" s="137" t="s">
        <v>1</v>
      </c>
      <c r="N200" s="138" t="s">
        <v>36</v>
      </c>
      <c r="O200" s="139">
        <v>1.35</v>
      </c>
      <c r="P200" s="139">
        <f>O200*H200</f>
        <v>8.1000000000000014</v>
      </c>
      <c r="Q200" s="139">
        <v>1.9220000000000001E-2</v>
      </c>
      <c r="R200" s="139">
        <f>Q200*H200</f>
        <v>0.11532000000000001</v>
      </c>
      <c r="S200" s="139">
        <v>0</v>
      </c>
      <c r="T200" s="140">
        <f>S200*H200</f>
        <v>0</v>
      </c>
      <c r="AR200" s="141" t="s">
        <v>141</v>
      </c>
      <c r="AT200" s="141" t="s">
        <v>137</v>
      </c>
      <c r="AU200" s="141" t="s">
        <v>81</v>
      </c>
      <c r="AY200" s="17" t="s">
        <v>135</v>
      </c>
      <c r="BE200" s="142">
        <f>IF(N200="základní",J200,0)</f>
        <v>0</v>
      </c>
      <c r="BF200" s="142">
        <f>IF(N200="snížená",J200,0)</f>
        <v>0</v>
      </c>
      <c r="BG200" s="142">
        <f>IF(N200="zákl. přenesená",J200,0)</f>
        <v>0</v>
      </c>
      <c r="BH200" s="142">
        <f>IF(N200="sníž. přenesená",J200,0)</f>
        <v>0</v>
      </c>
      <c r="BI200" s="142">
        <f>IF(N200="nulová",J200,0)</f>
        <v>0</v>
      </c>
      <c r="BJ200" s="17" t="s">
        <v>79</v>
      </c>
      <c r="BK200" s="142">
        <f>ROUND(I200*H200,2)</f>
        <v>0</v>
      </c>
      <c r="BL200" s="17" t="s">
        <v>141</v>
      </c>
      <c r="BM200" s="141" t="s">
        <v>286</v>
      </c>
    </row>
    <row r="201" spans="2:65" s="11" customFormat="1" ht="22.95" customHeight="1">
      <c r="B201" s="118"/>
      <c r="D201" s="119" t="s">
        <v>70</v>
      </c>
      <c r="E201" s="127" t="s">
        <v>81</v>
      </c>
      <c r="F201" s="127" t="s">
        <v>287</v>
      </c>
      <c r="J201" s="128">
        <f>BK201</f>
        <v>0</v>
      </c>
      <c r="L201" s="118"/>
      <c r="M201" s="122"/>
      <c r="P201" s="123">
        <f>SUM(P202:P205)</f>
        <v>59.15</v>
      </c>
      <c r="R201" s="123">
        <f>SUM(R202:R205)</f>
        <v>0.72345000000000004</v>
      </c>
      <c r="T201" s="124">
        <f>SUM(T202:T205)</f>
        <v>0</v>
      </c>
      <c r="AR201" s="119" t="s">
        <v>79</v>
      </c>
      <c r="AT201" s="125" t="s">
        <v>70</v>
      </c>
      <c r="AU201" s="125" t="s">
        <v>79</v>
      </c>
      <c r="AY201" s="119" t="s">
        <v>135</v>
      </c>
      <c r="BK201" s="126">
        <f>SUM(BK202:BK205)</f>
        <v>0</v>
      </c>
    </row>
    <row r="202" spans="2:65" s="1" customFormat="1" ht="24.15" customHeight="1">
      <c r="B202" s="129"/>
      <c r="C202" s="130" t="s">
        <v>288</v>
      </c>
      <c r="D202" s="130" t="s">
        <v>137</v>
      </c>
      <c r="E202" s="131" t="s">
        <v>289</v>
      </c>
      <c r="F202" s="132" t="s">
        <v>290</v>
      </c>
      <c r="G202" s="133" t="s">
        <v>140</v>
      </c>
      <c r="H202" s="134">
        <v>910</v>
      </c>
      <c r="I202" s="135"/>
      <c r="J202" s="135">
        <f>ROUND(I202*H202,2)</f>
        <v>0</v>
      </c>
      <c r="K202" s="136"/>
      <c r="L202" s="29"/>
      <c r="M202" s="137" t="s">
        <v>1</v>
      </c>
      <c r="N202" s="138" t="s">
        <v>36</v>
      </c>
      <c r="O202" s="139">
        <v>6.5000000000000002E-2</v>
      </c>
      <c r="P202" s="139">
        <f>O202*H202</f>
        <v>59.15</v>
      </c>
      <c r="Q202" s="139">
        <v>2.2000000000000001E-4</v>
      </c>
      <c r="R202" s="139">
        <f>Q202*H202</f>
        <v>0.20020000000000002</v>
      </c>
      <c r="S202" s="139">
        <v>0</v>
      </c>
      <c r="T202" s="140">
        <f>S202*H202</f>
        <v>0</v>
      </c>
      <c r="AR202" s="141" t="s">
        <v>141</v>
      </c>
      <c r="AT202" s="141" t="s">
        <v>137</v>
      </c>
      <c r="AU202" s="141" t="s">
        <v>81</v>
      </c>
      <c r="AY202" s="17" t="s">
        <v>135</v>
      </c>
      <c r="BE202" s="142">
        <f>IF(N202="základní",J202,0)</f>
        <v>0</v>
      </c>
      <c r="BF202" s="142">
        <f>IF(N202="snížená",J202,0)</f>
        <v>0</v>
      </c>
      <c r="BG202" s="142">
        <f>IF(N202="zákl. přenesená",J202,0)</f>
        <v>0</v>
      </c>
      <c r="BH202" s="142">
        <f>IF(N202="sníž. přenesená",J202,0)</f>
        <v>0</v>
      </c>
      <c r="BI202" s="142">
        <f>IF(N202="nulová",J202,0)</f>
        <v>0</v>
      </c>
      <c r="BJ202" s="17" t="s">
        <v>79</v>
      </c>
      <c r="BK202" s="142">
        <f>ROUND(I202*H202,2)</f>
        <v>0</v>
      </c>
      <c r="BL202" s="17" t="s">
        <v>141</v>
      </c>
      <c r="BM202" s="141" t="s">
        <v>291</v>
      </c>
    </row>
    <row r="203" spans="2:65" s="12" customFormat="1">
      <c r="B203" s="143"/>
      <c r="D203" s="144" t="s">
        <v>143</v>
      </c>
      <c r="E203" s="145" t="s">
        <v>1</v>
      </c>
      <c r="F203" s="146" t="s">
        <v>162</v>
      </c>
      <c r="H203" s="147">
        <v>910</v>
      </c>
      <c r="L203" s="143"/>
      <c r="M203" s="148"/>
      <c r="T203" s="149"/>
      <c r="AT203" s="145" t="s">
        <v>143</v>
      </c>
      <c r="AU203" s="145" t="s">
        <v>81</v>
      </c>
      <c r="AV203" s="12" t="s">
        <v>81</v>
      </c>
      <c r="AW203" s="12" t="s">
        <v>27</v>
      </c>
      <c r="AX203" s="12" t="s">
        <v>79</v>
      </c>
      <c r="AY203" s="145" t="s">
        <v>135</v>
      </c>
    </row>
    <row r="204" spans="2:65" s="1" customFormat="1" ht="16.5" customHeight="1">
      <c r="B204" s="129"/>
      <c r="C204" s="161" t="s">
        <v>292</v>
      </c>
      <c r="D204" s="161" t="s">
        <v>212</v>
      </c>
      <c r="E204" s="162" t="s">
        <v>293</v>
      </c>
      <c r="F204" s="163" t="s">
        <v>294</v>
      </c>
      <c r="G204" s="164" t="s">
        <v>140</v>
      </c>
      <c r="H204" s="165">
        <v>1046.5</v>
      </c>
      <c r="I204" s="166"/>
      <c r="J204" s="166">
        <f>ROUND(I204*H204,2)</f>
        <v>0</v>
      </c>
      <c r="K204" s="167"/>
      <c r="L204" s="168"/>
      <c r="M204" s="169" t="s">
        <v>1</v>
      </c>
      <c r="N204" s="170" t="s">
        <v>36</v>
      </c>
      <c r="O204" s="139">
        <v>0</v>
      </c>
      <c r="P204" s="139">
        <f>O204*H204</f>
        <v>0</v>
      </c>
      <c r="Q204" s="139">
        <v>5.0000000000000001E-4</v>
      </c>
      <c r="R204" s="139">
        <f>Q204*H204</f>
        <v>0.52324999999999999</v>
      </c>
      <c r="S204" s="139">
        <v>0</v>
      </c>
      <c r="T204" s="140">
        <f>S204*H204</f>
        <v>0</v>
      </c>
      <c r="AR204" s="141" t="s">
        <v>175</v>
      </c>
      <c r="AT204" s="141" t="s">
        <v>212</v>
      </c>
      <c r="AU204" s="141" t="s">
        <v>81</v>
      </c>
      <c r="AY204" s="17" t="s">
        <v>135</v>
      </c>
      <c r="BE204" s="142">
        <f>IF(N204="základní",J204,0)</f>
        <v>0</v>
      </c>
      <c r="BF204" s="142">
        <f>IF(N204="snížená",J204,0)</f>
        <v>0</v>
      </c>
      <c r="BG204" s="142">
        <f>IF(N204="zákl. přenesená",J204,0)</f>
        <v>0</v>
      </c>
      <c r="BH204" s="142">
        <f>IF(N204="sníž. přenesená",J204,0)</f>
        <v>0</v>
      </c>
      <c r="BI204" s="142">
        <f>IF(N204="nulová",J204,0)</f>
        <v>0</v>
      </c>
      <c r="BJ204" s="17" t="s">
        <v>79</v>
      </c>
      <c r="BK204" s="142">
        <f>ROUND(I204*H204,2)</f>
        <v>0</v>
      </c>
      <c r="BL204" s="17" t="s">
        <v>141</v>
      </c>
      <c r="BM204" s="141" t="s">
        <v>295</v>
      </c>
    </row>
    <row r="205" spans="2:65" s="12" customFormat="1">
      <c r="B205" s="143"/>
      <c r="D205" s="144" t="s">
        <v>143</v>
      </c>
      <c r="F205" s="146" t="s">
        <v>296</v>
      </c>
      <c r="H205" s="147">
        <v>1046.5</v>
      </c>
      <c r="L205" s="143"/>
      <c r="M205" s="148"/>
      <c r="T205" s="149"/>
      <c r="AT205" s="145" t="s">
        <v>143</v>
      </c>
      <c r="AU205" s="145" t="s">
        <v>81</v>
      </c>
      <c r="AV205" s="12" t="s">
        <v>81</v>
      </c>
      <c r="AW205" s="12" t="s">
        <v>3</v>
      </c>
      <c r="AX205" s="12" t="s">
        <v>79</v>
      </c>
      <c r="AY205" s="145" t="s">
        <v>135</v>
      </c>
    </row>
    <row r="206" spans="2:65" s="11" customFormat="1" ht="22.95" customHeight="1">
      <c r="B206" s="118"/>
      <c r="D206" s="119" t="s">
        <v>70</v>
      </c>
      <c r="E206" s="127" t="s">
        <v>158</v>
      </c>
      <c r="F206" s="127" t="s">
        <v>297</v>
      </c>
      <c r="J206" s="128">
        <f>BK206</f>
        <v>0</v>
      </c>
      <c r="L206" s="118"/>
      <c r="M206" s="122"/>
      <c r="P206" s="123">
        <f>SUM(P207:P212)</f>
        <v>149.8896</v>
      </c>
      <c r="R206" s="123">
        <f>SUM(R207:R212)</f>
        <v>445.88596000000001</v>
      </c>
      <c r="T206" s="124">
        <f>SUM(T207:T212)</f>
        <v>0</v>
      </c>
      <c r="AR206" s="119" t="s">
        <v>79</v>
      </c>
      <c r="AT206" s="125" t="s">
        <v>70</v>
      </c>
      <c r="AU206" s="125" t="s">
        <v>79</v>
      </c>
      <c r="AY206" s="119" t="s">
        <v>135</v>
      </c>
      <c r="BK206" s="126">
        <f>SUM(BK207:BK212)</f>
        <v>0</v>
      </c>
    </row>
    <row r="207" spans="2:65" s="1" customFormat="1" ht="37.950000000000003" customHeight="1">
      <c r="B207" s="129"/>
      <c r="C207" s="130" t="s">
        <v>298</v>
      </c>
      <c r="D207" s="130" t="s">
        <v>137</v>
      </c>
      <c r="E207" s="131" t="s">
        <v>299</v>
      </c>
      <c r="F207" s="132" t="s">
        <v>300</v>
      </c>
      <c r="G207" s="133" t="s">
        <v>140</v>
      </c>
      <c r="H207" s="134">
        <v>910</v>
      </c>
      <c r="I207" s="135"/>
      <c r="J207" s="135">
        <f>ROUND(I207*H207,2)</f>
        <v>0</v>
      </c>
      <c r="K207" s="136"/>
      <c r="L207" s="29"/>
      <c r="M207" s="137" t="s">
        <v>1</v>
      </c>
      <c r="N207" s="138" t="s">
        <v>36</v>
      </c>
      <c r="O207" s="139">
        <v>0.111</v>
      </c>
      <c r="P207" s="139">
        <f>O207*H207</f>
        <v>101.01</v>
      </c>
      <c r="Q207" s="139">
        <v>0.11792999999999999</v>
      </c>
      <c r="R207" s="139">
        <f>Q207*H207</f>
        <v>107.3163</v>
      </c>
      <c r="S207" s="139">
        <v>0</v>
      </c>
      <c r="T207" s="140">
        <f>S207*H207</f>
        <v>0</v>
      </c>
      <c r="AR207" s="141" t="s">
        <v>141</v>
      </c>
      <c r="AT207" s="141" t="s">
        <v>137</v>
      </c>
      <c r="AU207" s="141" t="s">
        <v>81</v>
      </c>
      <c r="AY207" s="17" t="s">
        <v>135</v>
      </c>
      <c r="BE207" s="142">
        <f>IF(N207="základní",J207,0)</f>
        <v>0</v>
      </c>
      <c r="BF207" s="142">
        <f>IF(N207="snížená",J207,0)</f>
        <v>0</v>
      </c>
      <c r="BG207" s="142">
        <f>IF(N207="zákl. přenesená",J207,0)</f>
        <v>0</v>
      </c>
      <c r="BH207" s="142">
        <f>IF(N207="sníž. přenesená",J207,0)</f>
        <v>0</v>
      </c>
      <c r="BI207" s="142">
        <f>IF(N207="nulová",J207,0)</f>
        <v>0</v>
      </c>
      <c r="BJ207" s="17" t="s">
        <v>79</v>
      </c>
      <c r="BK207" s="142">
        <f>ROUND(I207*H207,2)</f>
        <v>0</v>
      </c>
      <c r="BL207" s="17" t="s">
        <v>141</v>
      </c>
      <c r="BM207" s="141" t="s">
        <v>301</v>
      </c>
    </row>
    <row r="208" spans="2:65" s="12" customFormat="1">
      <c r="B208" s="143"/>
      <c r="D208" s="144" t="s">
        <v>143</v>
      </c>
      <c r="E208" s="145" t="s">
        <v>1</v>
      </c>
      <c r="F208" s="146" t="s">
        <v>162</v>
      </c>
      <c r="H208" s="147">
        <v>910</v>
      </c>
      <c r="L208" s="143"/>
      <c r="M208" s="148"/>
      <c r="T208" s="149"/>
      <c r="AT208" s="145" t="s">
        <v>143</v>
      </c>
      <c r="AU208" s="145" t="s">
        <v>81</v>
      </c>
      <c r="AV208" s="12" t="s">
        <v>81</v>
      </c>
      <c r="AW208" s="12" t="s">
        <v>27</v>
      </c>
      <c r="AX208" s="12" t="s">
        <v>79</v>
      </c>
      <c r="AY208" s="145" t="s">
        <v>135</v>
      </c>
    </row>
    <row r="209" spans="2:65" s="1" customFormat="1" ht="16.5" customHeight="1">
      <c r="B209" s="129"/>
      <c r="C209" s="161" t="s">
        <v>302</v>
      </c>
      <c r="D209" s="161" t="s">
        <v>212</v>
      </c>
      <c r="E209" s="162" t="s">
        <v>303</v>
      </c>
      <c r="F209" s="163" t="s">
        <v>304</v>
      </c>
      <c r="G209" s="164" t="s">
        <v>153</v>
      </c>
      <c r="H209" s="165">
        <v>255.53</v>
      </c>
      <c r="I209" s="166"/>
      <c r="J209" s="166">
        <f>ROUND(I209*H209,2)</f>
        <v>0</v>
      </c>
      <c r="K209" s="167"/>
      <c r="L209" s="168"/>
      <c r="M209" s="169" t="s">
        <v>1</v>
      </c>
      <c r="N209" s="170" t="s">
        <v>36</v>
      </c>
      <c r="O209" s="139">
        <v>0</v>
      </c>
      <c r="P209" s="139">
        <f>O209*H209</f>
        <v>0</v>
      </c>
      <c r="Q209" s="139">
        <v>1.31</v>
      </c>
      <c r="R209" s="139">
        <f>Q209*H209</f>
        <v>334.74430000000001</v>
      </c>
      <c r="S209" s="139">
        <v>0</v>
      </c>
      <c r="T209" s="140">
        <f>S209*H209</f>
        <v>0</v>
      </c>
      <c r="AR209" s="141" t="s">
        <v>175</v>
      </c>
      <c r="AT209" s="141" t="s">
        <v>212</v>
      </c>
      <c r="AU209" s="141" t="s">
        <v>81</v>
      </c>
      <c r="AY209" s="17" t="s">
        <v>135</v>
      </c>
      <c r="BE209" s="142">
        <f>IF(N209="základní",J209,0)</f>
        <v>0</v>
      </c>
      <c r="BF209" s="142">
        <f>IF(N209="snížená",J209,0)</f>
        <v>0</v>
      </c>
      <c r="BG209" s="142">
        <f>IF(N209="zákl. přenesená",J209,0)</f>
        <v>0</v>
      </c>
      <c r="BH209" s="142">
        <f>IF(N209="sníž. přenesená",J209,0)</f>
        <v>0</v>
      </c>
      <c r="BI209" s="142">
        <f>IF(N209="nulová",J209,0)</f>
        <v>0</v>
      </c>
      <c r="BJ209" s="17" t="s">
        <v>79</v>
      </c>
      <c r="BK209" s="142">
        <f>ROUND(I209*H209,2)</f>
        <v>0</v>
      </c>
      <c r="BL209" s="17" t="s">
        <v>141</v>
      </c>
      <c r="BM209" s="141" t="s">
        <v>305</v>
      </c>
    </row>
    <row r="210" spans="2:65" s="12" customFormat="1">
      <c r="B210" s="143"/>
      <c r="D210" s="144" t="s">
        <v>143</v>
      </c>
      <c r="E210" s="145" t="s">
        <v>1</v>
      </c>
      <c r="F210" s="146" t="s">
        <v>306</v>
      </c>
      <c r="H210" s="147">
        <v>255.53</v>
      </c>
      <c r="L210" s="143"/>
      <c r="M210" s="148"/>
      <c r="T210" s="149"/>
      <c r="AT210" s="145" t="s">
        <v>143</v>
      </c>
      <c r="AU210" s="145" t="s">
        <v>81</v>
      </c>
      <c r="AV210" s="12" t="s">
        <v>81</v>
      </c>
      <c r="AW210" s="12" t="s">
        <v>27</v>
      </c>
      <c r="AX210" s="12" t="s">
        <v>79</v>
      </c>
      <c r="AY210" s="145" t="s">
        <v>135</v>
      </c>
    </row>
    <row r="211" spans="2:65" s="1" customFormat="1" ht="21.75" customHeight="1">
      <c r="B211" s="129"/>
      <c r="C211" s="130" t="s">
        <v>307</v>
      </c>
      <c r="D211" s="130" t="s">
        <v>137</v>
      </c>
      <c r="E211" s="131" t="s">
        <v>308</v>
      </c>
      <c r="F211" s="132" t="s">
        <v>309</v>
      </c>
      <c r="G211" s="133" t="s">
        <v>188</v>
      </c>
      <c r="H211" s="134">
        <v>1062.5999999999999</v>
      </c>
      <c r="I211" s="135"/>
      <c r="J211" s="135">
        <f>ROUND(I211*H211,2)</f>
        <v>0</v>
      </c>
      <c r="K211" s="136"/>
      <c r="L211" s="29"/>
      <c r="M211" s="137" t="s">
        <v>1</v>
      </c>
      <c r="N211" s="138" t="s">
        <v>36</v>
      </c>
      <c r="O211" s="139">
        <v>4.5999999999999999E-2</v>
      </c>
      <c r="P211" s="139">
        <f>O211*H211</f>
        <v>48.879599999999996</v>
      </c>
      <c r="Q211" s="139">
        <v>3.5999999999999999E-3</v>
      </c>
      <c r="R211" s="139">
        <f>Q211*H211</f>
        <v>3.8253599999999994</v>
      </c>
      <c r="S211" s="139">
        <v>0</v>
      </c>
      <c r="T211" s="140">
        <f>S211*H211</f>
        <v>0</v>
      </c>
      <c r="AR211" s="141" t="s">
        <v>141</v>
      </c>
      <c r="AT211" s="141" t="s">
        <v>137</v>
      </c>
      <c r="AU211" s="141" t="s">
        <v>81</v>
      </c>
      <c r="AY211" s="17" t="s">
        <v>135</v>
      </c>
      <c r="BE211" s="142">
        <f>IF(N211="základní",J211,0)</f>
        <v>0</v>
      </c>
      <c r="BF211" s="142">
        <f>IF(N211="snížená",J211,0)</f>
        <v>0</v>
      </c>
      <c r="BG211" s="142">
        <f>IF(N211="zákl. přenesená",J211,0)</f>
        <v>0</v>
      </c>
      <c r="BH211" s="142">
        <f>IF(N211="sníž. přenesená",J211,0)</f>
        <v>0</v>
      </c>
      <c r="BI211" s="142">
        <f>IF(N211="nulová",J211,0)</f>
        <v>0</v>
      </c>
      <c r="BJ211" s="17" t="s">
        <v>79</v>
      </c>
      <c r="BK211" s="142">
        <f>ROUND(I211*H211,2)</f>
        <v>0</v>
      </c>
      <c r="BL211" s="17" t="s">
        <v>141</v>
      </c>
      <c r="BM211" s="141" t="s">
        <v>310</v>
      </c>
    </row>
    <row r="212" spans="2:65" s="12" customFormat="1">
      <c r="B212" s="143"/>
      <c r="D212" s="144" t="s">
        <v>143</v>
      </c>
      <c r="E212" s="145" t="s">
        <v>1</v>
      </c>
      <c r="F212" s="146" t="s">
        <v>311</v>
      </c>
      <c r="H212" s="147">
        <v>1062.5999999999999</v>
      </c>
      <c r="L212" s="143"/>
      <c r="M212" s="148"/>
      <c r="T212" s="149"/>
      <c r="AT212" s="145" t="s">
        <v>143</v>
      </c>
      <c r="AU212" s="145" t="s">
        <v>81</v>
      </c>
      <c r="AV212" s="12" t="s">
        <v>81</v>
      </c>
      <c r="AW212" s="12" t="s">
        <v>27</v>
      </c>
      <c r="AX212" s="12" t="s">
        <v>79</v>
      </c>
      <c r="AY212" s="145" t="s">
        <v>135</v>
      </c>
    </row>
    <row r="213" spans="2:65" s="11" customFormat="1" ht="22.95" customHeight="1">
      <c r="B213" s="118"/>
      <c r="D213" s="119" t="s">
        <v>70</v>
      </c>
      <c r="E213" s="127" t="s">
        <v>180</v>
      </c>
      <c r="F213" s="127" t="s">
        <v>312</v>
      </c>
      <c r="J213" s="128">
        <f>BK213</f>
        <v>0</v>
      </c>
      <c r="L213" s="118"/>
      <c r="M213" s="122"/>
      <c r="P213" s="123">
        <f>SUM(P214:P224)</f>
        <v>5.3071200000000003</v>
      </c>
      <c r="R213" s="123">
        <f>SUM(R214:R224)</f>
        <v>0</v>
      </c>
      <c r="T213" s="124">
        <f>SUM(T214:T224)</f>
        <v>13.724250000000001</v>
      </c>
      <c r="AR213" s="119" t="s">
        <v>79</v>
      </c>
      <c r="AT213" s="125" t="s">
        <v>70</v>
      </c>
      <c r="AU213" s="125" t="s">
        <v>79</v>
      </c>
      <c r="AY213" s="119" t="s">
        <v>135</v>
      </c>
      <c r="BK213" s="126">
        <f>SUM(BK214:BK224)</f>
        <v>0</v>
      </c>
    </row>
    <row r="214" spans="2:65" s="1" customFormat="1" ht="16.5" customHeight="1">
      <c r="B214" s="129"/>
      <c r="C214" s="130" t="s">
        <v>313</v>
      </c>
      <c r="D214" s="130" t="s">
        <v>137</v>
      </c>
      <c r="E214" s="131" t="s">
        <v>314</v>
      </c>
      <c r="F214" s="132" t="s">
        <v>315</v>
      </c>
      <c r="G214" s="133" t="s">
        <v>316</v>
      </c>
      <c r="H214" s="134">
        <v>1</v>
      </c>
      <c r="I214" s="135"/>
      <c r="J214" s="135">
        <f>ROUND(I214*H214,2)</f>
        <v>0</v>
      </c>
      <c r="K214" s="136"/>
      <c r="L214" s="29"/>
      <c r="M214" s="137" t="s">
        <v>1</v>
      </c>
      <c r="N214" s="138" t="s">
        <v>36</v>
      </c>
      <c r="O214" s="139">
        <v>0</v>
      </c>
      <c r="P214" s="139">
        <f>O214*H214</f>
        <v>0</v>
      </c>
      <c r="Q214" s="139">
        <v>0</v>
      </c>
      <c r="R214" s="139">
        <f>Q214*H214</f>
        <v>0</v>
      </c>
      <c r="S214" s="139">
        <v>3</v>
      </c>
      <c r="T214" s="140">
        <f>S214*H214</f>
        <v>3</v>
      </c>
      <c r="AR214" s="141" t="s">
        <v>141</v>
      </c>
      <c r="AT214" s="141" t="s">
        <v>137</v>
      </c>
      <c r="AU214" s="141" t="s">
        <v>81</v>
      </c>
      <c r="AY214" s="17" t="s">
        <v>135</v>
      </c>
      <c r="BE214" s="142">
        <f>IF(N214="základní",J214,0)</f>
        <v>0</v>
      </c>
      <c r="BF214" s="142">
        <f>IF(N214="snížená",J214,0)</f>
        <v>0</v>
      </c>
      <c r="BG214" s="142">
        <f>IF(N214="zákl. přenesená",J214,0)</f>
        <v>0</v>
      </c>
      <c r="BH214" s="142">
        <f>IF(N214="sníž. přenesená",J214,0)</f>
        <v>0</v>
      </c>
      <c r="BI214" s="142">
        <f>IF(N214="nulová",J214,0)</f>
        <v>0</v>
      </c>
      <c r="BJ214" s="17" t="s">
        <v>79</v>
      </c>
      <c r="BK214" s="142">
        <f>ROUND(I214*H214,2)</f>
        <v>0</v>
      </c>
      <c r="BL214" s="17" t="s">
        <v>141</v>
      </c>
      <c r="BM214" s="141" t="s">
        <v>317</v>
      </c>
    </row>
    <row r="215" spans="2:65" s="1" customFormat="1" ht="16.5" customHeight="1">
      <c r="B215" s="129"/>
      <c r="C215" s="130" t="s">
        <v>318</v>
      </c>
      <c r="D215" s="130" t="s">
        <v>137</v>
      </c>
      <c r="E215" s="131" t="s">
        <v>319</v>
      </c>
      <c r="F215" s="132" t="s">
        <v>320</v>
      </c>
      <c r="G215" s="133" t="s">
        <v>316</v>
      </c>
      <c r="H215" s="134">
        <v>2</v>
      </c>
      <c r="I215" s="135"/>
      <c r="J215" s="135">
        <f>ROUND(I215*H215,2)</f>
        <v>0</v>
      </c>
      <c r="K215" s="136"/>
      <c r="L215" s="29"/>
      <c r="M215" s="137" t="s">
        <v>1</v>
      </c>
      <c r="N215" s="138" t="s">
        <v>36</v>
      </c>
      <c r="O215" s="139">
        <v>0</v>
      </c>
      <c r="P215" s="139">
        <f>O215*H215</f>
        <v>0</v>
      </c>
      <c r="Q215" s="139">
        <v>0</v>
      </c>
      <c r="R215" s="139">
        <f>Q215*H215</f>
        <v>0</v>
      </c>
      <c r="S215" s="139">
        <v>0.5</v>
      </c>
      <c r="T215" s="140">
        <f>S215*H215</f>
        <v>1</v>
      </c>
      <c r="AR215" s="141" t="s">
        <v>141</v>
      </c>
      <c r="AT215" s="141" t="s">
        <v>137</v>
      </c>
      <c r="AU215" s="141" t="s">
        <v>81</v>
      </c>
      <c r="AY215" s="17" t="s">
        <v>135</v>
      </c>
      <c r="BE215" s="142">
        <f>IF(N215="základní",J215,0)</f>
        <v>0</v>
      </c>
      <c r="BF215" s="142">
        <f>IF(N215="snížená",J215,0)</f>
        <v>0</v>
      </c>
      <c r="BG215" s="142">
        <f>IF(N215="zákl. přenesená",J215,0)</f>
        <v>0</v>
      </c>
      <c r="BH215" s="142">
        <f>IF(N215="sníž. přenesená",J215,0)</f>
        <v>0</v>
      </c>
      <c r="BI215" s="142">
        <f>IF(N215="nulová",J215,0)</f>
        <v>0</v>
      </c>
      <c r="BJ215" s="17" t="s">
        <v>79</v>
      </c>
      <c r="BK215" s="142">
        <f>ROUND(I215*H215,2)</f>
        <v>0</v>
      </c>
      <c r="BL215" s="17" t="s">
        <v>141</v>
      </c>
      <c r="BM215" s="141" t="s">
        <v>321</v>
      </c>
    </row>
    <row r="216" spans="2:65" s="1" customFormat="1" ht="16.5" customHeight="1">
      <c r="B216" s="129"/>
      <c r="C216" s="130" t="s">
        <v>322</v>
      </c>
      <c r="D216" s="130" t="s">
        <v>137</v>
      </c>
      <c r="E216" s="131" t="s">
        <v>323</v>
      </c>
      <c r="F216" s="132" t="s">
        <v>324</v>
      </c>
      <c r="G216" s="133" t="s">
        <v>188</v>
      </c>
      <c r="H216" s="134">
        <v>133.61000000000001</v>
      </c>
      <c r="I216" s="135"/>
      <c r="J216" s="135">
        <f>ROUND(I216*H216,2)</f>
        <v>0</v>
      </c>
      <c r="K216" s="136"/>
      <c r="L216" s="29"/>
      <c r="M216" s="137" t="s">
        <v>1</v>
      </c>
      <c r="N216" s="138" t="s">
        <v>36</v>
      </c>
      <c r="O216" s="139">
        <v>0</v>
      </c>
      <c r="P216" s="139">
        <f>O216*H216</f>
        <v>0</v>
      </c>
      <c r="Q216" s="139">
        <v>0</v>
      </c>
      <c r="R216" s="139">
        <f>Q216*H216</f>
        <v>0</v>
      </c>
      <c r="S216" s="139">
        <v>2.5000000000000001E-2</v>
      </c>
      <c r="T216" s="140">
        <f>S216*H216</f>
        <v>3.3402500000000006</v>
      </c>
      <c r="AR216" s="141" t="s">
        <v>141</v>
      </c>
      <c r="AT216" s="141" t="s">
        <v>137</v>
      </c>
      <c r="AU216" s="141" t="s">
        <v>81</v>
      </c>
      <c r="AY216" s="17" t="s">
        <v>135</v>
      </c>
      <c r="BE216" s="142">
        <f>IF(N216="základní",J216,0)</f>
        <v>0</v>
      </c>
      <c r="BF216" s="142">
        <f>IF(N216="snížená",J216,0)</f>
        <v>0</v>
      </c>
      <c r="BG216" s="142">
        <f>IF(N216="zákl. přenesená",J216,0)</f>
        <v>0</v>
      </c>
      <c r="BH216" s="142">
        <f>IF(N216="sníž. přenesená",J216,0)</f>
        <v>0</v>
      </c>
      <c r="BI216" s="142">
        <f>IF(N216="nulová",J216,0)</f>
        <v>0</v>
      </c>
      <c r="BJ216" s="17" t="s">
        <v>79</v>
      </c>
      <c r="BK216" s="142">
        <f>ROUND(I216*H216,2)</f>
        <v>0</v>
      </c>
      <c r="BL216" s="17" t="s">
        <v>141</v>
      </c>
      <c r="BM216" s="141" t="s">
        <v>325</v>
      </c>
    </row>
    <row r="217" spans="2:65" s="12" customFormat="1">
      <c r="B217" s="143"/>
      <c r="D217" s="144" t="s">
        <v>143</v>
      </c>
      <c r="E217" s="145" t="s">
        <v>1</v>
      </c>
      <c r="F217" s="146" t="s">
        <v>326</v>
      </c>
      <c r="H217" s="147">
        <v>133.61000000000001</v>
      </c>
      <c r="L217" s="143"/>
      <c r="M217" s="148"/>
      <c r="T217" s="149"/>
      <c r="AT217" s="145" t="s">
        <v>143</v>
      </c>
      <c r="AU217" s="145" t="s">
        <v>81</v>
      </c>
      <c r="AV217" s="12" t="s">
        <v>81</v>
      </c>
      <c r="AW217" s="12" t="s">
        <v>27</v>
      </c>
      <c r="AX217" s="12" t="s">
        <v>79</v>
      </c>
      <c r="AY217" s="145" t="s">
        <v>135</v>
      </c>
    </row>
    <row r="218" spans="2:65" s="1" customFormat="1" ht="16.5" customHeight="1">
      <c r="B218" s="129"/>
      <c r="C218" s="130" t="s">
        <v>327</v>
      </c>
      <c r="D218" s="130" t="s">
        <v>137</v>
      </c>
      <c r="E218" s="131" t="s">
        <v>328</v>
      </c>
      <c r="F218" s="132" t="s">
        <v>329</v>
      </c>
      <c r="G218" s="133" t="s">
        <v>330</v>
      </c>
      <c r="H218" s="134">
        <v>2</v>
      </c>
      <c r="I218" s="135"/>
      <c r="J218" s="135">
        <f>ROUND(I218*H218,2)</f>
        <v>0</v>
      </c>
      <c r="K218" s="136"/>
      <c r="L218" s="29"/>
      <c r="M218" s="137" t="s">
        <v>1</v>
      </c>
      <c r="N218" s="138" t="s">
        <v>36</v>
      </c>
      <c r="O218" s="139">
        <v>0</v>
      </c>
      <c r="P218" s="139">
        <f>O218*H218</f>
        <v>0</v>
      </c>
      <c r="Q218" s="139">
        <v>0</v>
      </c>
      <c r="R218" s="139">
        <f>Q218*H218</f>
        <v>0</v>
      </c>
      <c r="S218" s="139">
        <v>0.1</v>
      </c>
      <c r="T218" s="140">
        <f>S218*H218</f>
        <v>0.2</v>
      </c>
      <c r="AR218" s="141" t="s">
        <v>141</v>
      </c>
      <c r="AT218" s="141" t="s">
        <v>137</v>
      </c>
      <c r="AU218" s="141" t="s">
        <v>81</v>
      </c>
      <c r="AY218" s="17" t="s">
        <v>135</v>
      </c>
      <c r="BE218" s="142">
        <f>IF(N218="základní",J218,0)</f>
        <v>0</v>
      </c>
      <c r="BF218" s="142">
        <f>IF(N218="snížená",J218,0)</f>
        <v>0</v>
      </c>
      <c r="BG218" s="142">
        <f>IF(N218="zákl. přenesená",J218,0)</f>
        <v>0</v>
      </c>
      <c r="BH218" s="142">
        <f>IF(N218="sníž. přenesená",J218,0)</f>
        <v>0</v>
      </c>
      <c r="BI218" s="142">
        <f>IF(N218="nulová",J218,0)</f>
        <v>0</v>
      </c>
      <c r="BJ218" s="17" t="s">
        <v>79</v>
      </c>
      <c r="BK218" s="142">
        <f>ROUND(I218*H218,2)</f>
        <v>0</v>
      </c>
      <c r="BL218" s="17" t="s">
        <v>141</v>
      </c>
      <c r="BM218" s="141" t="s">
        <v>331</v>
      </c>
    </row>
    <row r="219" spans="2:65" s="12" customFormat="1">
      <c r="B219" s="143"/>
      <c r="D219" s="144" t="s">
        <v>143</v>
      </c>
      <c r="E219" s="145" t="s">
        <v>1</v>
      </c>
      <c r="F219" s="146" t="s">
        <v>81</v>
      </c>
      <c r="H219" s="147">
        <v>2</v>
      </c>
      <c r="L219" s="143"/>
      <c r="M219" s="148"/>
      <c r="T219" s="149"/>
      <c r="AT219" s="145" t="s">
        <v>143</v>
      </c>
      <c r="AU219" s="145" t="s">
        <v>81</v>
      </c>
      <c r="AV219" s="12" t="s">
        <v>81</v>
      </c>
      <c r="AW219" s="12" t="s">
        <v>27</v>
      </c>
      <c r="AX219" s="12" t="s">
        <v>79</v>
      </c>
      <c r="AY219" s="145" t="s">
        <v>135</v>
      </c>
    </row>
    <row r="220" spans="2:65" s="1" customFormat="1" ht="16.5" customHeight="1">
      <c r="B220" s="129"/>
      <c r="C220" s="130" t="s">
        <v>332</v>
      </c>
      <c r="D220" s="130" t="s">
        <v>137</v>
      </c>
      <c r="E220" s="131" t="s">
        <v>333</v>
      </c>
      <c r="F220" s="132" t="s">
        <v>334</v>
      </c>
      <c r="G220" s="133" t="s">
        <v>330</v>
      </c>
      <c r="H220" s="134">
        <v>2</v>
      </c>
      <c r="I220" s="135"/>
      <c r="J220" s="135">
        <f>ROUND(I220*H220,2)</f>
        <v>0</v>
      </c>
      <c r="K220" s="136"/>
      <c r="L220" s="29"/>
      <c r="M220" s="137" t="s">
        <v>1</v>
      </c>
      <c r="N220" s="138" t="s">
        <v>36</v>
      </c>
      <c r="O220" s="139">
        <v>0</v>
      </c>
      <c r="P220" s="139">
        <f>O220*H220</f>
        <v>0</v>
      </c>
      <c r="Q220" s="139">
        <v>0</v>
      </c>
      <c r="R220" s="139">
        <f>Q220*H220</f>
        <v>0</v>
      </c>
      <c r="S220" s="139">
        <v>0.05</v>
      </c>
      <c r="T220" s="140">
        <f>S220*H220</f>
        <v>0.1</v>
      </c>
      <c r="AR220" s="141" t="s">
        <v>141</v>
      </c>
      <c r="AT220" s="141" t="s">
        <v>137</v>
      </c>
      <c r="AU220" s="141" t="s">
        <v>81</v>
      </c>
      <c r="AY220" s="17" t="s">
        <v>135</v>
      </c>
      <c r="BE220" s="142">
        <f>IF(N220="základní",J220,0)</f>
        <v>0</v>
      </c>
      <c r="BF220" s="142">
        <f>IF(N220="snížená",J220,0)</f>
        <v>0</v>
      </c>
      <c r="BG220" s="142">
        <f>IF(N220="zákl. přenesená",J220,0)</f>
        <v>0</v>
      </c>
      <c r="BH220" s="142">
        <f>IF(N220="sníž. přenesená",J220,0)</f>
        <v>0</v>
      </c>
      <c r="BI220" s="142">
        <f>IF(N220="nulová",J220,0)</f>
        <v>0</v>
      </c>
      <c r="BJ220" s="17" t="s">
        <v>79</v>
      </c>
      <c r="BK220" s="142">
        <f>ROUND(I220*H220,2)</f>
        <v>0</v>
      </c>
      <c r="BL220" s="17" t="s">
        <v>141</v>
      </c>
      <c r="BM220" s="141" t="s">
        <v>335</v>
      </c>
    </row>
    <row r="221" spans="2:65" s="12" customFormat="1">
      <c r="B221" s="143"/>
      <c r="D221" s="144" t="s">
        <v>143</v>
      </c>
      <c r="E221" s="145" t="s">
        <v>1</v>
      </c>
      <c r="F221" s="146" t="s">
        <v>81</v>
      </c>
      <c r="H221" s="147">
        <v>2</v>
      </c>
      <c r="L221" s="143"/>
      <c r="M221" s="148"/>
      <c r="T221" s="149"/>
      <c r="AT221" s="145" t="s">
        <v>143</v>
      </c>
      <c r="AU221" s="145" t="s">
        <v>81</v>
      </c>
      <c r="AV221" s="12" t="s">
        <v>81</v>
      </c>
      <c r="AW221" s="12" t="s">
        <v>27</v>
      </c>
      <c r="AX221" s="12" t="s">
        <v>79</v>
      </c>
      <c r="AY221" s="145" t="s">
        <v>135</v>
      </c>
    </row>
    <row r="222" spans="2:65" s="1" customFormat="1" ht="24.15" customHeight="1">
      <c r="B222" s="129"/>
      <c r="C222" s="130" t="s">
        <v>336</v>
      </c>
      <c r="D222" s="130" t="s">
        <v>137</v>
      </c>
      <c r="E222" s="131" t="s">
        <v>337</v>
      </c>
      <c r="F222" s="132" t="s">
        <v>338</v>
      </c>
      <c r="G222" s="133" t="s">
        <v>147</v>
      </c>
      <c r="H222" s="134">
        <v>3.12</v>
      </c>
      <c r="I222" s="135"/>
      <c r="J222" s="135">
        <f>ROUND(I222*H222,2)</f>
        <v>0</v>
      </c>
      <c r="K222" s="136"/>
      <c r="L222" s="29"/>
      <c r="M222" s="137" t="s">
        <v>1</v>
      </c>
      <c r="N222" s="138" t="s">
        <v>36</v>
      </c>
      <c r="O222" s="139">
        <v>1.7010000000000001</v>
      </c>
      <c r="P222" s="139">
        <f>O222*H222</f>
        <v>5.3071200000000003</v>
      </c>
      <c r="Q222" s="139">
        <v>0</v>
      </c>
      <c r="R222" s="139">
        <f>Q222*H222</f>
        <v>0</v>
      </c>
      <c r="S222" s="139">
        <v>1.95</v>
      </c>
      <c r="T222" s="140">
        <f>S222*H222</f>
        <v>6.0839999999999996</v>
      </c>
      <c r="AR222" s="141" t="s">
        <v>141</v>
      </c>
      <c r="AT222" s="141" t="s">
        <v>137</v>
      </c>
      <c r="AU222" s="141" t="s">
        <v>81</v>
      </c>
      <c r="AY222" s="17" t="s">
        <v>135</v>
      </c>
      <c r="BE222" s="142">
        <f>IF(N222="základní",J222,0)</f>
        <v>0</v>
      </c>
      <c r="BF222" s="142">
        <f>IF(N222="snížená",J222,0)</f>
        <v>0</v>
      </c>
      <c r="BG222" s="142">
        <f>IF(N222="zákl. přenesená",J222,0)</f>
        <v>0</v>
      </c>
      <c r="BH222" s="142">
        <f>IF(N222="sníž. přenesená",J222,0)</f>
        <v>0</v>
      </c>
      <c r="BI222" s="142">
        <f>IF(N222="nulová",J222,0)</f>
        <v>0</v>
      </c>
      <c r="BJ222" s="17" t="s">
        <v>79</v>
      </c>
      <c r="BK222" s="142">
        <f>ROUND(I222*H222,2)</f>
        <v>0</v>
      </c>
      <c r="BL222" s="17" t="s">
        <v>141</v>
      </c>
      <c r="BM222" s="141" t="s">
        <v>339</v>
      </c>
    </row>
    <row r="223" spans="2:65" s="14" customFormat="1">
      <c r="B223" s="156"/>
      <c r="D223" s="144" t="s">
        <v>143</v>
      </c>
      <c r="E223" s="157" t="s">
        <v>1</v>
      </c>
      <c r="F223" s="158" t="s">
        <v>340</v>
      </c>
      <c r="H223" s="157" t="s">
        <v>1</v>
      </c>
      <c r="L223" s="156"/>
      <c r="M223" s="159"/>
      <c r="T223" s="160"/>
      <c r="AT223" s="157" t="s">
        <v>143</v>
      </c>
      <c r="AU223" s="157" t="s">
        <v>81</v>
      </c>
      <c r="AV223" s="14" t="s">
        <v>79</v>
      </c>
      <c r="AW223" s="14" t="s">
        <v>27</v>
      </c>
      <c r="AX223" s="14" t="s">
        <v>71</v>
      </c>
      <c r="AY223" s="157" t="s">
        <v>135</v>
      </c>
    </row>
    <row r="224" spans="2:65" s="12" customFormat="1">
      <c r="B224" s="143"/>
      <c r="D224" s="144" t="s">
        <v>143</v>
      </c>
      <c r="E224" s="145" t="s">
        <v>1</v>
      </c>
      <c r="F224" s="146" t="s">
        <v>341</v>
      </c>
      <c r="H224" s="147">
        <v>3.12</v>
      </c>
      <c r="L224" s="143"/>
      <c r="M224" s="148"/>
      <c r="T224" s="149"/>
      <c r="AT224" s="145" t="s">
        <v>143</v>
      </c>
      <c r="AU224" s="145" t="s">
        <v>81</v>
      </c>
      <c r="AV224" s="12" t="s">
        <v>81</v>
      </c>
      <c r="AW224" s="12" t="s">
        <v>27</v>
      </c>
      <c r="AX224" s="12" t="s">
        <v>79</v>
      </c>
      <c r="AY224" s="145" t="s">
        <v>135</v>
      </c>
    </row>
    <row r="225" spans="2:65" s="11" customFormat="1" ht="22.95" customHeight="1">
      <c r="B225" s="118"/>
      <c r="D225" s="119" t="s">
        <v>70</v>
      </c>
      <c r="E225" s="127" t="s">
        <v>342</v>
      </c>
      <c r="F225" s="127" t="s">
        <v>343</v>
      </c>
      <c r="J225" s="128">
        <f>BK225</f>
        <v>0</v>
      </c>
      <c r="L225" s="118"/>
      <c r="M225" s="122"/>
      <c r="P225" s="123">
        <f>SUM(P226:P232)</f>
        <v>313.09000000000003</v>
      </c>
      <c r="R225" s="123">
        <f>SUM(R226:R232)</f>
        <v>0</v>
      </c>
      <c r="T225" s="124">
        <f>SUM(T226:T232)</f>
        <v>0</v>
      </c>
      <c r="AR225" s="119" t="s">
        <v>79</v>
      </c>
      <c r="AT225" s="125" t="s">
        <v>70</v>
      </c>
      <c r="AU225" s="125" t="s">
        <v>79</v>
      </c>
      <c r="AY225" s="119" t="s">
        <v>135</v>
      </c>
      <c r="BK225" s="126">
        <f>SUM(BK226:BK232)</f>
        <v>0</v>
      </c>
    </row>
    <row r="226" spans="2:65" s="1" customFormat="1" ht="24.15" customHeight="1">
      <c r="B226" s="129"/>
      <c r="C226" s="130" t="s">
        <v>344</v>
      </c>
      <c r="D226" s="130" t="s">
        <v>137</v>
      </c>
      <c r="E226" s="131" t="s">
        <v>345</v>
      </c>
      <c r="F226" s="132" t="s">
        <v>346</v>
      </c>
      <c r="G226" s="133" t="s">
        <v>215</v>
      </c>
      <c r="H226" s="134">
        <v>1310</v>
      </c>
      <c r="I226" s="135"/>
      <c r="J226" s="135">
        <f>ROUND(I226*H226,2)</f>
        <v>0</v>
      </c>
      <c r="K226" s="136"/>
      <c r="L226" s="29"/>
      <c r="M226" s="137" t="s">
        <v>1</v>
      </c>
      <c r="N226" s="138" t="s">
        <v>36</v>
      </c>
      <c r="O226" s="139">
        <v>0.125</v>
      </c>
      <c r="P226" s="139">
        <f>O226*H226</f>
        <v>163.75</v>
      </c>
      <c r="Q226" s="139">
        <v>0</v>
      </c>
      <c r="R226" s="139">
        <f>Q226*H226</f>
        <v>0</v>
      </c>
      <c r="S226" s="139">
        <v>0</v>
      </c>
      <c r="T226" s="140">
        <f>S226*H226</f>
        <v>0</v>
      </c>
      <c r="AR226" s="141" t="s">
        <v>141</v>
      </c>
      <c r="AT226" s="141" t="s">
        <v>137</v>
      </c>
      <c r="AU226" s="141" t="s">
        <v>81</v>
      </c>
      <c r="AY226" s="17" t="s">
        <v>135</v>
      </c>
      <c r="BE226" s="142">
        <f>IF(N226="základní",J226,0)</f>
        <v>0</v>
      </c>
      <c r="BF226" s="142">
        <f>IF(N226="snížená",J226,0)</f>
        <v>0</v>
      </c>
      <c r="BG226" s="142">
        <f>IF(N226="zákl. přenesená",J226,0)</f>
        <v>0</v>
      </c>
      <c r="BH226" s="142">
        <f>IF(N226="sníž. přenesená",J226,0)</f>
        <v>0</v>
      </c>
      <c r="BI226" s="142">
        <f>IF(N226="nulová",J226,0)</f>
        <v>0</v>
      </c>
      <c r="BJ226" s="17" t="s">
        <v>79</v>
      </c>
      <c r="BK226" s="142">
        <f>ROUND(I226*H226,2)</f>
        <v>0</v>
      </c>
      <c r="BL226" s="17" t="s">
        <v>141</v>
      </c>
      <c r="BM226" s="141" t="s">
        <v>347</v>
      </c>
    </row>
    <row r="227" spans="2:65" s="1" customFormat="1" ht="24.15" customHeight="1">
      <c r="B227" s="129"/>
      <c r="C227" s="130" t="s">
        <v>348</v>
      </c>
      <c r="D227" s="130" t="s">
        <v>137</v>
      </c>
      <c r="E227" s="131" t="s">
        <v>349</v>
      </c>
      <c r="F227" s="132" t="s">
        <v>350</v>
      </c>
      <c r="G227" s="133" t="s">
        <v>215</v>
      </c>
      <c r="H227" s="134">
        <v>24890</v>
      </c>
      <c r="I227" s="135"/>
      <c r="J227" s="135">
        <f>ROUND(I227*H227,2)</f>
        <v>0</v>
      </c>
      <c r="K227" s="136"/>
      <c r="L227" s="29"/>
      <c r="M227" s="137" t="s">
        <v>1</v>
      </c>
      <c r="N227" s="138" t="s">
        <v>36</v>
      </c>
      <c r="O227" s="139">
        <v>6.0000000000000001E-3</v>
      </c>
      <c r="P227" s="139">
        <f>O227*H227</f>
        <v>149.34</v>
      </c>
      <c r="Q227" s="139">
        <v>0</v>
      </c>
      <c r="R227" s="139">
        <f>Q227*H227</f>
        <v>0</v>
      </c>
      <c r="S227" s="139">
        <v>0</v>
      </c>
      <c r="T227" s="140">
        <f>S227*H227</f>
        <v>0</v>
      </c>
      <c r="AR227" s="141" t="s">
        <v>141</v>
      </c>
      <c r="AT227" s="141" t="s">
        <v>137</v>
      </c>
      <c r="AU227" s="141" t="s">
        <v>81</v>
      </c>
      <c r="AY227" s="17" t="s">
        <v>135</v>
      </c>
      <c r="BE227" s="142">
        <f>IF(N227="základní",J227,0)</f>
        <v>0</v>
      </c>
      <c r="BF227" s="142">
        <f>IF(N227="snížená",J227,0)</f>
        <v>0</v>
      </c>
      <c r="BG227" s="142">
        <f>IF(N227="zákl. přenesená",J227,0)</f>
        <v>0</v>
      </c>
      <c r="BH227" s="142">
        <f>IF(N227="sníž. přenesená",J227,0)</f>
        <v>0</v>
      </c>
      <c r="BI227" s="142">
        <f>IF(N227="nulová",J227,0)</f>
        <v>0</v>
      </c>
      <c r="BJ227" s="17" t="s">
        <v>79</v>
      </c>
      <c r="BK227" s="142">
        <f>ROUND(I227*H227,2)</f>
        <v>0</v>
      </c>
      <c r="BL227" s="17" t="s">
        <v>141</v>
      </c>
      <c r="BM227" s="141" t="s">
        <v>351</v>
      </c>
    </row>
    <row r="228" spans="2:65" s="12" customFormat="1">
      <c r="B228" s="143"/>
      <c r="D228" s="144" t="s">
        <v>143</v>
      </c>
      <c r="E228" s="145" t="s">
        <v>1</v>
      </c>
      <c r="F228" s="146" t="s">
        <v>352</v>
      </c>
      <c r="H228" s="147">
        <v>24890</v>
      </c>
      <c r="L228" s="143"/>
      <c r="M228" s="148"/>
      <c r="T228" s="149"/>
      <c r="AT228" s="145" t="s">
        <v>143</v>
      </c>
      <c r="AU228" s="145" t="s">
        <v>81</v>
      </c>
      <c r="AV228" s="12" t="s">
        <v>81</v>
      </c>
      <c r="AW228" s="12" t="s">
        <v>27</v>
      </c>
      <c r="AX228" s="12" t="s">
        <v>79</v>
      </c>
      <c r="AY228" s="145" t="s">
        <v>135</v>
      </c>
    </row>
    <row r="229" spans="2:65" s="1" customFormat="1" ht="33" customHeight="1">
      <c r="B229" s="129"/>
      <c r="C229" s="130" t="s">
        <v>353</v>
      </c>
      <c r="D229" s="130" t="s">
        <v>137</v>
      </c>
      <c r="E229" s="131" t="s">
        <v>354</v>
      </c>
      <c r="F229" s="132" t="s">
        <v>355</v>
      </c>
      <c r="G229" s="133" t="s">
        <v>215</v>
      </c>
      <c r="H229" s="134">
        <v>938.72</v>
      </c>
      <c r="I229" s="135"/>
      <c r="J229" s="135">
        <f>ROUND(I229*H229,2)</f>
        <v>0</v>
      </c>
      <c r="K229" s="136"/>
      <c r="L229" s="29"/>
      <c r="M229" s="137" t="s">
        <v>1</v>
      </c>
      <c r="N229" s="138" t="s">
        <v>36</v>
      </c>
      <c r="O229" s="139">
        <v>0</v>
      </c>
      <c r="P229" s="139">
        <f>O229*H229</f>
        <v>0</v>
      </c>
      <c r="Q229" s="139">
        <v>0</v>
      </c>
      <c r="R229" s="139">
        <f>Q229*H229</f>
        <v>0</v>
      </c>
      <c r="S229" s="139">
        <v>0</v>
      </c>
      <c r="T229" s="140">
        <f>S229*H229</f>
        <v>0</v>
      </c>
      <c r="AR229" s="141" t="s">
        <v>141</v>
      </c>
      <c r="AT229" s="141" t="s">
        <v>137</v>
      </c>
      <c r="AU229" s="141" t="s">
        <v>81</v>
      </c>
      <c r="AY229" s="17" t="s">
        <v>135</v>
      </c>
      <c r="BE229" s="142">
        <f>IF(N229="základní",J229,0)</f>
        <v>0</v>
      </c>
      <c r="BF229" s="142">
        <f>IF(N229="snížená",J229,0)</f>
        <v>0</v>
      </c>
      <c r="BG229" s="142">
        <f>IF(N229="zákl. přenesená",J229,0)</f>
        <v>0</v>
      </c>
      <c r="BH229" s="142">
        <f>IF(N229="sníž. přenesená",J229,0)</f>
        <v>0</v>
      </c>
      <c r="BI229" s="142">
        <f>IF(N229="nulová",J229,0)</f>
        <v>0</v>
      </c>
      <c r="BJ229" s="17" t="s">
        <v>79</v>
      </c>
      <c r="BK229" s="142">
        <f>ROUND(I229*H229,2)</f>
        <v>0</v>
      </c>
      <c r="BL229" s="17" t="s">
        <v>141</v>
      </c>
      <c r="BM229" s="141" t="s">
        <v>356</v>
      </c>
    </row>
    <row r="230" spans="2:65" s="1" customFormat="1" ht="33" customHeight="1">
      <c r="B230" s="129"/>
      <c r="C230" s="130" t="s">
        <v>357</v>
      </c>
      <c r="D230" s="130" t="s">
        <v>137</v>
      </c>
      <c r="E230" s="131" t="s">
        <v>358</v>
      </c>
      <c r="F230" s="132" t="s">
        <v>359</v>
      </c>
      <c r="G230" s="133" t="s">
        <v>215</v>
      </c>
      <c r="H230" s="134">
        <v>12.3</v>
      </c>
      <c r="I230" s="135"/>
      <c r="J230" s="135">
        <f>ROUND(I230*H230,2)</f>
        <v>0</v>
      </c>
      <c r="K230" s="136"/>
      <c r="L230" s="29"/>
      <c r="M230" s="137" t="s">
        <v>1</v>
      </c>
      <c r="N230" s="138" t="s">
        <v>36</v>
      </c>
      <c r="O230" s="139">
        <v>0</v>
      </c>
      <c r="P230" s="139">
        <f>O230*H230</f>
        <v>0</v>
      </c>
      <c r="Q230" s="139">
        <v>0</v>
      </c>
      <c r="R230" s="139">
        <f>Q230*H230</f>
        <v>0</v>
      </c>
      <c r="S230" s="139">
        <v>0</v>
      </c>
      <c r="T230" s="140">
        <f>S230*H230</f>
        <v>0</v>
      </c>
      <c r="AR230" s="141" t="s">
        <v>141</v>
      </c>
      <c r="AT230" s="141" t="s">
        <v>137</v>
      </c>
      <c r="AU230" s="141" t="s">
        <v>81</v>
      </c>
      <c r="AY230" s="17" t="s">
        <v>135</v>
      </c>
      <c r="BE230" s="142">
        <f>IF(N230="základní",J230,0)</f>
        <v>0</v>
      </c>
      <c r="BF230" s="142">
        <f>IF(N230="snížená",J230,0)</f>
        <v>0</v>
      </c>
      <c r="BG230" s="142">
        <f>IF(N230="zákl. přenesená",J230,0)</f>
        <v>0</v>
      </c>
      <c r="BH230" s="142">
        <f>IF(N230="sníž. přenesená",J230,0)</f>
        <v>0</v>
      </c>
      <c r="BI230" s="142">
        <f>IF(N230="nulová",J230,0)</f>
        <v>0</v>
      </c>
      <c r="BJ230" s="17" t="s">
        <v>79</v>
      </c>
      <c r="BK230" s="142">
        <f>ROUND(I230*H230,2)</f>
        <v>0</v>
      </c>
      <c r="BL230" s="17" t="s">
        <v>141</v>
      </c>
      <c r="BM230" s="141" t="s">
        <v>360</v>
      </c>
    </row>
    <row r="231" spans="2:65" s="14" customFormat="1">
      <c r="B231" s="156"/>
      <c r="D231" s="144" t="s">
        <v>143</v>
      </c>
      <c r="E231" s="157" t="s">
        <v>1</v>
      </c>
      <c r="F231" s="158" t="s">
        <v>361</v>
      </c>
      <c r="H231" s="157" t="s">
        <v>1</v>
      </c>
      <c r="L231" s="156"/>
      <c r="M231" s="159"/>
      <c r="T231" s="160"/>
      <c r="AT231" s="157" t="s">
        <v>143</v>
      </c>
      <c r="AU231" s="157" t="s">
        <v>81</v>
      </c>
      <c r="AV231" s="14" t="s">
        <v>79</v>
      </c>
      <c r="AW231" s="14" t="s">
        <v>27</v>
      </c>
      <c r="AX231" s="14" t="s">
        <v>71</v>
      </c>
      <c r="AY231" s="157" t="s">
        <v>135</v>
      </c>
    </row>
    <row r="232" spans="2:65" s="12" customFormat="1">
      <c r="B232" s="143"/>
      <c r="D232" s="144" t="s">
        <v>143</v>
      </c>
      <c r="E232" s="145" t="s">
        <v>1</v>
      </c>
      <c r="F232" s="146" t="s">
        <v>362</v>
      </c>
      <c r="H232" s="147">
        <v>12.3</v>
      </c>
      <c r="L232" s="143"/>
      <c r="M232" s="148"/>
      <c r="T232" s="149"/>
      <c r="AT232" s="145" t="s">
        <v>143</v>
      </c>
      <c r="AU232" s="145" t="s">
        <v>81</v>
      </c>
      <c r="AV232" s="12" t="s">
        <v>81</v>
      </c>
      <c r="AW232" s="12" t="s">
        <v>27</v>
      </c>
      <c r="AX232" s="12" t="s">
        <v>79</v>
      </c>
      <c r="AY232" s="145" t="s">
        <v>135</v>
      </c>
    </row>
    <row r="233" spans="2:65" s="11" customFormat="1" ht="22.95" customHeight="1">
      <c r="B233" s="118"/>
      <c r="D233" s="119" t="s">
        <v>70</v>
      </c>
      <c r="E233" s="127" t="s">
        <v>363</v>
      </c>
      <c r="F233" s="127" t="s">
        <v>364</v>
      </c>
      <c r="J233" s="128">
        <f>BK233</f>
        <v>0</v>
      </c>
      <c r="L233" s="118"/>
      <c r="M233" s="122"/>
      <c r="P233" s="123">
        <f>P234</f>
        <v>1130.8297859999998</v>
      </c>
      <c r="R233" s="123">
        <f>R234</f>
        <v>0</v>
      </c>
      <c r="T233" s="124">
        <f>T234</f>
        <v>0</v>
      </c>
      <c r="AR233" s="119" t="s">
        <v>79</v>
      </c>
      <c r="AT233" s="125" t="s">
        <v>70</v>
      </c>
      <c r="AU233" s="125" t="s">
        <v>79</v>
      </c>
      <c r="AY233" s="119" t="s">
        <v>135</v>
      </c>
      <c r="BK233" s="126">
        <f>BK234</f>
        <v>0</v>
      </c>
    </row>
    <row r="234" spans="2:65" s="1" customFormat="1" ht="24.15" customHeight="1">
      <c r="B234" s="129"/>
      <c r="C234" s="130" t="s">
        <v>365</v>
      </c>
      <c r="D234" s="130" t="s">
        <v>137</v>
      </c>
      <c r="E234" s="131" t="s">
        <v>366</v>
      </c>
      <c r="F234" s="132" t="s">
        <v>367</v>
      </c>
      <c r="G234" s="133" t="s">
        <v>215</v>
      </c>
      <c r="H234" s="134">
        <v>453.60199999999998</v>
      </c>
      <c r="I234" s="135"/>
      <c r="J234" s="135">
        <f>ROUND(I234*H234,2)</f>
        <v>0</v>
      </c>
      <c r="K234" s="136"/>
      <c r="L234" s="29"/>
      <c r="M234" s="137" t="s">
        <v>1</v>
      </c>
      <c r="N234" s="138" t="s">
        <v>36</v>
      </c>
      <c r="O234" s="139">
        <v>2.4929999999999999</v>
      </c>
      <c r="P234" s="139">
        <f>O234*H234</f>
        <v>1130.8297859999998</v>
      </c>
      <c r="Q234" s="139">
        <v>0</v>
      </c>
      <c r="R234" s="139">
        <f>Q234*H234</f>
        <v>0</v>
      </c>
      <c r="S234" s="139">
        <v>0</v>
      </c>
      <c r="T234" s="140">
        <f>S234*H234</f>
        <v>0</v>
      </c>
      <c r="AR234" s="141" t="s">
        <v>141</v>
      </c>
      <c r="AT234" s="141" t="s">
        <v>137</v>
      </c>
      <c r="AU234" s="141" t="s">
        <v>81</v>
      </c>
      <c r="AY234" s="17" t="s">
        <v>135</v>
      </c>
      <c r="BE234" s="142">
        <f>IF(N234="základní",J234,0)</f>
        <v>0</v>
      </c>
      <c r="BF234" s="142">
        <f>IF(N234="snížená",J234,0)</f>
        <v>0</v>
      </c>
      <c r="BG234" s="142">
        <f>IF(N234="zákl. přenesená",J234,0)</f>
        <v>0</v>
      </c>
      <c r="BH234" s="142">
        <f>IF(N234="sníž. přenesená",J234,0)</f>
        <v>0</v>
      </c>
      <c r="BI234" s="142">
        <f>IF(N234="nulová",J234,0)</f>
        <v>0</v>
      </c>
      <c r="BJ234" s="17" t="s">
        <v>79</v>
      </c>
      <c r="BK234" s="142">
        <f>ROUND(I234*H234,2)</f>
        <v>0</v>
      </c>
      <c r="BL234" s="17" t="s">
        <v>141</v>
      </c>
      <c r="BM234" s="141" t="s">
        <v>368</v>
      </c>
    </row>
    <row r="235" spans="2:65" s="11" customFormat="1" ht="25.95" customHeight="1">
      <c r="B235" s="118"/>
      <c r="D235" s="119" t="s">
        <v>70</v>
      </c>
      <c r="E235" s="120" t="s">
        <v>369</v>
      </c>
      <c r="F235" s="120" t="s">
        <v>370</v>
      </c>
      <c r="J235" s="121">
        <f>BK235</f>
        <v>0</v>
      </c>
      <c r="L235" s="118"/>
      <c r="M235" s="122"/>
      <c r="P235" s="123">
        <f>P236+P238+P240+P242</f>
        <v>0</v>
      </c>
      <c r="R235" s="123">
        <f>R236+R238+R240+R242</f>
        <v>0</v>
      </c>
      <c r="T235" s="124">
        <f>T236+T238+T240+T242</f>
        <v>0</v>
      </c>
      <c r="AR235" s="119" t="s">
        <v>158</v>
      </c>
      <c r="AT235" s="125" t="s">
        <v>70</v>
      </c>
      <c r="AU235" s="125" t="s">
        <v>71</v>
      </c>
      <c r="AY235" s="119" t="s">
        <v>135</v>
      </c>
      <c r="BK235" s="126">
        <f>BK236+BK238+BK240+BK242</f>
        <v>0</v>
      </c>
    </row>
    <row r="236" spans="2:65" s="11" customFormat="1" ht="22.95" customHeight="1">
      <c r="B236" s="118"/>
      <c r="D236" s="119" t="s">
        <v>70</v>
      </c>
      <c r="E236" s="127" t="s">
        <v>371</v>
      </c>
      <c r="F236" s="127" t="s">
        <v>372</v>
      </c>
      <c r="J236" s="128">
        <f>BK236</f>
        <v>0</v>
      </c>
      <c r="L236" s="118"/>
      <c r="M236" s="122"/>
      <c r="P236" s="123">
        <f>P237</f>
        <v>0</v>
      </c>
      <c r="R236" s="123">
        <f>R237</f>
        <v>0</v>
      </c>
      <c r="T236" s="124">
        <f>T237</f>
        <v>0</v>
      </c>
      <c r="AR236" s="119" t="s">
        <v>158</v>
      </c>
      <c r="AT236" s="125" t="s">
        <v>70</v>
      </c>
      <c r="AU236" s="125" t="s">
        <v>79</v>
      </c>
      <c r="AY236" s="119" t="s">
        <v>135</v>
      </c>
      <c r="BK236" s="126">
        <f>BK237</f>
        <v>0</v>
      </c>
    </row>
    <row r="237" spans="2:65" s="1" customFormat="1" ht="16.5" customHeight="1">
      <c r="B237" s="129"/>
      <c r="C237" s="130" t="s">
        <v>373</v>
      </c>
      <c r="D237" s="130" t="s">
        <v>137</v>
      </c>
      <c r="E237" s="131" t="s">
        <v>374</v>
      </c>
      <c r="F237" s="132" t="s">
        <v>375</v>
      </c>
      <c r="G237" s="133" t="s">
        <v>316</v>
      </c>
      <c r="H237" s="134">
        <v>1</v>
      </c>
      <c r="I237" s="135"/>
      <c r="J237" s="135">
        <f>ROUND(I237*H237,2)</f>
        <v>0</v>
      </c>
      <c r="K237" s="136"/>
      <c r="L237" s="29"/>
      <c r="M237" s="137" t="s">
        <v>1</v>
      </c>
      <c r="N237" s="138" t="s">
        <v>36</v>
      </c>
      <c r="O237" s="139">
        <v>0</v>
      </c>
      <c r="P237" s="139">
        <f>O237*H237</f>
        <v>0</v>
      </c>
      <c r="Q237" s="139">
        <v>0</v>
      </c>
      <c r="R237" s="139">
        <f>Q237*H237</f>
        <v>0</v>
      </c>
      <c r="S237" s="139">
        <v>0</v>
      </c>
      <c r="T237" s="140">
        <f>S237*H237</f>
        <v>0</v>
      </c>
      <c r="AR237" s="141" t="s">
        <v>376</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376</v>
      </c>
      <c r="BM237" s="141" t="s">
        <v>377</v>
      </c>
    </row>
    <row r="238" spans="2:65" s="11" customFormat="1" ht="22.95" customHeight="1">
      <c r="B238" s="118"/>
      <c r="D238" s="119" t="s">
        <v>70</v>
      </c>
      <c r="E238" s="127" t="s">
        <v>378</v>
      </c>
      <c r="F238" s="127" t="s">
        <v>379</v>
      </c>
      <c r="J238" s="128">
        <f>BK238</f>
        <v>0</v>
      </c>
      <c r="L238" s="118"/>
      <c r="M238" s="122"/>
      <c r="P238" s="123">
        <f>P239</f>
        <v>0</v>
      </c>
      <c r="R238" s="123">
        <f>R239</f>
        <v>0</v>
      </c>
      <c r="T238" s="124">
        <f>T239</f>
        <v>0</v>
      </c>
      <c r="AR238" s="119" t="s">
        <v>158</v>
      </c>
      <c r="AT238" s="125" t="s">
        <v>70</v>
      </c>
      <c r="AU238" s="125" t="s">
        <v>79</v>
      </c>
      <c r="AY238" s="119" t="s">
        <v>135</v>
      </c>
      <c r="BK238" s="126">
        <f>BK239</f>
        <v>0</v>
      </c>
    </row>
    <row r="239" spans="2:65" s="1" customFormat="1" ht="16.5" customHeight="1">
      <c r="B239" s="129"/>
      <c r="C239" s="130" t="s">
        <v>380</v>
      </c>
      <c r="D239" s="130" t="s">
        <v>137</v>
      </c>
      <c r="E239" s="131" t="s">
        <v>381</v>
      </c>
      <c r="F239" s="132" t="s">
        <v>379</v>
      </c>
      <c r="G239" s="133" t="s">
        <v>382</v>
      </c>
      <c r="H239" s="134"/>
      <c r="I239" s="135"/>
      <c r="J239" s="135">
        <f>ROUND(I239*H239,2)</f>
        <v>0</v>
      </c>
      <c r="K239" s="136"/>
      <c r="L239" s="29"/>
      <c r="M239" s="137" t="s">
        <v>1</v>
      </c>
      <c r="N239" s="138" t="s">
        <v>36</v>
      </c>
      <c r="O239" s="139">
        <v>0</v>
      </c>
      <c r="P239" s="139">
        <f>O239*H239</f>
        <v>0</v>
      </c>
      <c r="Q239" s="139">
        <v>0</v>
      </c>
      <c r="R239" s="139">
        <f>Q239*H239</f>
        <v>0</v>
      </c>
      <c r="S239" s="139">
        <v>0</v>
      </c>
      <c r="T239" s="140">
        <f>S239*H239</f>
        <v>0</v>
      </c>
      <c r="AR239" s="141" t="s">
        <v>376</v>
      </c>
      <c r="AT239" s="141" t="s">
        <v>137</v>
      </c>
      <c r="AU239" s="141" t="s">
        <v>81</v>
      </c>
      <c r="AY239" s="17" t="s">
        <v>135</v>
      </c>
      <c r="BE239" s="142">
        <f>IF(N239="základní",J239,0)</f>
        <v>0</v>
      </c>
      <c r="BF239" s="142">
        <f>IF(N239="snížená",J239,0)</f>
        <v>0</v>
      </c>
      <c r="BG239" s="142">
        <f>IF(N239="zákl. přenesená",J239,0)</f>
        <v>0</v>
      </c>
      <c r="BH239" s="142">
        <f>IF(N239="sníž. přenesená",J239,0)</f>
        <v>0</v>
      </c>
      <c r="BI239" s="142">
        <f>IF(N239="nulová",J239,0)</f>
        <v>0</v>
      </c>
      <c r="BJ239" s="17" t="s">
        <v>79</v>
      </c>
      <c r="BK239" s="142">
        <f>ROUND(I239*H239,2)</f>
        <v>0</v>
      </c>
      <c r="BL239" s="17" t="s">
        <v>376</v>
      </c>
      <c r="BM239" s="141" t="s">
        <v>383</v>
      </c>
    </row>
    <row r="240" spans="2:65" s="11" customFormat="1" ht="22.95" customHeight="1">
      <c r="B240" s="118"/>
      <c r="D240" s="119" t="s">
        <v>70</v>
      </c>
      <c r="E240" s="127" t="s">
        <v>384</v>
      </c>
      <c r="F240" s="127" t="s">
        <v>385</v>
      </c>
      <c r="J240" s="128">
        <f>BK240</f>
        <v>0</v>
      </c>
      <c r="L240" s="118"/>
      <c r="M240" s="122"/>
      <c r="P240" s="123">
        <f>P241</f>
        <v>0</v>
      </c>
      <c r="R240" s="123">
        <f>R241</f>
        <v>0</v>
      </c>
      <c r="T240" s="124">
        <f>T241</f>
        <v>0</v>
      </c>
      <c r="AR240" s="119" t="s">
        <v>158</v>
      </c>
      <c r="AT240" s="125" t="s">
        <v>70</v>
      </c>
      <c r="AU240" s="125" t="s">
        <v>79</v>
      </c>
      <c r="AY240" s="119" t="s">
        <v>135</v>
      </c>
      <c r="BK240" s="126">
        <f>BK241</f>
        <v>0</v>
      </c>
    </row>
    <row r="241" spans="2:65" s="1" customFormat="1" ht="16.5" customHeight="1">
      <c r="B241" s="129"/>
      <c r="C241" s="130" t="s">
        <v>386</v>
      </c>
      <c r="D241" s="130" t="s">
        <v>137</v>
      </c>
      <c r="E241" s="131" t="s">
        <v>387</v>
      </c>
      <c r="F241" s="132" t="s">
        <v>385</v>
      </c>
      <c r="G241" s="133" t="s">
        <v>382</v>
      </c>
      <c r="H241" s="134"/>
      <c r="I241" s="135"/>
      <c r="J241" s="135">
        <f>ROUND(I241*H241,2)</f>
        <v>0</v>
      </c>
      <c r="K241" s="136"/>
      <c r="L241" s="29"/>
      <c r="M241" s="137" t="s">
        <v>1</v>
      </c>
      <c r="N241" s="138" t="s">
        <v>36</v>
      </c>
      <c r="O241" s="139">
        <v>0</v>
      </c>
      <c r="P241" s="139">
        <f>O241*H241</f>
        <v>0</v>
      </c>
      <c r="Q241" s="139">
        <v>0</v>
      </c>
      <c r="R241" s="139">
        <f>Q241*H241</f>
        <v>0</v>
      </c>
      <c r="S241" s="139">
        <v>0</v>
      </c>
      <c r="T241" s="140">
        <f>S241*H241</f>
        <v>0</v>
      </c>
      <c r="AR241" s="141" t="s">
        <v>376</v>
      </c>
      <c r="AT241" s="141" t="s">
        <v>137</v>
      </c>
      <c r="AU241" s="141" t="s">
        <v>81</v>
      </c>
      <c r="AY241" s="17" t="s">
        <v>135</v>
      </c>
      <c r="BE241" s="142">
        <f>IF(N241="základní",J241,0)</f>
        <v>0</v>
      </c>
      <c r="BF241" s="142">
        <f>IF(N241="snížená",J241,0)</f>
        <v>0</v>
      </c>
      <c r="BG241" s="142">
        <f>IF(N241="zákl. přenesená",J241,0)</f>
        <v>0</v>
      </c>
      <c r="BH241" s="142">
        <f>IF(N241="sníž. přenesená",J241,0)</f>
        <v>0</v>
      </c>
      <c r="BI241" s="142">
        <f>IF(N241="nulová",J241,0)</f>
        <v>0</v>
      </c>
      <c r="BJ241" s="17" t="s">
        <v>79</v>
      </c>
      <c r="BK241" s="142">
        <f>ROUND(I241*H241,2)</f>
        <v>0</v>
      </c>
      <c r="BL241" s="17" t="s">
        <v>376</v>
      </c>
      <c r="BM241" s="141" t="s">
        <v>388</v>
      </c>
    </row>
    <row r="242" spans="2:65" s="11" customFormat="1" ht="22.95" customHeight="1">
      <c r="B242" s="118"/>
      <c r="D242" s="119" t="s">
        <v>70</v>
      </c>
      <c r="E242" s="127" t="s">
        <v>389</v>
      </c>
      <c r="F242" s="127" t="s">
        <v>390</v>
      </c>
      <c r="J242" s="128">
        <f>BK242</f>
        <v>0</v>
      </c>
      <c r="L242" s="118"/>
      <c r="M242" s="122"/>
      <c r="P242" s="123">
        <f>P243</f>
        <v>0</v>
      </c>
      <c r="R242" s="123">
        <f>R243</f>
        <v>0</v>
      </c>
      <c r="T242" s="124">
        <f>T243</f>
        <v>0</v>
      </c>
      <c r="AR242" s="119" t="s">
        <v>158</v>
      </c>
      <c r="AT242" s="125" t="s">
        <v>70</v>
      </c>
      <c r="AU242" s="125" t="s">
        <v>79</v>
      </c>
      <c r="AY242" s="119" t="s">
        <v>135</v>
      </c>
      <c r="BK242" s="126">
        <f>BK243</f>
        <v>0</v>
      </c>
    </row>
    <row r="243" spans="2:65" s="1" customFormat="1" ht="16.5" customHeight="1">
      <c r="B243" s="129"/>
      <c r="C243" s="130" t="s">
        <v>391</v>
      </c>
      <c r="D243" s="130" t="s">
        <v>137</v>
      </c>
      <c r="E243" s="131" t="s">
        <v>392</v>
      </c>
      <c r="F243" s="132" t="s">
        <v>393</v>
      </c>
      <c r="G243" s="133" t="s">
        <v>382</v>
      </c>
      <c r="H243" s="134"/>
      <c r="I243" s="135"/>
      <c r="J243" s="135">
        <f>ROUND(I243*H243,2)</f>
        <v>0</v>
      </c>
      <c r="K243" s="136"/>
      <c r="L243" s="29"/>
      <c r="M243" s="171" t="s">
        <v>1</v>
      </c>
      <c r="N243" s="172" t="s">
        <v>36</v>
      </c>
      <c r="O243" s="173">
        <v>0</v>
      </c>
      <c r="P243" s="173">
        <f>O243*H243</f>
        <v>0</v>
      </c>
      <c r="Q243" s="173">
        <v>0</v>
      </c>
      <c r="R243" s="173">
        <f>Q243*H243</f>
        <v>0</v>
      </c>
      <c r="S243" s="173">
        <v>0</v>
      </c>
      <c r="T243" s="174">
        <f>S243*H243</f>
        <v>0</v>
      </c>
      <c r="AR243" s="141" t="s">
        <v>376</v>
      </c>
      <c r="AT243" s="141" t="s">
        <v>137</v>
      </c>
      <c r="AU243" s="141" t="s">
        <v>81</v>
      </c>
      <c r="AY243" s="17" t="s">
        <v>135</v>
      </c>
      <c r="BE243" s="142">
        <f>IF(N243="základní",J243,0)</f>
        <v>0</v>
      </c>
      <c r="BF243" s="142">
        <f>IF(N243="snížená",J243,0)</f>
        <v>0</v>
      </c>
      <c r="BG243" s="142">
        <f>IF(N243="zákl. přenesená",J243,0)</f>
        <v>0</v>
      </c>
      <c r="BH243" s="142">
        <f>IF(N243="sníž. přenesená",J243,0)</f>
        <v>0</v>
      </c>
      <c r="BI243" s="142">
        <f>IF(N243="nulová",J243,0)</f>
        <v>0</v>
      </c>
      <c r="BJ243" s="17" t="s">
        <v>79</v>
      </c>
      <c r="BK243" s="142">
        <f>ROUND(I243*H243,2)</f>
        <v>0</v>
      </c>
      <c r="BL243" s="17" t="s">
        <v>376</v>
      </c>
      <c r="BM243" s="141" t="s">
        <v>394</v>
      </c>
    </row>
    <row r="244" spans="2:65" s="1" customFormat="1" ht="6.9" customHeight="1">
      <c r="B244" s="41"/>
      <c r="C244" s="42"/>
      <c r="D244" s="42"/>
      <c r="E244" s="42"/>
      <c r="F244" s="42"/>
      <c r="G244" s="42"/>
      <c r="H244" s="42"/>
      <c r="I244" s="42"/>
      <c r="J244" s="42"/>
      <c r="K244" s="42"/>
      <c r="L244" s="29"/>
    </row>
  </sheetData>
  <autoFilter ref="C127:K243"/>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B2:BM2826"/>
  <sheetViews>
    <sheetView showGridLines="0" workbookViewId="0">
      <selection activeCell="F1889" sqref="F1889"/>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594" t="s">
        <v>5</v>
      </c>
      <c r="M2" s="595"/>
      <c r="N2" s="595"/>
      <c r="O2" s="595"/>
      <c r="P2" s="595"/>
      <c r="Q2" s="595"/>
      <c r="R2" s="595"/>
      <c r="S2" s="595"/>
      <c r="T2" s="595"/>
      <c r="U2" s="595"/>
      <c r="V2" s="595"/>
      <c r="AT2" s="17" t="s">
        <v>84</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29" t="str">
        <f>'Rekapitulace stavby'!K6</f>
        <v>Tělocvična v ulici Jívanská - revize 06</v>
      </c>
      <c r="F7" s="630"/>
      <c r="G7" s="630"/>
      <c r="H7" s="630"/>
      <c r="L7" s="20"/>
    </row>
    <row r="8" spans="2:46" s="1" customFormat="1" ht="12" customHeight="1">
      <c r="B8" s="29"/>
      <c r="D8" s="26" t="s">
        <v>101</v>
      </c>
      <c r="L8" s="29"/>
    </row>
    <row r="9" spans="2:46" s="1" customFormat="1" ht="16.5" customHeight="1">
      <c r="B9" s="29"/>
      <c r="E9" s="619" t="s">
        <v>395</v>
      </c>
      <c r="F9" s="628"/>
      <c r="G9" s="628"/>
      <c r="H9" s="628"/>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44932</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03" t="str">
        <f>'Rekapitulace stavby'!E14</f>
        <v/>
      </c>
      <c r="F18" s="603"/>
      <c r="G18" s="603"/>
      <c r="H18" s="603"/>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05" t="s">
        <v>1</v>
      </c>
      <c r="F27" s="605"/>
      <c r="G27" s="605"/>
      <c r="H27" s="605"/>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ROUND(J156,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ROUND((SUM(BE156:BE2825)),  2)</f>
        <v>0</v>
      </c>
      <c r="I33" s="89">
        <v>0.21</v>
      </c>
      <c r="J33" s="88">
        <f>ROUND(((SUM(BE156:BE2825))*I33),  2)</f>
        <v>0</v>
      </c>
      <c r="L33" s="29"/>
    </row>
    <row r="34" spans="2:12" s="1" customFormat="1" ht="14.4" customHeight="1">
      <c r="B34" s="29"/>
      <c r="E34" s="26" t="s">
        <v>37</v>
      </c>
      <c r="F34" s="88">
        <f>ROUND((SUM(BF156:BF2825)),  2)</f>
        <v>0</v>
      </c>
      <c r="I34" s="89">
        <v>0.15</v>
      </c>
      <c r="J34" s="88">
        <f>ROUND(((SUM(BF156:BF2825))*I34),  2)</f>
        <v>0</v>
      </c>
      <c r="L34" s="29"/>
    </row>
    <row r="35" spans="2:12" s="1" customFormat="1" ht="14.4" hidden="1" customHeight="1">
      <c r="B35" s="29"/>
      <c r="E35" s="26" t="s">
        <v>38</v>
      </c>
      <c r="F35" s="88">
        <f>ROUND((SUM(BG156:BG2825)),  2)</f>
        <v>0</v>
      </c>
      <c r="I35" s="89">
        <v>0.21</v>
      </c>
      <c r="J35" s="88">
        <f>0</f>
        <v>0</v>
      </c>
      <c r="L35" s="29"/>
    </row>
    <row r="36" spans="2:12" s="1" customFormat="1" ht="14.4" hidden="1" customHeight="1">
      <c r="B36" s="29"/>
      <c r="E36" s="26" t="s">
        <v>39</v>
      </c>
      <c r="F36" s="88">
        <f>ROUND((SUM(BH156:BH2825)),  2)</f>
        <v>0</v>
      </c>
      <c r="I36" s="89">
        <v>0.15</v>
      </c>
      <c r="J36" s="88">
        <f>0</f>
        <v>0</v>
      </c>
      <c r="L36" s="29"/>
    </row>
    <row r="37" spans="2:12" s="1" customFormat="1" ht="14.4" hidden="1" customHeight="1">
      <c r="B37" s="29"/>
      <c r="E37" s="26" t="s">
        <v>40</v>
      </c>
      <c r="F37" s="88">
        <f>ROUND((SUM(BI156:BI2825)),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29" t="str">
        <f>E7</f>
        <v>Tělocvična v ulici Jívanská - revize 06</v>
      </c>
      <c r="F85" s="630"/>
      <c r="G85" s="630"/>
      <c r="H85" s="630"/>
      <c r="L85" s="29"/>
    </row>
    <row r="86" spans="2:47" s="1" customFormat="1" ht="12" customHeight="1">
      <c r="B86" s="29"/>
      <c r="C86" s="26" t="s">
        <v>101</v>
      </c>
      <c r="L86" s="29"/>
    </row>
    <row r="87" spans="2:47" s="1" customFormat="1" ht="16.5" customHeight="1">
      <c r="B87" s="29"/>
      <c r="E87" s="619" t="str">
        <f>E9</f>
        <v>SO 02 - Tělocvična</v>
      </c>
      <c r="F87" s="628"/>
      <c r="G87" s="628"/>
      <c r="H87" s="628"/>
      <c r="L87" s="29"/>
    </row>
    <row r="88" spans="2:47" s="1" customFormat="1" ht="6.9" customHeight="1">
      <c r="B88" s="29"/>
      <c r="L88" s="29"/>
    </row>
    <row r="89" spans="2:47" s="1" customFormat="1" ht="12" customHeight="1">
      <c r="B89" s="29"/>
      <c r="C89" s="26" t="s">
        <v>17</v>
      </c>
      <c r="F89" s="24" t="str">
        <f>F12</f>
        <v>Praha - Horní Počernice</v>
      </c>
      <c r="I89" s="26" t="s">
        <v>19</v>
      </c>
      <c r="J89" s="49">
        <f>IF(J12="","",J12)</f>
        <v>44932</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J156</f>
        <v>0</v>
      </c>
      <c r="L96" s="29"/>
      <c r="AU96" s="17" t="s">
        <v>107</v>
      </c>
    </row>
    <row r="97" spans="2:12" s="8" customFormat="1" ht="24.9" customHeight="1">
      <c r="B97" s="101"/>
      <c r="D97" s="102" t="s">
        <v>108</v>
      </c>
      <c r="E97" s="103"/>
      <c r="F97" s="103"/>
      <c r="G97" s="103"/>
      <c r="H97" s="103"/>
      <c r="I97" s="103"/>
      <c r="J97" s="104">
        <f>J157</f>
        <v>0</v>
      </c>
      <c r="L97" s="101"/>
    </row>
    <row r="98" spans="2:12" s="9" customFormat="1" ht="19.95" customHeight="1">
      <c r="B98" s="105"/>
      <c r="D98" s="106" t="s">
        <v>109</v>
      </c>
      <c r="E98" s="107"/>
      <c r="F98" s="107"/>
      <c r="G98" s="107"/>
      <c r="H98" s="107"/>
      <c r="I98" s="107"/>
      <c r="J98" s="108">
        <f>J158</f>
        <v>0</v>
      </c>
      <c r="L98" s="105"/>
    </row>
    <row r="99" spans="2:12" s="9" customFormat="1" ht="19.95" customHeight="1">
      <c r="B99" s="105"/>
      <c r="D99" s="106" t="s">
        <v>110</v>
      </c>
      <c r="E99" s="107"/>
      <c r="F99" s="107"/>
      <c r="G99" s="107"/>
      <c r="H99" s="107"/>
      <c r="I99" s="107"/>
      <c r="J99" s="108">
        <f>J198</f>
        <v>0</v>
      </c>
      <c r="L99" s="105"/>
    </row>
    <row r="100" spans="2:12" s="9" customFormat="1" ht="19.95" customHeight="1">
      <c r="B100" s="105"/>
      <c r="D100" s="106" t="s">
        <v>396</v>
      </c>
      <c r="E100" s="107"/>
      <c r="F100" s="107"/>
      <c r="G100" s="107"/>
      <c r="H100" s="107"/>
      <c r="I100" s="107"/>
      <c r="J100" s="108">
        <f>J264</f>
        <v>0</v>
      </c>
      <c r="L100" s="105"/>
    </row>
    <row r="101" spans="2:12" s="9" customFormat="1" ht="19.95" customHeight="1">
      <c r="B101" s="105"/>
      <c r="D101" s="106" t="s">
        <v>397</v>
      </c>
      <c r="E101" s="107"/>
      <c r="F101" s="107"/>
      <c r="G101" s="107"/>
      <c r="H101" s="107"/>
      <c r="I101" s="107"/>
      <c r="J101" s="108">
        <f>J426</f>
        <v>0</v>
      </c>
      <c r="L101" s="105"/>
    </row>
    <row r="102" spans="2:12" s="9" customFormat="1" ht="19.95" customHeight="1">
      <c r="B102" s="105"/>
      <c r="D102" s="106" t="s">
        <v>111</v>
      </c>
      <c r="E102" s="107"/>
      <c r="F102" s="107"/>
      <c r="G102" s="107"/>
      <c r="H102" s="107"/>
      <c r="I102" s="107"/>
      <c r="J102" s="108">
        <f>J449</f>
        <v>0</v>
      </c>
      <c r="L102" s="105"/>
    </row>
    <row r="103" spans="2:12" s="9" customFormat="1" ht="19.95" customHeight="1">
      <c r="B103" s="105"/>
      <c r="D103" s="106" t="s">
        <v>398</v>
      </c>
      <c r="E103" s="107"/>
      <c r="F103" s="107"/>
      <c r="G103" s="107"/>
      <c r="H103" s="107"/>
      <c r="I103" s="107"/>
      <c r="J103" s="108">
        <f>J461</f>
        <v>0</v>
      </c>
      <c r="L103" s="105"/>
    </row>
    <row r="104" spans="2:12" s="9" customFormat="1" ht="19.95" customHeight="1">
      <c r="B104" s="105"/>
      <c r="D104" s="106" t="s">
        <v>112</v>
      </c>
      <c r="E104" s="107"/>
      <c r="F104" s="107"/>
      <c r="G104" s="107"/>
      <c r="H104" s="107"/>
      <c r="I104" s="107"/>
      <c r="J104" s="108">
        <f>J1473</f>
        <v>0</v>
      </c>
      <c r="L104" s="105"/>
    </row>
    <row r="105" spans="2:12" s="9" customFormat="1" ht="19.95" customHeight="1">
      <c r="B105" s="105"/>
      <c r="D105" s="106" t="s">
        <v>113</v>
      </c>
      <c r="E105" s="107"/>
      <c r="F105" s="107"/>
      <c r="G105" s="107"/>
      <c r="H105" s="107"/>
      <c r="I105" s="107"/>
      <c r="J105" s="108">
        <f>J1635</f>
        <v>0</v>
      </c>
      <c r="L105" s="105"/>
    </row>
    <row r="106" spans="2:12" s="9" customFormat="1" ht="19.95" customHeight="1">
      <c r="B106" s="105"/>
      <c r="D106" s="106" t="s">
        <v>114</v>
      </c>
      <c r="E106" s="107"/>
      <c r="F106" s="107"/>
      <c r="G106" s="107"/>
      <c r="H106" s="107"/>
      <c r="I106" s="107"/>
      <c r="J106" s="108">
        <f>J1642</f>
        <v>0</v>
      </c>
      <c r="L106" s="105"/>
    </row>
    <row r="107" spans="2:12" s="8" customFormat="1" ht="24.9" customHeight="1">
      <c r="B107" s="101"/>
      <c r="D107" s="102" t="s">
        <v>399</v>
      </c>
      <c r="E107" s="103"/>
      <c r="F107" s="103"/>
      <c r="G107" s="103"/>
      <c r="H107" s="103"/>
      <c r="I107" s="103"/>
      <c r="J107" s="104">
        <f>J1644</f>
        <v>0</v>
      </c>
      <c r="L107" s="101"/>
    </row>
    <row r="108" spans="2:12" s="9" customFormat="1" ht="19.95" customHeight="1">
      <c r="B108" s="105"/>
      <c r="D108" s="106" t="s">
        <v>400</v>
      </c>
      <c r="E108" s="107"/>
      <c r="F108" s="107"/>
      <c r="G108" s="107"/>
      <c r="H108" s="107"/>
      <c r="I108" s="107"/>
      <c r="J108" s="108">
        <f>J1645</f>
        <v>0</v>
      </c>
      <c r="L108" s="105"/>
    </row>
    <row r="109" spans="2:12" s="9" customFormat="1" ht="19.95" customHeight="1">
      <c r="B109" s="105"/>
      <c r="D109" s="106" t="s">
        <v>401</v>
      </c>
      <c r="E109" s="107"/>
      <c r="F109" s="107"/>
      <c r="G109" s="107"/>
      <c r="H109" s="107"/>
      <c r="I109" s="107"/>
      <c r="J109" s="108">
        <f>J1824</f>
        <v>0</v>
      </c>
      <c r="L109" s="105"/>
    </row>
    <row r="110" spans="2:12" s="9" customFormat="1" ht="19.95" customHeight="1">
      <c r="B110" s="105"/>
      <c r="D110" s="106" t="s">
        <v>402</v>
      </c>
      <c r="E110" s="107"/>
      <c r="F110" s="107"/>
      <c r="G110" s="107"/>
      <c r="H110" s="107"/>
      <c r="I110" s="107"/>
      <c r="J110" s="108">
        <f>J2026</f>
        <v>0</v>
      </c>
      <c r="L110" s="105"/>
    </row>
    <row r="111" spans="2:12" s="9" customFormat="1" ht="19.95" customHeight="1">
      <c r="B111" s="105"/>
      <c r="D111" s="106" t="s">
        <v>403</v>
      </c>
      <c r="E111" s="107"/>
      <c r="F111" s="107"/>
      <c r="G111" s="107"/>
      <c r="H111" s="107"/>
      <c r="I111" s="107"/>
      <c r="J111" s="108">
        <f>J2154</f>
        <v>0</v>
      </c>
      <c r="L111" s="105"/>
    </row>
    <row r="112" spans="2:12" s="9" customFormat="1" ht="19.95" customHeight="1">
      <c r="B112" s="105"/>
      <c r="D112" s="106" t="s">
        <v>404</v>
      </c>
      <c r="E112" s="107"/>
      <c r="F112" s="107"/>
      <c r="G112" s="107"/>
      <c r="H112" s="107"/>
      <c r="I112" s="107"/>
      <c r="J112" s="108">
        <f>J2156</f>
        <v>0</v>
      </c>
      <c r="L112" s="105"/>
    </row>
    <row r="113" spans="2:12" s="9" customFormat="1" ht="19.95" customHeight="1">
      <c r="B113" s="105"/>
      <c r="D113" s="106" t="s">
        <v>405</v>
      </c>
      <c r="E113" s="107"/>
      <c r="F113" s="107"/>
      <c r="G113" s="107"/>
      <c r="H113" s="107"/>
      <c r="I113" s="107"/>
      <c r="J113" s="108">
        <f>J2158</f>
        <v>0</v>
      </c>
      <c r="L113" s="105"/>
    </row>
    <row r="114" spans="2:12" s="9" customFormat="1" ht="19.95" customHeight="1">
      <c r="B114" s="105"/>
      <c r="D114" s="106" t="s">
        <v>406</v>
      </c>
      <c r="E114" s="107"/>
      <c r="F114" s="107"/>
      <c r="G114" s="107"/>
      <c r="H114" s="107"/>
      <c r="I114" s="107"/>
      <c r="J114" s="108">
        <f>J2160</f>
        <v>0</v>
      </c>
      <c r="L114" s="105"/>
    </row>
    <row r="115" spans="2:12" s="9" customFormat="1" ht="19.95" customHeight="1">
      <c r="B115" s="105"/>
      <c r="D115" s="106" t="s">
        <v>407</v>
      </c>
      <c r="E115" s="107"/>
      <c r="F115" s="107"/>
      <c r="G115" s="107"/>
      <c r="H115" s="107"/>
      <c r="I115" s="107"/>
      <c r="J115" s="108">
        <f>J2163</f>
        <v>0</v>
      </c>
      <c r="L115" s="105"/>
    </row>
    <row r="116" spans="2:12" s="9" customFormat="1" ht="19.95" customHeight="1">
      <c r="B116" s="105"/>
      <c r="D116" s="106" t="s">
        <v>408</v>
      </c>
      <c r="E116" s="107"/>
      <c r="F116" s="107"/>
      <c r="G116" s="107"/>
      <c r="H116" s="107"/>
      <c r="I116" s="107"/>
      <c r="J116" s="108">
        <f>J2168</f>
        <v>0</v>
      </c>
      <c r="L116" s="105"/>
    </row>
    <row r="117" spans="2:12" s="9" customFormat="1" ht="19.95" customHeight="1">
      <c r="B117" s="105"/>
      <c r="D117" s="106" t="s">
        <v>409</v>
      </c>
      <c r="E117" s="107"/>
      <c r="F117" s="107"/>
      <c r="G117" s="107"/>
      <c r="H117" s="107"/>
      <c r="I117" s="107"/>
      <c r="J117" s="108">
        <f>J2170</f>
        <v>0</v>
      </c>
      <c r="L117" s="105"/>
    </row>
    <row r="118" spans="2:12" s="9" customFormat="1" ht="19.95" customHeight="1">
      <c r="B118" s="105"/>
      <c r="D118" s="106" t="s">
        <v>410</v>
      </c>
      <c r="E118" s="107"/>
      <c r="F118" s="107"/>
      <c r="G118" s="107"/>
      <c r="H118" s="107"/>
      <c r="I118" s="107"/>
      <c r="J118" s="108">
        <f>J2214</f>
        <v>0</v>
      </c>
      <c r="L118" s="105"/>
    </row>
    <row r="119" spans="2:12" s="9" customFormat="1" ht="19.95" customHeight="1">
      <c r="B119" s="105"/>
      <c r="D119" s="106" t="s">
        <v>411</v>
      </c>
      <c r="E119" s="107"/>
      <c r="F119" s="107"/>
      <c r="G119" s="107"/>
      <c r="H119" s="107"/>
      <c r="I119" s="107"/>
      <c r="J119" s="108">
        <f>J2246</f>
        <v>0</v>
      </c>
      <c r="L119" s="105"/>
    </row>
    <row r="120" spans="2:12" s="9" customFormat="1" ht="19.95" customHeight="1">
      <c r="B120" s="105"/>
      <c r="D120" s="106" t="s">
        <v>412</v>
      </c>
      <c r="E120" s="107"/>
      <c r="F120" s="107"/>
      <c r="G120" s="107"/>
      <c r="H120" s="107"/>
      <c r="I120" s="107"/>
      <c r="J120" s="108">
        <f>J2302</f>
        <v>0</v>
      </c>
      <c r="L120" s="105"/>
    </row>
    <row r="121" spans="2:12" s="9" customFormat="1" ht="19.95" customHeight="1">
      <c r="B121" s="105"/>
      <c r="D121" s="106" t="s">
        <v>413</v>
      </c>
      <c r="E121" s="107"/>
      <c r="F121" s="107"/>
      <c r="G121" s="107"/>
      <c r="H121" s="107"/>
      <c r="I121" s="107"/>
      <c r="J121" s="108">
        <f>J2316</f>
        <v>0</v>
      </c>
      <c r="L121" s="105"/>
    </row>
    <row r="122" spans="2:12" s="9" customFormat="1" ht="19.95" customHeight="1">
      <c r="B122" s="105"/>
      <c r="D122" s="106" t="s">
        <v>414</v>
      </c>
      <c r="E122" s="107"/>
      <c r="F122" s="107"/>
      <c r="G122" s="107"/>
      <c r="H122" s="107"/>
      <c r="I122" s="107"/>
      <c r="J122" s="108">
        <f>J2479</f>
        <v>0</v>
      </c>
      <c r="L122" s="105"/>
    </row>
    <row r="123" spans="2:12" s="9" customFormat="1" ht="19.95" customHeight="1">
      <c r="B123" s="105"/>
      <c r="D123" s="106" t="s">
        <v>415</v>
      </c>
      <c r="E123" s="107"/>
      <c r="F123" s="107"/>
      <c r="G123" s="107"/>
      <c r="H123" s="107"/>
      <c r="I123" s="107"/>
      <c r="J123" s="108">
        <f>J2548</f>
        <v>0</v>
      </c>
      <c r="L123" s="105"/>
    </row>
    <row r="124" spans="2:12" s="9" customFormat="1" ht="19.95" customHeight="1">
      <c r="B124" s="105"/>
      <c r="D124" s="106" t="s">
        <v>416</v>
      </c>
      <c r="E124" s="107"/>
      <c r="F124" s="107"/>
      <c r="G124" s="107"/>
      <c r="H124" s="107"/>
      <c r="I124" s="107"/>
      <c r="J124" s="108">
        <f>J2560</f>
        <v>0</v>
      </c>
      <c r="L124" s="105"/>
    </row>
    <row r="125" spans="2:12" s="9" customFormat="1" ht="19.95" customHeight="1">
      <c r="B125" s="105"/>
      <c r="D125" s="106" t="s">
        <v>417</v>
      </c>
      <c r="E125" s="107"/>
      <c r="F125" s="107"/>
      <c r="G125" s="107"/>
      <c r="H125" s="107"/>
      <c r="I125" s="107"/>
      <c r="J125" s="108">
        <f>J2576</f>
        <v>0</v>
      </c>
      <c r="L125" s="105"/>
    </row>
    <row r="126" spans="2:12" s="9" customFormat="1" ht="19.95" customHeight="1">
      <c r="B126" s="105"/>
      <c r="D126" s="106" t="s">
        <v>418</v>
      </c>
      <c r="E126" s="107"/>
      <c r="F126" s="107"/>
      <c r="G126" s="107"/>
      <c r="H126" s="107"/>
      <c r="I126" s="107"/>
      <c r="J126" s="108">
        <f>J2711</f>
        <v>0</v>
      </c>
      <c r="L126" s="105"/>
    </row>
    <row r="127" spans="2:12" s="9" customFormat="1" ht="19.95" customHeight="1">
      <c r="B127" s="105"/>
      <c r="D127" s="106" t="s">
        <v>419</v>
      </c>
      <c r="E127" s="107"/>
      <c r="F127" s="107"/>
      <c r="G127" s="107"/>
      <c r="H127" s="107"/>
      <c r="I127" s="107"/>
      <c r="J127" s="108">
        <f>J2750</f>
        <v>0</v>
      </c>
      <c r="L127" s="105"/>
    </row>
    <row r="128" spans="2:12" s="9" customFormat="1" ht="19.95" customHeight="1">
      <c r="B128" s="105"/>
      <c r="D128" s="106" t="s">
        <v>420</v>
      </c>
      <c r="E128" s="107"/>
      <c r="F128" s="107"/>
      <c r="G128" s="107"/>
      <c r="H128" s="107"/>
      <c r="I128" s="107"/>
      <c r="J128" s="108">
        <f>J2771</f>
        <v>0</v>
      </c>
      <c r="L128" s="105"/>
    </row>
    <row r="129" spans="2:12" s="9" customFormat="1" ht="19.95" customHeight="1">
      <c r="B129" s="105"/>
      <c r="D129" s="106" t="s">
        <v>421</v>
      </c>
      <c r="E129" s="107"/>
      <c r="F129" s="107"/>
      <c r="G129" s="107"/>
      <c r="H129" s="107"/>
      <c r="I129" s="107"/>
      <c r="J129" s="108">
        <f>J2811</f>
        <v>0</v>
      </c>
      <c r="L129" s="105"/>
    </row>
    <row r="130" spans="2:12" s="8" customFormat="1" ht="24.9" customHeight="1">
      <c r="B130" s="101"/>
      <c r="D130" s="102" t="s">
        <v>422</v>
      </c>
      <c r="E130" s="103"/>
      <c r="F130" s="103"/>
      <c r="G130" s="103"/>
      <c r="H130" s="103"/>
      <c r="I130" s="103"/>
      <c r="J130" s="104">
        <f>J2813</f>
        <v>0</v>
      </c>
      <c r="L130" s="101"/>
    </row>
    <row r="131" spans="2:12" s="9" customFormat="1" ht="19.95" customHeight="1">
      <c r="B131" s="105"/>
      <c r="D131" s="106" t="s">
        <v>423</v>
      </c>
      <c r="E131" s="107"/>
      <c r="F131" s="107"/>
      <c r="G131" s="107"/>
      <c r="H131" s="107"/>
      <c r="I131" s="107"/>
      <c r="J131" s="108">
        <f>J2814</f>
        <v>0</v>
      </c>
      <c r="L131" s="105"/>
    </row>
    <row r="132" spans="2:12" s="8" customFormat="1" ht="24.9" customHeight="1">
      <c r="B132" s="101"/>
      <c r="D132" s="102" t="s">
        <v>115</v>
      </c>
      <c r="E132" s="103"/>
      <c r="F132" s="103"/>
      <c r="G132" s="103"/>
      <c r="H132" s="103"/>
      <c r="I132" s="103"/>
      <c r="J132" s="104">
        <f>J2817</f>
        <v>0</v>
      </c>
      <c r="L132" s="101"/>
    </row>
    <row r="133" spans="2:12" s="9" customFormat="1" ht="19.95" customHeight="1">
      <c r="B133" s="105"/>
      <c r="D133" s="106" t="s">
        <v>116</v>
      </c>
      <c r="E133" s="107"/>
      <c r="F133" s="107"/>
      <c r="G133" s="107"/>
      <c r="H133" s="107"/>
      <c r="I133" s="107"/>
      <c r="J133" s="108">
        <f>J2818</f>
        <v>0</v>
      </c>
      <c r="L133" s="105"/>
    </row>
    <row r="134" spans="2:12" s="9" customFormat="1" ht="19.95" customHeight="1">
      <c r="B134" s="105"/>
      <c r="D134" s="106" t="s">
        <v>117</v>
      </c>
      <c r="E134" s="107"/>
      <c r="F134" s="107"/>
      <c r="G134" s="107"/>
      <c r="H134" s="107"/>
      <c r="I134" s="107"/>
      <c r="J134" s="108">
        <f>J2820</f>
        <v>0</v>
      </c>
      <c r="L134" s="105"/>
    </row>
    <row r="135" spans="2:12" s="9" customFormat="1" ht="19.95" customHeight="1">
      <c r="B135" s="105"/>
      <c r="D135" s="106" t="s">
        <v>118</v>
      </c>
      <c r="E135" s="107"/>
      <c r="F135" s="107"/>
      <c r="G135" s="107"/>
      <c r="H135" s="107"/>
      <c r="I135" s="107"/>
      <c r="J135" s="108">
        <f>J2822</f>
        <v>0</v>
      </c>
      <c r="L135" s="105"/>
    </row>
    <row r="136" spans="2:12" s="9" customFormat="1" ht="19.95" customHeight="1">
      <c r="B136" s="105"/>
      <c r="D136" s="106" t="s">
        <v>119</v>
      </c>
      <c r="E136" s="107"/>
      <c r="F136" s="107"/>
      <c r="G136" s="107"/>
      <c r="H136" s="107"/>
      <c r="I136" s="107"/>
      <c r="J136" s="108">
        <f>J2824</f>
        <v>0</v>
      </c>
      <c r="L136" s="105"/>
    </row>
    <row r="137" spans="2:12" s="1" customFormat="1" ht="21.75" customHeight="1">
      <c r="B137" s="29"/>
      <c r="L137" s="29"/>
    </row>
    <row r="138" spans="2:12" s="1" customFormat="1" ht="6.9" customHeight="1">
      <c r="B138" s="41"/>
      <c r="C138" s="42"/>
      <c r="D138" s="42"/>
      <c r="E138" s="42"/>
      <c r="F138" s="42"/>
      <c r="G138" s="42"/>
      <c r="H138" s="42"/>
      <c r="I138" s="42"/>
      <c r="J138" s="42"/>
      <c r="K138" s="42"/>
      <c r="L138" s="29"/>
    </row>
    <row r="142" spans="2:12" s="1" customFormat="1" ht="6.9" customHeight="1">
      <c r="B142" s="43"/>
      <c r="C142" s="44"/>
      <c r="D142" s="44"/>
      <c r="E142" s="44"/>
      <c r="F142" s="44"/>
      <c r="G142" s="44"/>
      <c r="H142" s="44"/>
      <c r="I142" s="44"/>
      <c r="J142" s="44"/>
      <c r="K142" s="44"/>
      <c r="L142" s="29"/>
    </row>
    <row r="143" spans="2:12" s="1" customFormat="1" ht="24.9" customHeight="1">
      <c r="B143" s="29"/>
      <c r="C143" s="21" t="s">
        <v>120</v>
      </c>
      <c r="L143" s="29"/>
    </row>
    <row r="144" spans="2:12" s="1" customFormat="1" ht="6.9" customHeight="1">
      <c r="B144" s="29"/>
      <c r="L144" s="29"/>
    </row>
    <row r="145" spans="2:65" s="1" customFormat="1" ht="12" customHeight="1">
      <c r="B145" s="29"/>
      <c r="C145" s="26" t="s">
        <v>14</v>
      </c>
      <c r="L145" s="29"/>
    </row>
    <row r="146" spans="2:65" s="1" customFormat="1" ht="16.5" customHeight="1">
      <c r="B146" s="29"/>
      <c r="E146" s="629" t="str">
        <f>E7</f>
        <v>Tělocvična v ulici Jívanská - revize 06</v>
      </c>
      <c r="F146" s="630"/>
      <c r="G146" s="630"/>
      <c r="H146" s="630"/>
      <c r="L146" s="29"/>
    </row>
    <row r="147" spans="2:65" s="1" customFormat="1" ht="12" customHeight="1">
      <c r="B147" s="29"/>
      <c r="C147" s="26" t="s">
        <v>101</v>
      </c>
      <c r="L147" s="29"/>
    </row>
    <row r="148" spans="2:65" s="1" customFormat="1" ht="16.5" customHeight="1">
      <c r="B148" s="29"/>
      <c r="E148" s="619" t="str">
        <f>E9</f>
        <v>SO 02 - Tělocvična</v>
      </c>
      <c r="F148" s="628"/>
      <c r="G148" s="628"/>
      <c r="H148" s="628"/>
      <c r="L148" s="29"/>
    </row>
    <row r="149" spans="2:65" s="1" customFormat="1" ht="6.9" customHeight="1">
      <c r="B149" s="29"/>
      <c r="L149" s="29"/>
    </row>
    <row r="150" spans="2:65" s="1" customFormat="1" ht="12" customHeight="1">
      <c r="B150" s="29"/>
      <c r="C150" s="26" t="s">
        <v>17</v>
      </c>
      <c r="F150" s="24" t="str">
        <f>F12</f>
        <v>Praha - Horní Počernice</v>
      </c>
      <c r="I150" s="26" t="s">
        <v>19</v>
      </c>
      <c r="J150" s="49">
        <f>IF(J12="","",J12)</f>
        <v>44932</v>
      </c>
      <c r="L150" s="29"/>
    </row>
    <row r="151" spans="2:65" s="1" customFormat="1" ht="6.9" customHeight="1">
      <c r="B151" s="29"/>
      <c r="L151" s="29"/>
    </row>
    <row r="152" spans="2:65" s="1" customFormat="1" ht="25.65" customHeight="1">
      <c r="B152" s="29"/>
      <c r="C152" s="26" t="s">
        <v>20</v>
      </c>
      <c r="F152" s="24" t="str">
        <f>E15</f>
        <v/>
      </c>
      <c r="I152" s="26" t="s">
        <v>25</v>
      </c>
      <c r="J152" s="27" t="str">
        <f>E21</f>
        <v>Sportovní projekty s.r.o.</v>
      </c>
      <c r="L152" s="29"/>
    </row>
    <row r="153" spans="2:65" s="1" customFormat="1" ht="15.15" customHeight="1">
      <c r="B153" s="29"/>
      <c r="C153" s="26" t="s">
        <v>24</v>
      </c>
      <c r="F153" s="24" t="str">
        <f>IF(E18="","",E18)</f>
        <v/>
      </c>
      <c r="I153" s="26" t="s">
        <v>28</v>
      </c>
      <c r="J153" s="27" t="str">
        <f>E24</f>
        <v>F.Pecka</v>
      </c>
      <c r="L153" s="29"/>
    </row>
    <row r="154" spans="2:65" s="1" customFormat="1" ht="10.35" customHeight="1">
      <c r="B154" s="29"/>
      <c r="L154" s="29"/>
    </row>
    <row r="155" spans="2:65" s="10" customFormat="1" ht="29.25" customHeight="1">
      <c r="B155" s="109"/>
      <c r="C155" s="110" t="s">
        <v>121</v>
      </c>
      <c r="D155" s="111" t="s">
        <v>56</v>
      </c>
      <c r="E155" s="111" t="s">
        <v>52</v>
      </c>
      <c r="F155" s="111" t="s">
        <v>53</v>
      </c>
      <c r="G155" s="111" t="s">
        <v>122</v>
      </c>
      <c r="H155" s="111" t="s">
        <v>123</v>
      </c>
      <c r="I155" s="111" t="s">
        <v>124</v>
      </c>
      <c r="J155" s="112" t="s">
        <v>105</v>
      </c>
      <c r="K155" s="113" t="s">
        <v>125</v>
      </c>
      <c r="L155" s="109"/>
      <c r="M155" s="55" t="s">
        <v>1</v>
      </c>
      <c r="N155" s="56" t="s">
        <v>35</v>
      </c>
      <c r="O155" s="56" t="s">
        <v>126</v>
      </c>
      <c r="P155" s="56" t="s">
        <v>127</v>
      </c>
      <c r="Q155" s="56" t="s">
        <v>128</v>
      </c>
      <c r="R155" s="56" t="s">
        <v>129</v>
      </c>
      <c r="S155" s="56" t="s">
        <v>130</v>
      </c>
      <c r="T155" s="57" t="s">
        <v>131</v>
      </c>
    </row>
    <row r="156" spans="2:65" s="1" customFormat="1" ht="22.95" customHeight="1">
      <c r="B156" s="29"/>
      <c r="C156" s="60" t="s">
        <v>132</v>
      </c>
      <c r="J156" s="114">
        <f>BK156</f>
        <v>0</v>
      </c>
      <c r="L156" s="29"/>
      <c r="M156" s="58"/>
      <c r="N156" s="50"/>
      <c r="O156" s="50"/>
      <c r="P156" s="115">
        <f>P157+P1644+P2813+P2817</f>
        <v>18684.028456</v>
      </c>
      <c r="Q156" s="50"/>
      <c r="R156" s="115">
        <f>R157+R1644+R2813+R2817</f>
        <v>2124.3630443100001</v>
      </c>
      <c r="S156" s="50"/>
      <c r="T156" s="116">
        <f>T157+T1644+T2813+T2817</f>
        <v>0.35699999999999998</v>
      </c>
      <c r="AT156" s="17" t="s">
        <v>70</v>
      </c>
      <c r="AU156" s="17" t="s">
        <v>107</v>
      </c>
      <c r="BK156" s="117">
        <f>BK157+BK1644+BK2813+BK2817</f>
        <v>0</v>
      </c>
    </row>
    <row r="157" spans="2:65" s="11" customFormat="1" ht="25.95" customHeight="1">
      <c r="B157" s="118"/>
      <c r="D157" s="119" t="s">
        <v>70</v>
      </c>
      <c r="E157" s="120" t="s">
        <v>133</v>
      </c>
      <c r="F157" s="120" t="s">
        <v>134</v>
      </c>
      <c r="J157" s="121">
        <f>BK157</f>
        <v>0</v>
      </c>
      <c r="L157" s="118"/>
      <c r="M157" s="122"/>
      <c r="P157" s="123">
        <f>P158+P198+P264+P426+P449+P461+P1473+P1635+P1642</f>
        <v>11540.483415999999</v>
      </c>
      <c r="R157" s="123">
        <f>R158+R198+R264+R426+R449+R461+R1473+R1635+R1642</f>
        <v>1892.1750164099999</v>
      </c>
      <c r="T157" s="124">
        <f>T158+T198+T264+T426+T449+T461+T1473+T1635+T1642</f>
        <v>0.35699999999999998</v>
      </c>
      <c r="AR157" s="119" t="s">
        <v>79</v>
      </c>
      <c r="AT157" s="125" t="s">
        <v>70</v>
      </c>
      <c r="AU157" s="125" t="s">
        <v>71</v>
      </c>
      <c r="AY157" s="119" t="s">
        <v>135</v>
      </c>
      <c r="BK157" s="126">
        <f>BK158+BK198+BK264+BK426+BK449+BK461+BK1473+BK1635+BK1642</f>
        <v>0</v>
      </c>
    </row>
    <row r="158" spans="2:65" s="11" customFormat="1" ht="22.95" customHeight="1">
      <c r="B158" s="118"/>
      <c r="D158" s="119" t="s">
        <v>70</v>
      </c>
      <c r="E158" s="127" t="s">
        <v>79</v>
      </c>
      <c r="F158" s="127" t="s">
        <v>136</v>
      </c>
      <c r="J158" s="128">
        <f>BK158</f>
        <v>0</v>
      </c>
      <c r="L158" s="118"/>
      <c r="M158" s="122"/>
      <c r="P158" s="123">
        <f>SUM(P159:P197)</f>
        <v>1129.4228800000001</v>
      </c>
      <c r="R158" s="123">
        <f>SUM(R159:R197)</f>
        <v>0.18</v>
      </c>
      <c r="T158" s="124">
        <f>SUM(T159:T197)</f>
        <v>0</v>
      </c>
      <c r="AR158" s="119" t="s">
        <v>79</v>
      </c>
      <c r="AT158" s="125" t="s">
        <v>70</v>
      </c>
      <c r="AU158" s="125" t="s">
        <v>79</v>
      </c>
      <c r="AY158" s="119" t="s">
        <v>135</v>
      </c>
      <c r="BK158" s="126">
        <f>SUM(BK159:BK197)</f>
        <v>0</v>
      </c>
    </row>
    <row r="159" spans="2:65" s="1" customFormat="1" ht="24.15" customHeight="1">
      <c r="B159" s="129"/>
      <c r="C159" s="130" t="s">
        <v>424</v>
      </c>
      <c r="D159" s="130" t="s">
        <v>137</v>
      </c>
      <c r="E159" s="131" t="s">
        <v>145</v>
      </c>
      <c r="F159" s="132" t="s">
        <v>146</v>
      </c>
      <c r="G159" s="133" t="s">
        <v>147</v>
      </c>
      <c r="H159" s="134">
        <v>7.5</v>
      </c>
      <c r="I159" s="135"/>
      <c r="J159" s="135">
        <f>ROUND(I159*H159,2)</f>
        <v>0</v>
      </c>
      <c r="K159" s="136"/>
      <c r="L159" s="29"/>
      <c r="M159" s="137" t="s">
        <v>1</v>
      </c>
      <c r="N159" s="138" t="s">
        <v>36</v>
      </c>
      <c r="O159" s="139">
        <v>5.1820000000000004</v>
      </c>
      <c r="P159" s="139">
        <f>O159*H159</f>
        <v>38.865000000000002</v>
      </c>
      <c r="Q159" s="139">
        <v>0</v>
      </c>
      <c r="R159" s="139">
        <f>Q159*H159</f>
        <v>0</v>
      </c>
      <c r="S159" s="139">
        <v>0</v>
      </c>
      <c r="T159" s="140">
        <f>S159*H159</f>
        <v>0</v>
      </c>
      <c r="AR159" s="141" t="s">
        <v>141</v>
      </c>
      <c r="AT159" s="141" t="s">
        <v>137</v>
      </c>
      <c r="AU159" s="141" t="s">
        <v>81</v>
      </c>
      <c r="AY159" s="17" t="s">
        <v>135</v>
      </c>
      <c r="BE159" s="142">
        <f>IF(N159="základní",J159,0)</f>
        <v>0</v>
      </c>
      <c r="BF159" s="142">
        <f>IF(N159="snížená",J159,0)</f>
        <v>0</v>
      </c>
      <c r="BG159" s="142">
        <f>IF(N159="zákl. přenesená",J159,0)</f>
        <v>0</v>
      </c>
      <c r="BH159" s="142">
        <f>IF(N159="sníž. přenesená",J159,0)</f>
        <v>0</v>
      </c>
      <c r="BI159" s="142">
        <f>IF(N159="nulová",J159,0)</f>
        <v>0</v>
      </c>
      <c r="BJ159" s="17" t="s">
        <v>79</v>
      </c>
      <c r="BK159" s="142">
        <f>ROUND(I159*H159,2)</f>
        <v>0</v>
      </c>
      <c r="BL159" s="17" t="s">
        <v>141</v>
      </c>
      <c r="BM159" s="141" t="s">
        <v>425</v>
      </c>
    </row>
    <row r="160" spans="2:65" s="12" customFormat="1">
      <c r="B160" s="143"/>
      <c r="D160" s="144" t="s">
        <v>143</v>
      </c>
      <c r="E160" s="145" t="s">
        <v>1</v>
      </c>
      <c r="F160" s="146" t="s">
        <v>426</v>
      </c>
      <c r="H160" s="147">
        <v>7.5</v>
      </c>
      <c r="L160" s="143"/>
      <c r="M160" s="148"/>
      <c r="T160" s="149"/>
      <c r="AT160" s="145" t="s">
        <v>143</v>
      </c>
      <c r="AU160" s="145" t="s">
        <v>81</v>
      </c>
      <c r="AV160" s="12" t="s">
        <v>81</v>
      </c>
      <c r="AW160" s="12" t="s">
        <v>27</v>
      </c>
      <c r="AX160" s="12" t="s">
        <v>79</v>
      </c>
      <c r="AY160" s="145" t="s">
        <v>135</v>
      </c>
    </row>
    <row r="161" spans="2:65" s="1" customFormat="1" ht="33" customHeight="1">
      <c r="B161" s="129"/>
      <c r="C161" s="130" t="s">
        <v>79</v>
      </c>
      <c r="D161" s="130" t="s">
        <v>137</v>
      </c>
      <c r="E161" s="131" t="s">
        <v>427</v>
      </c>
      <c r="F161" s="132" t="s">
        <v>428</v>
      </c>
      <c r="G161" s="133" t="s">
        <v>147</v>
      </c>
      <c r="H161" s="134">
        <v>1485.77</v>
      </c>
      <c r="I161" s="135"/>
      <c r="J161" s="135">
        <f>ROUND(I161*H161,2)</f>
        <v>0</v>
      </c>
      <c r="K161" s="136"/>
      <c r="L161" s="29"/>
      <c r="M161" s="137" t="s">
        <v>1</v>
      </c>
      <c r="N161" s="138" t="s">
        <v>36</v>
      </c>
      <c r="O161" s="139">
        <v>0.11899999999999999</v>
      </c>
      <c r="P161" s="139">
        <f>O161*H161</f>
        <v>176.80662999999998</v>
      </c>
      <c r="Q161" s="139">
        <v>0</v>
      </c>
      <c r="R161" s="139">
        <f>Q161*H161</f>
        <v>0</v>
      </c>
      <c r="S161" s="139">
        <v>0</v>
      </c>
      <c r="T161" s="140">
        <f>S161*H161</f>
        <v>0</v>
      </c>
      <c r="AR161" s="141" t="s">
        <v>141</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141</v>
      </c>
      <c r="BM161" s="141" t="s">
        <v>429</v>
      </c>
    </row>
    <row r="162" spans="2:65" s="12" customFormat="1">
      <c r="B162" s="143"/>
      <c r="D162" s="144" t="s">
        <v>143</v>
      </c>
      <c r="E162" s="145" t="s">
        <v>1</v>
      </c>
      <c r="F162" s="146" t="s">
        <v>430</v>
      </c>
      <c r="H162" s="147">
        <v>1485.77</v>
      </c>
      <c r="L162" s="143"/>
      <c r="M162" s="148"/>
      <c r="T162" s="149"/>
      <c r="AT162" s="145" t="s">
        <v>143</v>
      </c>
      <c r="AU162" s="145" t="s">
        <v>81</v>
      </c>
      <c r="AV162" s="12" t="s">
        <v>81</v>
      </c>
      <c r="AW162" s="12" t="s">
        <v>27</v>
      </c>
      <c r="AX162" s="12" t="s">
        <v>79</v>
      </c>
      <c r="AY162" s="145" t="s">
        <v>135</v>
      </c>
    </row>
    <row r="163" spans="2:65" s="1" customFormat="1" ht="24.15" customHeight="1">
      <c r="B163" s="129"/>
      <c r="C163" s="130" t="s">
        <v>81</v>
      </c>
      <c r="D163" s="130" t="s">
        <v>137</v>
      </c>
      <c r="E163" s="131" t="s">
        <v>244</v>
      </c>
      <c r="F163" s="132" t="s">
        <v>245</v>
      </c>
      <c r="G163" s="133" t="s">
        <v>147</v>
      </c>
      <c r="H163" s="134">
        <v>2619.2199999999998</v>
      </c>
      <c r="I163" s="135"/>
      <c r="J163" s="135">
        <f>ROUND(I163*H163,2)</f>
        <v>0</v>
      </c>
      <c r="K163" s="136"/>
      <c r="L163" s="29"/>
      <c r="M163" s="137" t="s">
        <v>1</v>
      </c>
      <c r="N163" s="138" t="s">
        <v>36</v>
      </c>
      <c r="O163" s="139">
        <v>7.0000000000000007E-2</v>
      </c>
      <c r="P163" s="139">
        <f>O163*H163</f>
        <v>183.34540000000001</v>
      </c>
      <c r="Q163" s="139">
        <v>0</v>
      </c>
      <c r="R163" s="139">
        <f>Q163*H163</f>
        <v>0</v>
      </c>
      <c r="S163" s="139">
        <v>0</v>
      </c>
      <c r="T163" s="140">
        <f>S163*H163</f>
        <v>0</v>
      </c>
      <c r="AR163" s="141" t="s">
        <v>141</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141</v>
      </c>
      <c r="BM163" s="141" t="s">
        <v>431</v>
      </c>
    </row>
    <row r="164" spans="2:65" s="12" customFormat="1">
      <c r="B164" s="143"/>
      <c r="D164" s="144" t="s">
        <v>143</v>
      </c>
      <c r="E164" s="145" t="s">
        <v>1</v>
      </c>
      <c r="F164" s="146" t="s">
        <v>432</v>
      </c>
      <c r="H164" s="147">
        <v>2619.2199999999998</v>
      </c>
      <c r="L164" s="143"/>
      <c r="M164" s="148"/>
      <c r="T164" s="149"/>
      <c r="AT164" s="145" t="s">
        <v>143</v>
      </c>
      <c r="AU164" s="145" t="s">
        <v>81</v>
      </c>
      <c r="AV164" s="12" t="s">
        <v>81</v>
      </c>
      <c r="AW164" s="12" t="s">
        <v>27</v>
      </c>
      <c r="AX164" s="12" t="s">
        <v>79</v>
      </c>
      <c r="AY164" s="145" t="s">
        <v>135</v>
      </c>
    </row>
    <row r="165" spans="2:65" s="1" customFormat="1" ht="33" customHeight="1">
      <c r="B165" s="129"/>
      <c r="C165" s="130" t="s">
        <v>150</v>
      </c>
      <c r="D165" s="130" t="s">
        <v>137</v>
      </c>
      <c r="E165" s="131" t="s">
        <v>263</v>
      </c>
      <c r="F165" s="132" t="s">
        <v>264</v>
      </c>
      <c r="G165" s="133" t="s">
        <v>147</v>
      </c>
      <c r="H165" s="134">
        <v>176.16</v>
      </c>
      <c r="I165" s="135"/>
      <c r="J165" s="135">
        <f>ROUND(I165*H165,2)</f>
        <v>0</v>
      </c>
      <c r="K165" s="136"/>
      <c r="L165" s="29"/>
      <c r="M165" s="137" t="s">
        <v>1</v>
      </c>
      <c r="N165" s="138" t="s">
        <v>36</v>
      </c>
      <c r="O165" s="139">
        <v>8.6999999999999994E-2</v>
      </c>
      <c r="P165" s="139">
        <f>O165*H165</f>
        <v>15.325919999999998</v>
      </c>
      <c r="Q165" s="139">
        <v>0</v>
      </c>
      <c r="R165" s="139">
        <f>Q165*H165</f>
        <v>0</v>
      </c>
      <c r="S165" s="139">
        <v>0</v>
      </c>
      <c r="T165" s="140">
        <f>S165*H165</f>
        <v>0</v>
      </c>
      <c r="AR165" s="141" t="s">
        <v>141</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141</v>
      </c>
      <c r="BM165" s="141" t="s">
        <v>433</v>
      </c>
    </row>
    <row r="166" spans="2:65" s="12" customFormat="1">
      <c r="B166" s="143"/>
      <c r="D166" s="144" t="s">
        <v>143</v>
      </c>
      <c r="E166" s="145" t="s">
        <v>1</v>
      </c>
      <c r="F166" s="146" t="s">
        <v>434</v>
      </c>
      <c r="H166" s="147">
        <v>176.16</v>
      </c>
      <c r="L166" s="143"/>
      <c r="M166" s="148"/>
      <c r="T166" s="149"/>
      <c r="AT166" s="145" t="s">
        <v>143</v>
      </c>
      <c r="AU166" s="145" t="s">
        <v>81</v>
      </c>
      <c r="AV166" s="12" t="s">
        <v>81</v>
      </c>
      <c r="AW166" s="12" t="s">
        <v>27</v>
      </c>
      <c r="AX166" s="12" t="s">
        <v>71</v>
      </c>
      <c r="AY166" s="145" t="s">
        <v>135</v>
      </c>
    </row>
    <row r="167" spans="2:65" s="13" customFormat="1">
      <c r="B167" s="150"/>
      <c r="D167" s="144" t="s">
        <v>143</v>
      </c>
      <c r="E167" s="151" t="s">
        <v>1</v>
      </c>
      <c r="F167" s="152" t="s">
        <v>174</v>
      </c>
      <c r="H167" s="153">
        <v>176.16</v>
      </c>
      <c r="L167" s="150"/>
      <c r="M167" s="154"/>
      <c r="T167" s="155"/>
      <c r="AT167" s="151" t="s">
        <v>143</v>
      </c>
      <c r="AU167" s="151" t="s">
        <v>81</v>
      </c>
      <c r="AV167" s="13" t="s">
        <v>141</v>
      </c>
      <c r="AW167" s="13" t="s">
        <v>27</v>
      </c>
      <c r="AX167" s="13" t="s">
        <v>79</v>
      </c>
      <c r="AY167" s="151" t="s">
        <v>135</v>
      </c>
    </row>
    <row r="168" spans="2:65" s="1" customFormat="1" ht="37.950000000000003" customHeight="1">
      <c r="B168" s="129"/>
      <c r="C168" s="130" t="s">
        <v>141</v>
      </c>
      <c r="D168" s="130" t="s">
        <v>137</v>
      </c>
      <c r="E168" s="131" t="s">
        <v>269</v>
      </c>
      <c r="F168" s="132" t="s">
        <v>270</v>
      </c>
      <c r="G168" s="133" t="s">
        <v>147</v>
      </c>
      <c r="H168" s="134">
        <v>1761.6</v>
      </c>
      <c r="I168" s="135"/>
      <c r="J168" s="135">
        <f>ROUND(I168*H168,2)</f>
        <v>0</v>
      </c>
      <c r="K168" s="136"/>
      <c r="L168" s="29"/>
      <c r="M168" s="137" t="s">
        <v>1</v>
      </c>
      <c r="N168" s="138" t="s">
        <v>36</v>
      </c>
      <c r="O168" s="139">
        <v>5.0000000000000001E-3</v>
      </c>
      <c r="P168" s="139">
        <f>O168*H168</f>
        <v>8.8079999999999998</v>
      </c>
      <c r="Q168" s="139">
        <v>0</v>
      </c>
      <c r="R168" s="139">
        <f>Q168*H168</f>
        <v>0</v>
      </c>
      <c r="S168" s="139">
        <v>0</v>
      </c>
      <c r="T168" s="140">
        <f>S168*H168</f>
        <v>0</v>
      </c>
      <c r="AR168" s="141" t="s">
        <v>141</v>
      </c>
      <c r="AT168" s="141" t="s">
        <v>137</v>
      </c>
      <c r="AU168" s="141" t="s">
        <v>81</v>
      </c>
      <c r="AY168" s="17" t="s">
        <v>135</v>
      </c>
      <c r="BE168" s="142">
        <f>IF(N168="základní",J168,0)</f>
        <v>0</v>
      </c>
      <c r="BF168" s="142">
        <f>IF(N168="snížená",J168,0)</f>
        <v>0</v>
      </c>
      <c r="BG168" s="142">
        <f>IF(N168="zákl. přenesená",J168,0)</f>
        <v>0</v>
      </c>
      <c r="BH168" s="142">
        <f>IF(N168="sníž. přenesená",J168,0)</f>
        <v>0</v>
      </c>
      <c r="BI168" s="142">
        <f>IF(N168="nulová",J168,0)</f>
        <v>0</v>
      </c>
      <c r="BJ168" s="17" t="s">
        <v>79</v>
      </c>
      <c r="BK168" s="142">
        <f>ROUND(I168*H168,2)</f>
        <v>0</v>
      </c>
      <c r="BL168" s="17" t="s">
        <v>141</v>
      </c>
      <c r="BM168" s="141" t="s">
        <v>435</v>
      </c>
    </row>
    <row r="169" spans="2:65" s="12" customFormat="1">
      <c r="B169" s="143"/>
      <c r="D169" s="144" t="s">
        <v>143</v>
      </c>
      <c r="E169" s="145" t="s">
        <v>1</v>
      </c>
      <c r="F169" s="146" t="s">
        <v>436</v>
      </c>
      <c r="H169" s="147">
        <v>1761.6</v>
      </c>
      <c r="L169" s="143"/>
      <c r="M169" s="148"/>
      <c r="T169" s="149"/>
      <c r="AT169" s="145" t="s">
        <v>143</v>
      </c>
      <c r="AU169" s="145" t="s">
        <v>81</v>
      </c>
      <c r="AV169" s="12" t="s">
        <v>81</v>
      </c>
      <c r="AW169" s="12" t="s">
        <v>27</v>
      </c>
      <c r="AX169" s="12" t="s">
        <v>79</v>
      </c>
      <c r="AY169" s="145" t="s">
        <v>135</v>
      </c>
    </row>
    <row r="170" spans="2:65" s="1" customFormat="1" ht="24.15" customHeight="1">
      <c r="B170" s="129"/>
      <c r="C170" s="130" t="s">
        <v>158</v>
      </c>
      <c r="D170" s="130" t="s">
        <v>137</v>
      </c>
      <c r="E170" s="131" t="s">
        <v>437</v>
      </c>
      <c r="F170" s="132" t="s">
        <v>438</v>
      </c>
      <c r="G170" s="133" t="s">
        <v>147</v>
      </c>
      <c r="H170" s="134">
        <v>1309.6099999999999</v>
      </c>
      <c r="I170" s="135"/>
      <c r="J170" s="135">
        <f>ROUND(I170*H170,2)</f>
        <v>0</v>
      </c>
      <c r="K170" s="136"/>
      <c r="L170" s="29"/>
      <c r="M170" s="137" t="s">
        <v>1</v>
      </c>
      <c r="N170" s="138" t="s">
        <v>36</v>
      </c>
      <c r="O170" s="139">
        <v>7.1999999999999995E-2</v>
      </c>
      <c r="P170" s="139">
        <f>O170*H170</f>
        <v>94.29191999999999</v>
      </c>
      <c r="Q170" s="139">
        <v>0</v>
      </c>
      <c r="R170" s="139">
        <f>Q170*H170</f>
        <v>0</v>
      </c>
      <c r="S170" s="139">
        <v>0</v>
      </c>
      <c r="T170" s="140">
        <f>S170*H170</f>
        <v>0</v>
      </c>
      <c r="AR170" s="141" t="s">
        <v>141</v>
      </c>
      <c r="AT170" s="141" t="s">
        <v>137</v>
      </c>
      <c r="AU170" s="141" t="s">
        <v>81</v>
      </c>
      <c r="AY170" s="17" t="s">
        <v>135</v>
      </c>
      <c r="BE170" s="142">
        <f>IF(N170="základní",J170,0)</f>
        <v>0</v>
      </c>
      <c r="BF170" s="142">
        <f>IF(N170="snížená",J170,0)</f>
        <v>0</v>
      </c>
      <c r="BG170" s="142">
        <f>IF(N170="zákl. přenesená",J170,0)</f>
        <v>0</v>
      </c>
      <c r="BH170" s="142">
        <f>IF(N170="sníž. přenesená",J170,0)</f>
        <v>0</v>
      </c>
      <c r="BI170" s="142">
        <f>IF(N170="nulová",J170,0)</f>
        <v>0</v>
      </c>
      <c r="BJ170" s="17" t="s">
        <v>79</v>
      </c>
      <c r="BK170" s="142">
        <f>ROUND(I170*H170,2)</f>
        <v>0</v>
      </c>
      <c r="BL170" s="17" t="s">
        <v>141</v>
      </c>
      <c r="BM170" s="141" t="s">
        <v>439</v>
      </c>
    </row>
    <row r="171" spans="2:65" s="12" customFormat="1">
      <c r="B171" s="143"/>
      <c r="D171" s="144" t="s">
        <v>143</v>
      </c>
      <c r="E171" s="145" t="s">
        <v>1</v>
      </c>
      <c r="F171" s="146" t="s">
        <v>440</v>
      </c>
      <c r="H171" s="147">
        <v>1309.6099999999999</v>
      </c>
      <c r="L171" s="143"/>
      <c r="M171" s="148"/>
      <c r="T171" s="149"/>
      <c r="AT171" s="145" t="s">
        <v>143</v>
      </c>
      <c r="AU171" s="145" t="s">
        <v>81</v>
      </c>
      <c r="AV171" s="12" t="s">
        <v>81</v>
      </c>
      <c r="AW171" s="12" t="s">
        <v>27</v>
      </c>
      <c r="AX171" s="12" t="s">
        <v>79</v>
      </c>
      <c r="AY171" s="145" t="s">
        <v>135</v>
      </c>
    </row>
    <row r="172" spans="2:65" s="1" customFormat="1" ht="24.15" customHeight="1">
      <c r="B172" s="129"/>
      <c r="C172" s="130" t="s">
        <v>163</v>
      </c>
      <c r="D172" s="130" t="s">
        <v>137</v>
      </c>
      <c r="E172" s="131" t="s">
        <v>274</v>
      </c>
      <c r="F172" s="132" t="s">
        <v>275</v>
      </c>
      <c r="G172" s="133" t="s">
        <v>215</v>
      </c>
      <c r="H172" s="134">
        <v>281.85599999999999</v>
      </c>
      <c r="I172" s="135"/>
      <c r="J172" s="135">
        <f>ROUND(I172*H172,2)</f>
        <v>0</v>
      </c>
      <c r="K172" s="136"/>
      <c r="L172" s="29"/>
      <c r="M172" s="137" t="s">
        <v>1</v>
      </c>
      <c r="N172" s="138" t="s">
        <v>36</v>
      </c>
      <c r="O172" s="139">
        <v>0</v>
      </c>
      <c r="P172" s="139">
        <f>O172*H172</f>
        <v>0</v>
      </c>
      <c r="Q172" s="139">
        <v>0</v>
      </c>
      <c r="R172" s="139">
        <f>Q172*H172</f>
        <v>0</v>
      </c>
      <c r="S172" s="139">
        <v>0</v>
      </c>
      <c r="T172" s="140">
        <f>S172*H172</f>
        <v>0</v>
      </c>
      <c r="AR172" s="141" t="s">
        <v>141</v>
      </c>
      <c r="AT172" s="141" t="s">
        <v>137</v>
      </c>
      <c r="AU172" s="141" t="s">
        <v>81</v>
      </c>
      <c r="AY172" s="17" t="s">
        <v>135</v>
      </c>
      <c r="BE172" s="142">
        <f>IF(N172="základní",J172,0)</f>
        <v>0</v>
      </c>
      <c r="BF172" s="142">
        <f>IF(N172="snížená",J172,0)</f>
        <v>0</v>
      </c>
      <c r="BG172" s="142">
        <f>IF(N172="zákl. přenesená",J172,0)</f>
        <v>0</v>
      </c>
      <c r="BH172" s="142">
        <f>IF(N172="sníž. přenesená",J172,0)</f>
        <v>0</v>
      </c>
      <c r="BI172" s="142">
        <f>IF(N172="nulová",J172,0)</f>
        <v>0</v>
      </c>
      <c r="BJ172" s="17" t="s">
        <v>79</v>
      </c>
      <c r="BK172" s="142">
        <f>ROUND(I172*H172,2)</f>
        <v>0</v>
      </c>
      <c r="BL172" s="17" t="s">
        <v>141</v>
      </c>
      <c r="BM172" s="141" t="s">
        <v>441</v>
      </c>
    </row>
    <row r="173" spans="2:65" s="12" customFormat="1">
      <c r="B173" s="143"/>
      <c r="D173" s="144" t="s">
        <v>143</v>
      </c>
      <c r="E173" s="145" t="s">
        <v>1</v>
      </c>
      <c r="F173" s="146" t="s">
        <v>442</v>
      </c>
      <c r="H173" s="147">
        <v>281.85599999999999</v>
      </c>
      <c r="L173" s="143"/>
      <c r="M173" s="148"/>
      <c r="T173" s="149"/>
      <c r="AT173" s="145" t="s">
        <v>143</v>
      </c>
      <c r="AU173" s="145" t="s">
        <v>81</v>
      </c>
      <c r="AV173" s="12" t="s">
        <v>81</v>
      </c>
      <c r="AW173" s="12" t="s">
        <v>27</v>
      </c>
      <c r="AX173" s="12" t="s">
        <v>71</v>
      </c>
      <c r="AY173" s="145" t="s">
        <v>135</v>
      </c>
    </row>
    <row r="174" spans="2:65" s="13" customFormat="1">
      <c r="B174" s="150"/>
      <c r="D174" s="144" t="s">
        <v>143</v>
      </c>
      <c r="E174" s="151" t="s">
        <v>1</v>
      </c>
      <c r="F174" s="152" t="s">
        <v>174</v>
      </c>
      <c r="H174" s="153">
        <v>281.85599999999999</v>
      </c>
      <c r="L174" s="150"/>
      <c r="M174" s="154"/>
      <c r="T174" s="155"/>
      <c r="AT174" s="151" t="s">
        <v>143</v>
      </c>
      <c r="AU174" s="151" t="s">
        <v>81</v>
      </c>
      <c r="AV174" s="13" t="s">
        <v>141</v>
      </c>
      <c r="AW174" s="13" t="s">
        <v>27</v>
      </c>
      <c r="AX174" s="13" t="s">
        <v>79</v>
      </c>
      <c r="AY174" s="151" t="s">
        <v>135</v>
      </c>
    </row>
    <row r="175" spans="2:65" s="1" customFormat="1" ht="16.5" customHeight="1">
      <c r="B175" s="129"/>
      <c r="C175" s="130" t="s">
        <v>168</v>
      </c>
      <c r="D175" s="130" t="s">
        <v>137</v>
      </c>
      <c r="E175" s="131" t="s">
        <v>279</v>
      </c>
      <c r="F175" s="132" t="s">
        <v>280</v>
      </c>
      <c r="G175" s="133" t="s">
        <v>147</v>
      </c>
      <c r="H175" s="134">
        <v>1485.77</v>
      </c>
      <c r="I175" s="135"/>
      <c r="J175" s="135">
        <f>ROUND(I175*H175,2)</f>
        <v>0</v>
      </c>
      <c r="K175" s="136"/>
      <c r="L175" s="29"/>
      <c r="M175" s="137" t="s">
        <v>1</v>
      </c>
      <c r="N175" s="138" t="s">
        <v>36</v>
      </c>
      <c r="O175" s="139">
        <v>8.9999999999999993E-3</v>
      </c>
      <c r="P175" s="139">
        <f>O175*H175</f>
        <v>13.371929999999999</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443</v>
      </c>
    </row>
    <row r="176" spans="2:65" s="12" customFormat="1">
      <c r="B176" s="143"/>
      <c r="D176" s="144" t="s">
        <v>143</v>
      </c>
      <c r="E176" s="145" t="s">
        <v>1</v>
      </c>
      <c r="F176" s="146" t="s">
        <v>444</v>
      </c>
      <c r="H176" s="147">
        <v>1485.77</v>
      </c>
      <c r="L176" s="143"/>
      <c r="M176" s="148"/>
      <c r="T176" s="149"/>
      <c r="AT176" s="145" t="s">
        <v>143</v>
      </c>
      <c r="AU176" s="145" t="s">
        <v>81</v>
      </c>
      <c r="AV176" s="12" t="s">
        <v>81</v>
      </c>
      <c r="AW176" s="12" t="s">
        <v>27</v>
      </c>
      <c r="AX176" s="12" t="s">
        <v>71</v>
      </c>
      <c r="AY176" s="145" t="s">
        <v>135</v>
      </c>
    </row>
    <row r="177" spans="2:65" s="13" customFormat="1">
      <c r="B177" s="150"/>
      <c r="D177" s="144" t="s">
        <v>143</v>
      </c>
      <c r="E177" s="151" t="s">
        <v>1</v>
      </c>
      <c r="F177" s="152" t="s">
        <v>174</v>
      </c>
      <c r="H177" s="153">
        <v>1485.77</v>
      </c>
      <c r="L177" s="150"/>
      <c r="M177" s="154"/>
      <c r="T177" s="155"/>
      <c r="AT177" s="151" t="s">
        <v>143</v>
      </c>
      <c r="AU177" s="151" t="s">
        <v>81</v>
      </c>
      <c r="AV177" s="13" t="s">
        <v>141</v>
      </c>
      <c r="AW177" s="13" t="s">
        <v>27</v>
      </c>
      <c r="AX177" s="13" t="s">
        <v>79</v>
      </c>
      <c r="AY177" s="151" t="s">
        <v>135</v>
      </c>
    </row>
    <row r="178" spans="2:65" s="1" customFormat="1" ht="24.15" customHeight="1">
      <c r="B178" s="129"/>
      <c r="C178" s="130" t="s">
        <v>175</v>
      </c>
      <c r="D178" s="130" t="s">
        <v>137</v>
      </c>
      <c r="E178" s="131" t="s">
        <v>445</v>
      </c>
      <c r="F178" s="132" t="s">
        <v>446</v>
      </c>
      <c r="G178" s="133" t="s">
        <v>147</v>
      </c>
      <c r="H178" s="134">
        <v>1309.6099999999999</v>
      </c>
      <c r="I178" s="135"/>
      <c r="J178" s="135">
        <f>ROUND(I178*H178,2)</f>
        <v>0</v>
      </c>
      <c r="K178" s="136"/>
      <c r="L178" s="29"/>
      <c r="M178" s="137" t="s">
        <v>1</v>
      </c>
      <c r="N178" s="138" t="s">
        <v>36</v>
      </c>
      <c r="O178" s="139">
        <v>0.32800000000000001</v>
      </c>
      <c r="P178" s="139">
        <f>O178*H178</f>
        <v>429.55207999999999</v>
      </c>
      <c r="Q178" s="139">
        <v>0</v>
      </c>
      <c r="R178" s="139">
        <f>Q178*H178</f>
        <v>0</v>
      </c>
      <c r="S178" s="139">
        <v>0</v>
      </c>
      <c r="T178" s="140">
        <f>S178*H178</f>
        <v>0</v>
      </c>
      <c r="AR178" s="141" t="s">
        <v>141</v>
      </c>
      <c r="AT178" s="141" t="s">
        <v>137</v>
      </c>
      <c r="AU178" s="141" t="s">
        <v>81</v>
      </c>
      <c r="AY178" s="17" t="s">
        <v>135</v>
      </c>
      <c r="BE178" s="142">
        <f>IF(N178="základní",J178,0)</f>
        <v>0</v>
      </c>
      <c r="BF178" s="142">
        <f>IF(N178="snížená",J178,0)</f>
        <v>0</v>
      </c>
      <c r="BG178" s="142">
        <f>IF(N178="zákl. přenesená",J178,0)</f>
        <v>0</v>
      </c>
      <c r="BH178" s="142">
        <f>IF(N178="sníž. přenesená",J178,0)</f>
        <v>0</v>
      </c>
      <c r="BI178" s="142">
        <f>IF(N178="nulová",J178,0)</f>
        <v>0</v>
      </c>
      <c r="BJ178" s="17" t="s">
        <v>79</v>
      </c>
      <c r="BK178" s="142">
        <f>ROUND(I178*H178,2)</f>
        <v>0</v>
      </c>
      <c r="BL178" s="17" t="s">
        <v>141</v>
      </c>
      <c r="BM178" s="141" t="s">
        <v>447</v>
      </c>
    </row>
    <row r="179" spans="2:65" s="14" customFormat="1">
      <c r="B179" s="156"/>
      <c r="D179" s="144" t="s">
        <v>143</v>
      </c>
      <c r="E179" s="157" t="s">
        <v>1</v>
      </c>
      <c r="F179" s="158" t="s">
        <v>448</v>
      </c>
      <c r="H179" s="157" t="s">
        <v>1</v>
      </c>
      <c r="L179" s="156"/>
      <c r="M179" s="159"/>
      <c r="T179" s="160"/>
      <c r="AT179" s="157" t="s">
        <v>143</v>
      </c>
      <c r="AU179" s="157" t="s">
        <v>81</v>
      </c>
      <c r="AV179" s="14" t="s">
        <v>79</v>
      </c>
      <c r="AW179" s="14" t="s">
        <v>27</v>
      </c>
      <c r="AX179" s="14" t="s">
        <v>71</v>
      </c>
      <c r="AY179" s="157" t="s">
        <v>135</v>
      </c>
    </row>
    <row r="180" spans="2:65" s="12" customFormat="1">
      <c r="B180" s="143"/>
      <c r="D180" s="144" t="s">
        <v>143</v>
      </c>
      <c r="E180" s="145" t="s">
        <v>1</v>
      </c>
      <c r="F180" s="146" t="s">
        <v>449</v>
      </c>
      <c r="H180" s="147">
        <v>1485.77</v>
      </c>
      <c r="L180" s="143"/>
      <c r="M180" s="148"/>
      <c r="T180" s="149"/>
      <c r="AT180" s="145" t="s">
        <v>143</v>
      </c>
      <c r="AU180" s="145" t="s">
        <v>81</v>
      </c>
      <c r="AV180" s="12" t="s">
        <v>81</v>
      </c>
      <c r="AW180" s="12" t="s">
        <v>27</v>
      </c>
      <c r="AX180" s="12" t="s">
        <v>71</v>
      </c>
      <c r="AY180" s="145" t="s">
        <v>135</v>
      </c>
    </row>
    <row r="181" spans="2:65" s="12" customFormat="1">
      <c r="B181" s="143"/>
      <c r="D181" s="144" t="s">
        <v>143</v>
      </c>
      <c r="E181" s="145" t="s">
        <v>1</v>
      </c>
      <c r="F181" s="146" t="s">
        <v>450</v>
      </c>
      <c r="H181" s="147">
        <v>-76.900000000000006</v>
      </c>
      <c r="L181" s="143"/>
      <c r="M181" s="148"/>
      <c r="T181" s="149"/>
      <c r="AT181" s="145" t="s">
        <v>143</v>
      </c>
      <c r="AU181" s="145" t="s">
        <v>81</v>
      </c>
      <c r="AV181" s="12" t="s">
        <v>81</v>
      </c>
      <c r="AW181" s="12" t="s">
        <v>27</v>
      </c>
      <c r="AX181" s="12" t="s">
        <v>71</v>
      </c>
      <c r="AY181" s="145" t="s">
        <v>135</v>
      </c>
    </row>
    <row r="182" spans="2:65" s="12" customFormat="1">
      <c r="B182" s="143"/>
      <c r="D182" s="144" t="s">
        <v>143</v>
      </c>
      <c r="E182" s="145" t="s">
        <v>1</v>
      </c>
      <c r="F182" s="146" t="s">
        <v>451</v>
      </c>
      <c r="H182" s="147">
        <v>-132.6</v>
      </c>
      <c r="L182" s="143"/>
      <c r="M182" s="148"/>
      <c r="T182" s="149"/>
      <c r="AT182" s="145" t="s">
        <v>143</v>
      </c>
      <c r="AU182" s="145" t="s">
        <v>81</v>
      </c>
      <c r="AV182" s="12" t="s">
        <v>81</v>
      </c>
      <c r="AW182" s="12" t="s">
        <v>27</v>
      </c>
      <c r="AX182" s="12" t="s">
        <v>71</v>
      </c>
      <c r="AY182" s="145" t="s">
        <v>135</v>
      </c>
    </row>
    <row r="183" spans="2:65" s="12" customFormat="1">
      <c r="B183" s="143"/>
      <c r="D183" s="144" t="s">
        <v>143</v>
      </c>
      <c r="E183" s="145" t="s">
        <v>1</v>
      </c>
      <c r="F183" s="146" t="s">
        <v>452</v>
      </c>
      <c r="H183" s="147">
        <v>-5.5019999999999998</v>
      </c>
      <c r="L183" s="143"/>
      <c r="M183" s="148"/>
      <c r="T183" s="149"/>
      <c r="AT183" s="145" t="s">
        <v>143</v>
      </c>
      <c r="AU183" s="145" t="s">
        <v>81</v>
      </c>
      <c r="AV183" s="12" t="s">
        <v>81</v>
      </c>
      <c r="AW183" s="12" t="s">
        <v>27</v>
      </c>
      <c r="AX183" s="12" t="s">
        <v>71</v>
      </c>
      <c r="AY183" s="145" t="s">
        <v>135</v>
      </c>
    </row>
    <row r="184" spans="2:65" s="12" customFormat="1">
      <c r="B184" s="143"/>
      <c r="D184" s="144" t="s">
        <v>143</v>
      </c>
      <c r="E184" s="145" t="s">
        <v>1</v>
      </c>
      <c r="F184" s="146" t="s">
        <v>453</v>
      </c>
      <c r="H184" s="147">
        <v>-6.37</v>
      </c>
      <c r="L184" s="143"/>
      <c r="M184" s="148"/>
      <c r="T184" s="149"/>
      <c r="AT184" s="145" t="s">
        <v>143</v>
      </c>
      <c r="AU184" s="145" t="s">
        <v>81</v>
      </c>
      <c r="AV184" s="12" t="s">
        <v>81</v>
      </c>
      <c r="AW184" s="12" t="s">
        <v>27</v>
      </c>
      <c r="AX184" s="12" t="s">
        <v>71</v>
      </c>
      <c r="AY184" s="145" t="s">
        <v>135</v>
      </c>
    </row>
    <row r="185" spans="2:65" s="12" customFormat="1" ht="20.399999999999999">
      <c r="B185" s="143"/>
      <c r="D185" s="144" t="s">
        <v>143</v>
      </c>
      <c r="E185" s="145" t="s">
        <v>1</v>
      </c>
      <c r="F185" s="146" t="s">
        <v>454</v>
      </c>
      <c r="H185" s="147">
        <v>-3.1459999999999999</v>
      </c>
      <c r="L185" s="143"/>
      <c r="M185" s="148"/>
      <c r="T185" s="149"/>
      <c r="AT185" s="145" t="s">
        <v>143</v>
      </c>
      <c r="AU185" s="145" t="s">
        <v>81</v>
      </c>
      <c r="AV185" s="12" t="s">
        <v>81</v>
      </c>
      <c r="AW185" s="12" t="s">
        <v>27</v>
      </c>
      <c r="AX185" s="12" t="s">
        <v>71</v>
      </c>
      <c r="AY185" s="145" t="s">
        <v>135</v>
      </c>
    </row>
    <row r="186" spans="2:65" s="12" customFormat="1">
      <c r="B186" s="143"/>
      <c r="D186" s="144" t="s">
        <v>143</v>
      </c>
      <c r="E186" s="145" t="s">
        <v>1</v>
      </c>
      <c r="F186" s="146" t="s">
        <v>455</v>
      </c>
      <c r="H186" s="147">
        <v>-0.87</v>
      </c>
      <c r="L186" s="143"/>
      <c r="M186" s="148"/>
      <c r="T186" s="149"/>
      <c r="AT186" s="145" t="s">
        <v>143</v>
      </c>
      <c r="AU186" s="145" t="s">
        <v>81</v>
      </c>
      <c r="AV186" s="12" t="s">
        <v>81</v>
      </c>
      <c r="AW186" s="12" t="s">
        <v>27</v>
      </c>
      <c r="AX186" s="12" t="s">
        <v>71</v>
      </c>
      <c r="AY186" s="145" t="s">
        <v>135</v>
      </c>
    </row>
    <row r="187" spans="2:65" s="12" customFormat="1">
      <c r="B187" s="143"/>
      <c r="D187" s="144" t="s">
        <v>143</v>
      </c>
      <c r="E187" s="145" t="s">
        <v>1</v>
      </c>
      <c r="F187" s="146" t="s">
        <v>456</v>
      </c>
      <c r="H187" s="147">
        <v>-31.771999999999998</v>
      </c>
      <c r="L187" s="143"/>
      <c r="M187" s="148"/>
      <c r="T187" s="149"/>
      <c r="AT187" s="145" t="s">
        <v>143</v>
      </c>
      <c r="AU187" s="145" t="s">
        <v>81</v>
      </c>
      <c r="AV187" s="12" t="s">
        <v>81</v>
      </c>
      <c r="AW187" s="12" t="s">
        <v>27</v>
      </c>
      <c r="AX187" s="12" t="s">
        <v>71</v>
      </c>
      <c r="AY187" s="145" t="s">
        <v>135</v>
      </c>
    </row>
    <row r="188" spans="2:65" s="12" customFormat="1">
      <c r="B188" s="143"/>
      <c r="D188" s="144" t="s">
        <v>143</v>
      </c>
      <c r="E188" s="145" t="s">
        <v>1</v>
      </c>
      <c r="F188" s="146" t="s">
        <v>457</v>
      </c>
      <c r="H188" s="147">
        <v>81</v>
      </c>
      <c r="L188" s="143"/>
      <c r="M188" s="148"/>
      <c r="T188" s="149"/>
      <c r="AT188" s="145" t="s">
        <v>143</v>
      </c>
      <c r="AU188" s="145" t="s">
        <v>81</v>
      </c>
      <c r="AV188" s="12" t="s">
        <v>81</v>
      </c>
      <c r="AW188" s="12" t="s">
        <v>27</v>
      </c>
      <c r="AX188" s="12" t="s">
        <v>71</v>
      </c>
      <c r="AY188" s="145" t="s">
        <v>135</v>
      </c>
    </row>
    <row r="189" spans="2:65" s="13" customFormat="1">
      <c r="B189" s="150"/>
      <c r="D189" s="144" t="s">
        <v>143</v>
      </c>
      <c r="E189" s="151" t="s">
        <v>1</v>
      </c>
      <c r="F189" s="152" t="s">
        <v>174</v>
      </c>
      <c r="H189" s="153">
        <v>1309.6100000000004</v>
      </c>
      <c r="L189" s="150"/>
      <c r="M189" s="154"/>
      <c r="T189" s="155"/>
      <c r="AT189" s="151" t="s">
        <v>143</v>
      </c>
      <c r="AU189" s="151" t="s">
        <v>81</v>
      </c>
      <c r="AV189" s="13" t="s">
        <v>141</v>
      </c>
      <c r="AW189" s="13" t="s">
        <v>27</v>
      </c>
      <c r="AX189" s="13" t="s">
        <v>79</v>
      </c>
      <c r="AY189" s="151" t="s">
        <v>135</v>
      </c>
    </row>
    <row r="190" spans="2:65" s="1" customFormat="1" ht="37.950000000000003" customHeight="1">
      <c r="B190" s="129"/>
      <c r="C190" s="130" t="s">
        <v>180</v>
      </c>
      <c r="D190" s="130" t="s">
        <v>137</v>
      </c>
      <c r="E190" s="131" t="s">
        <v>458</v>
      </c>
      <c r="F190" s="132" t="s">
        <v>459</v>
      </c>
      <c r="G190" s="133" t="s">
        <v>140</v>
      </c>
      <c r="H190" s="134">
        <v>1890</v>
      </c>
      <c r="I190" s="135"/>
      <c r="J190" s="135">
        <f>ROUND(I190*H190,2)</f>
        <v>0</v>
      </c>
      <c r="K190" s="136"/>
      <c r="L190" s="29"/>
      <c r="M190" s="137" t="s">
        <v>1</v>
      </c>
      <c r="N190" s="138" t="s">
        <v>36</v>
      </c>
      <c r="O190" s="139">
        <v>2.5000000000000001E-2</v>
      </c>
      <c r="P190" s="139">
        <f>O190*H190</f>
        <v>47.25</v>
      </c>
      <c r="Q190" s="139">
        <v>0</v>
      </c>
      <c r="R190" s="139">
        <f>Q190*H190</f>
        <v>0</v>
      </c>
      <c r="S190" s="139">
        <v>0</v>
      </c>
      <c r="T190" s="140">
        <f>S190*H190</f>
        <v>0</v>
      </c>
      <c r="AR190" s="141" t="s">
        <v>141</v>
      </c>
      <c r="AT190" s="141" t="s">
        <v>137</v>
      </c>
      <c r="AU190" s="141" t="s">
        <v>81</v>
      </c>
      <c r="AY190" s="17" t="s">
        <v>135</v>
      </c>
      <c r="BE190" s="142">
        <f>IF(N190="základní",J190,0)</f>
        <v>0</v>
      </c>
      <c r="BF190" s="142">
        <f>IF(N190="snížená",J190,0)</f>
        <v>0</v>
      </c>
      <c r="BG190" s="142">
        <f>IF(N190="zákl. přenesená",J190,0)</f>
        <v>0</v>
      </c>
      <c r="BH190" s="142">
        <f>IF(N190="sníž. přenesená",J190,0)</f>
        <v>0</v>
      </c>
      <c r="BI190" s="142">
        <f>IF(N190="nulová",J190,0)</f>
        <v>0</v>
      </c>
      <c r="BJ190" s="17" t="s">
        <v>79</v>
      </c>
      <c r="BK190" s="142">
        <f>ROUND(I190*H190,2)</f>
        <v>0</v>
      </c>
      <c r="BL190" s="17" t="s">
        <v>141</v>
      </c>
      <c r="BM190" s="141" t="s">
        <v>460</v>
      </c>
    </row>
    <row r="191" spans="2:65" s="12" customFormat="1">
      <c r="B191" s="143"/>
      <c r="D191" s="144" t="s">
        <v>143</v>
      </c>
      <c r="E191" s="145" t="s">
        <v>1</v>
      </c>
      <c r="F191" s="146" t="s">
        <v>461</v>
      </c>
      <c r="H191" s="147">
        <v>1890</v>
      </c>
      <c r="L191" s="143"/>
      <c r="M191" s="148"/>
      <c r="T191" s="149"/>
      <c r="AT191" s="145" t="s">
        <v>143</v>
      </c>
      <c r="AU191" s="145" t="s">
        <v>81</v>
      </c>
      <c r="AV191" s="12" t="s">
        <v>81</v>
      </c>
      <c r="AW191" s="12" t="s">
        <v>27</v>
      </c>
      <c r="AX191" s="12" t="s">
        <v>79</v>
      </c>
      <c r="AY191" s="145" t="s">
        <v>135</v>
      </c>
    </row>
    <row r="192" spans="2:65" s="1" customFormat="1" ht="24.15" customHeight="1">
      <c r="B192" s="129"/>
      <c r="C192" s="130" t="s">
        <v>462</v>
      </c>
      <c r="D192" s="130" t="s">
        <v>137</v>
      </c>
      <c r="E192" s="131" t="s">
        <v>463</v>
      </c>
      <c r="F192" s="132" t="s">
        <v>464</v>
      </c>
      <c r="G192" s="133" t="s">
        <v>153</v>
      </c>
      <c r="H192" s="134">
        <v>5</v>
      </c>
      <c r="I192" s="135"/>
      <c r="J192" s="135">
        <f>ROUND(I192*H192,2)</f>
        <v>0</v>
      </c>
      <c r="K192" s="136"/>
      <c r="L192" s="29"/>
      <c r="M192" s="137" t="s">
        <v>1</v>
      </c>
      <c r="N192" s="138" t="s">
        <v>36</v>
      </c>
      <c r="O192" s="139">
        <v>7.3920000000000003</v>
      </c>
      <c r="P192" s="139">
        <f>O192*H192</f>
        <v>36.96</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465</v>
      </c>
    </row>
    <row r="193" spans="2:65" s="1" customFormat="1" ht="24.15" customHeight="1">
      <c r="B193" s="129"/>
      <c r="C193" s="130" t="s">
        <v>466</v>
      </c>
      <c r="D193" s="130" t="s">
        <v>137</v>
      </c>
      <c r="E193" s="131" t="s">
        <v>467</v>
      </c>
      <c r="F193" s="132" t="s">
        <v>468</v>
      </c>
      <c r="G193" s="133" t="s">
        <v>153</v>
      </c>
      <c r="H193" s="134">
        <v>15</v>
      </c>
      <c r="I193" s="135"/>
      <c r="J193" s="135">
        <f>ROUND(I193*H193,2)</f>
        <v>0</v>
      </c>
      <c r="K193" s="136"/>
      <c r="L193" s="29"/>
      <c r="M193" s="137" t="s">
        <v>1</v>
      </c>
      <c r="N193" s="138" t="s">
        <v>36</v>
      </c>
      <c r="O193" s="139">
        <v>3.5430000000000001</v>
      </c>
      <c r="P193" s="139">
        <f>O193*H193</f>
        <v>53.145000000000003</v>
      </c>
      <c r="Q193" s="139">
        <v>0</v>
      </c>
      <c r="R193" s="139">
        <f>Q193*H193</f>
        <v>0</v>
      </c>
      <c r="S193" s="139">
        <v>0</v>
      </c>
      <c r="T193" s="140">
        <f>S193*H193</f>
        <v>0</v>
      </c>
      <c r="AR193" s="141" t="s">
        <v>141</v>
      </c>
      <c r="AT193" s="141" t="s">
        <v>137</v>
      </c>
      <c r="AU193" s="141" t="s">
        <v>81</v>
      </c>
      <c r="AY193" s="17" t="s">
        <v>135</v>
      </c>
      <c r="BE193" s="142">
        <f>IF(N193="základní",J193,0)</f>
        <v>0</v>
      </c>
      <c r="BF193" s="142">
        <f>IF(N193="snížená",J193,0)</f>
        <v>0</v>
      </c>
      <c r="BG193" s="142">
        <f>IF(N193="zákl. přenesená",J193,0)</f>
        <v>0</v>
      </c>
      <c r="BH193" s="142">
        <f>IF(N193="sníž. přenesená",J193,0)</f>
        <v>0</v>
      </c>
      <c r="BI193" s="142">
        <f>IF(N193="nulová",J193,0)</f>
        <v>0</v>
      </c>
      <c r="BJ193" s="17" t="s">
        <v>79</v>
      </c>
      <c r="BK193" s="142">
        <f>ROUND(I193*H193,2)</f>
        <v>0</v>
      </c>
      <c r="BL193" s="17" t="s">
        <v>141</v>
      </c>
      <c r="BM193" s="141" t="s">
        <v>469</v>
      </c>
    </row>
    <row r="194" spans="2:65" s="12" customFormat="1">
      <c r="B194" s="143"/>
      <c r="D194" s="144" t="s">
        <v>143</v>
      </c>
      <c r="E194" s="145" t="s">
        <v>1</v>
      </c>
      <c r="F194" s="146" t="s">
        <v>470</v>
      </c>
      <c r="H194" s="147">
        <v>15</v>
      </c>
      <c r="L194" s="143"/>
      <c r="M194" s="148"/>
      <c r="T194" s="149"/>
      <c r="AT194" s="145" t="s">
        <v>143</v>
      </c>
      <c r="AU194" s="145" t="s">
        <v>81</v>
      </c>
      <c r="AV194" s="12" t="s">
        <v>81</v>
      </c>
      <c r="AW194" s="12" t="s">
        <v>27</v>
      </c>
      <c r="AX194" s="12" t="s">
        <v>79</v>
      </c>
      <c r="AY194" s="145" t="s">
        <v>135</v>
      </c>
    </row>
    <row r="195" spans="2:65" s="1" customFormat="1" ht="21.75" customHeight="1">
      <c r="B195" s="129"/>
      <c r="C195" s="161" t="s">
        <v>471</v>
      </c>
      <c r="D195" s="161" t="s">
        <v>212</v>
      </c>
      <c r="E195" s="162" t="s">
        <v>472</v>
      </c>
      <c r="F195" s="163" t="s">
        <v>473</v>
      </c>
      <c r="G195" s="164" t="s">
        <v>474</v>
      </c>
      <c r="H195" s="165">
        <v>15</v>
      </c>
      <c r="I195" s="166"/>
      <c r="J195" s="166">
        <f>ROUND(I195*H195,2)</f>
        <v>0</v>
      </c>
      <c r="K195" s="167"/>
      <c r="L195" s="168"/>
      <c r="M195" s="169" t="s">
        <v>1</v>
      </c>
      <c r="N195" s="170" t="s">
        <v>36</v>
      </c>
      <c r="O195" s="139">
        <v>0</v>
      </c>
      <c r="P195" s="139">
        <f>O195*H195</f>
        <v>0</v>
      </c>
      <c r="Q195" s="139">
        <v>1.2E-2</v>
      </c>
      <c r="R195" s="139">
        <f>Q195*H195</f>
        <v>0.18</v>
      </c>
      <c r="S195" s="139">
        <v>0</v>
      </c>
      <c r="T195" s="140">
        <f>S195*H195</f>
        <v>0</v>
      </c>
      <c r="AR195" s="141" t="s">
        <v>175</v>
      </c>
      <c r="AT195" s="141" t="s">
        <v>212</v>
      </c>
      <c r="AU195" s="141" t="s">
        <v>81</v>
      </c>
      <c r="AY195" s="17" t="s">
        <v>135</v>
      </c>
      <c r="BE195" s="142">
        <f>IF(N195="základní",J195,0)</f>
        <v>0</v>
      </c>
      <c r="BF195" s="142">
        <f>IF(N195="snížená",J195,0)</f>
        <v>0</v>
      </c>
      <c r="BG195" s="142">
        <f>IF(N195="zákl. přenesená",J195,0)</f>
        <v>0</v>
      </c>
      <c r="BH195" s="142">
        <f>IF(N195="sníž. přenesená",J195,0)</f>
        <v>0</v>
      </c>
      <c r="BI195" s="142">
        <f>IF(N195="nulová",J195,0)</f>
        <v>0</v>
      </c>
      <c r="BJ195" s="17" t="s">
        <v>79</v>
      </c>
      <c r="BK195" s="142">
        <f>ROUND(I195*H195,2)</f>
        <v>0</v>
      </c>
      <c r="BL195" s="17" t="s">
        <v>141</v>
      </c>
      <c r="BM195" s="141" t="s">
        <v>475</v>
      </c>
    </row>
    <row r="196" spans="2:65" s="1" customFormat="1" ht="24.15" customHeight="1">
      <c r="B196" s="129"/>
      <c r="C196" s="130" t="s">
        <v>476</v>
      </c>
      <c r="D196" s="130" t="s">
        <v>137</v>
      </c>
      <c r="E196" s="131" t="s">
        <v>477</v>
      </c>
      <c r="F196" s="132" t="s">
        <v>478</v>
      </c>
      <c r="G196" s="133" t="s">
        <v>153</v>
      </c>
      <c r="H196" s="134">
        <v>1</v>
      </c>
      <c r="I196" s="135"/>
      <c r="J196" s="135">
        <f>ROUND(I196*H196,2)</f>
        <v>0</v>
      </c>
      <c r="K196" s="136"/>
      <c r="L196" s="29"/>
      <c r="M196" s="137" t="s">
        <v>1</v>
      </c>
      <c r="N196" s="138" t="s">
        <v>36</v>
      </c>
      <c r="O196" s="139">
        <v>5.0449999999999999</v>
      </c>
      <c r="P196" s="139">
        <f>O196*H196</f>
        <v>5.0449999999999999</v>
      </c>
      <c r="Q196" s="139">
        <v>0</v>
      </c>
      <c r="R196" s="139">
        <f>Q196*H196</f>
        <v>0</v>
      </c>
      <c r="S196" s="139">
        <v>0</v>
      </c>
      <c r="T196" s="140">
        <f>S196*H196</f>
        <v>0</v>
      </c>
      <c r="AR196" s="141" t="s">
        <v>141</v>
      </c>
      <c r="AT196" s="141" t="s">
        <v>137</v>
      </c>
      <c r="AU196" s="141" t="s">
        <v>81</v>
      </c>
      <c r="AY196" s="17" t="s">
        <v>135</v>
      </c>
      <c r="BE196" s="142">
        <f>IF(N196="základní",J196,0)</f>
        <v>0</v>
      </c>
      <c r="BF196" s="142">
        <f>IF(N196="snížená",J196,0)</f>
        <v>0</v>
      </c>
      <c r="BG196" s="142">
        <f>IF(N196="zákl. přenesená",J196,0)</f>
        <v>0</v>
      </c>
      <c r="BH196" s="142">
        <f>IF(N196="sníž. přenesená",J196,0)</f>
        <v>0</v>
      </c>
      <c r="BI196" s="142">
        <f>IF(N196="nulová",J196,0)</f>
        <v>0</v>
      </c>
      <c r="BJ196" s="17" t="s">
        <v>79</v>
      </c>
      <c r="BK196" s="142">
        <f>ROUND(I196*H196,2)</f>
        <v>0</v>
      </c>
      <c r="BL196" s="17" t="s">
        <v>141</v>
      </c>
      <c r="BM196" s="141" t="s">
        <v>479</v>
      </c>
    </row>
    <row r="197" spans="2:65" s="1" customFormat="1" ht="24.15" customHeight="1">
      <c r="B197" s="129"/>
      <c r="C197" s="130" t="s">
        <v>480</v>
      </c>
      <c r="D197" s="130" t="s">
        <v>137</v>
      </c>
      <c r="E197" s="131" t="s">
        <v>481</v>
      </c>
      <c r="F197" s="132" t="s">
        <v>482</v>
      </c>
      <c r="G197" s="133" t="s">
        <v>153</v>
      </c>
      <c r="H197" s="134">
        <v>4</v>
      </c>
      <c r="I197" s="135"/>
      <c r="J197" s="135">
        <f>ROUND(I197*H197,2)</f>
        <v>0</v>
      </c>
      <c r="K197" s="136"/>
      <c r="L197" s="29"/>
      <c r="M197" s="137" t="s">
        <v>1</v>
      </c>
      <c r="N197" s="138" t="s">
        <v>36</v>
      </c>
      <c r="O197" s="139">
        <v>6.6639999999999997</v>
      </c>
      <c r="P197" s="139">
        <f>O197*H197</f>
        <v>26.655999999999999</v>
      </c>
      <c r="Q197" s="139">
        <v>0</v>
      </c>
      <c r="R197" s="139">
        <f>Q197*H197</f>
        <v>0</v>
      </c>
      <c r="S197" s="139">
        <v>0</v>
      </c>
      <c r="T197" s="140">
        <f>S197*H197</f>
        <v>0</v>
      </c>
      <c r="AR197" s="141" t="s">
        <v>141</v>
      </c>
      <c r="AT197" s="141" t="s">
        <v>137</v>
      </c>
      <c r="AU197" s="141" t="s">
        <v>81</v>
      </c>
      <c r="AY197" s="17" t="s">
        <v>135</v>
      </c>
      <c r="BE197" s="142">
        <f>IF(N197="základní",J197,0)</f>
        <v>0</v>
      </c>
      <c r="BF197" s="142">
        <f>IF(N197="snížená",J197,0)</f>
        <v>0</v>
      </c>
      <c r="BG197" s="142">
        <f>IF(N197="zákl. přenesená",J197,0)</f>
        <v>0</v>
      </c>
      <c r="BH197" s="142">
        <f>IF(N197="sníž. přenesená",J197,0)</f>
        <v>0</v>
      </c>
      <c r="BI197" s="142">
        <f>IF(N197="nulová",J197,0)</f>
        <v>0</v>
      </c>
      <c r="BJ197" s="17" t="s">
        <v>79</v>
      </c>
      <c r="BK197" s="142">
        <f>ROUND(I197*H197,2)</f>
        <v>0</v>
      </c>
      <c r="BL197" s="17" t="s">
        <v>141</v>
      </c>
      <c r="BM197" s="141" t="s">
        <v>483</v>
      </c>
    </row>
    <row r="198" spans="2:65" s="11" customFormat="1" ht="22.95" customHeight="1">
      <c r="B198" s="118"/>
      <c r="D198" s="119" t="s">
        <v>70</v>
      </c>
      <c r="E198" s="127" t="s">
        <v>81</v>
      </c>
      <c r="F198" s="127" t="s">
        <v>287</v>
      </c>
      <c r="J198" s="128">
        <f>BK198</f>
        <v>0</v>
      </c>
      <c r="L198" s="118"/>
      <c r="M198" s="122"/>
      <c r="P198" s="123">
        <f>SUM(P199:P263)</f>
        <v>50.116507000000006</v>
      </c>
      <c r="R198" s="123">
        <f>SUM(R199:R263)</f>
        <v>38.52339288000001</v>
      </c>
      <c r="T198" s="124">
        <f>SUM(T199:T263)</f>
        <v>0</v>
      </c>
      <c r="AR198" s="119" t="s">
        <v>79</v>
      </c>
      <c r="AT198" s="125" t="s">
        <v>70</v>
      </c>
      <c r="AU198" s="125" t="s">
        <v>79</v>
      </c>
      <c r="AY198" s="119" t="s">
        <v>135</v>
      </c>
      <c r="BK198" s="126">
        <f>SUM(BK199:BK263)</f>
        <v>0</v>
      </c>
    </row>
    <row r="199" spans="2:65" s="1" customFormat="1" ht="24.15" customHeight="1">
      <c r="B199" s="129"/>
      <c r="C199" s="130" t="s">
        <v>211</v>
      </c>
      <c r="D199" s="130" t="s">
        <v>137</v>
      </c>
      <c r="E199" s="131" t="s">
        <v>484</v>
      </c>
      <c r="F199" s="132" t="s">
        <v>485</v>
      </c>
      <c r="G199" s="133" t="s">
        <v>147</v>
      </c>
      <c r="H199" s="134">
        <v>8.8650000000000002</v>
      </c>
      <c r="I199" s="135"/>
      <c r="J199" s="135">
        <f>ROUND(I199*H199,2)</f>
        <v>0</v>
      </c>
      <c r="K199" s="136"/>
      <c r="L199" s="29"/>
      <c r="M199" s="137" t="s">
        <v>1</v>
      </c>
      <c r="N199" s="138" t="s">
        <v>36</v>
      </c>
      <c r="O199" s="139">
        <v>0.629</v>
      </c>
      <c r="P199" s="139">
        <f>O199*H199</f>
        <v>5.576085</v>
      </c>
      <c r="Q199" s="139">
        <v>2.45329</v>
      </c>
      <c r="R199" s="139">
        <f>Q199*H199</f>
        <v>21.748415850000001</v>
      </c>
      <c r="S199" s="139">
        <v>0</v>
      </c>
      <c r="T199" s="140">
        <f>S199*H199</f>
        <v>0</v>
      </c>
      <c r="AR199" s="141" t="s">
        <v>141</v>
      </c>
      <c r="AT199" s="141" t="s">
        <v>137</v>
      </c>
      <c r="AU199" s="141" t="s">
        <v>81</v>
      </c>
      <c r="AY199" s="17" t="s">
        <v>135</v>
      </c>
      <c r="BE199" s="142">
        <f>IF(N199="základní",J199,0)</f>
        <v>0</v>
      </c>
      <c r="BF199" s="142">
        <f>IF(N199="snížená",J199,0)</f>
        <v>0</v>
      </c>
      <c r="BG199" s="142">
        <f>IF(N199="zákl. přenesená",J199,0)</f>
        <v>0</v>
      </c>
      <c r="BH199" s="142">
        <f>IF(N199="sníž. přenesená",J199,0)</f>
        <v>0</v>
      </c>
      <c r="BI199" s="142">
        <f>IF(N199="nulová",J199,0)</f>
        <v>0</v>
      </c>
      <c r="BJ199" s="17" t="s">
        <v>79</v>
      </c>
      <c r="BK199" s="142">
        <f>ROUND(I199*H199,2)</f>
        <v>0</v>
      </c>
      <c r="BL199" s="17" t="s">
        <v>141</v>
      </c>
      <c r="BM199" s="141" t="s">
        <v>486</v>
      </c>
    </row>
    <row r="200" spans="2:65" s="14" customFormat="1">
      <c r="B200" s="156"/>
      <c r="D200" s="144" t="s">
        <v>143</v>
      </c>
      <c r="E200" s="157" t="s">
        <v>1</v>
      </c>
      <c r="F200" s="158" t="s">
        <v>487</v>
      </c>
      <c r="H200" s="157" t="s">
        <v>1</v>
      </c>
      <c r="L200" s="156"/>
      <c r="M200" s="159"/>
      <c r="T200" s="160"/>
      <c r="AT200" s="157" t="s">
        <v>143</v>
      </c>
      <c r="AU200" s="157" t="s">
        <v>81</v>
      </c>
      <c r="AV200" s="14" t="s">
        <v>79</v>
      </c>
      <c r="AW200" s="14" t="s">
        <v>27</v>
      </c>
      <c r="AX200" s="14" t="s">
        <v>71</v>
      </c>
      <c r="AY200" s="157" t="s">
        <v>135</v>
      </c>
    </row>
    <row r="201" spans="2:65" s="12" customFormat="1">
      <c r="B201" s="143"/>
      <c r="D201" s="144" t="s">
        <v>143</v>
      </c>
      <c r="E201" s="145" t="s">
        <v>1</v>
      </c>
      <c r="F201" s="146" t="s">
        <v>488</v>
      </c>
      <c r="H201" s="147">
        <v>5.2869999999999999</v>
      </c>
      <c r="L201" s="143"/>
      <c r="M201" s="148"/>
      <c r="T201" s="149"/>
      <c r="AT201" s="145" t="s">
        <v>143</v>
      </c>
      <c r="AU201" s="145" t="s">
        <v>81</v>
      </c>
      <c r="AV201" s="12" t="s">
        <v>81</v>
      </c>
      <c r="AW201" s="12" t="s">
        <v>27</v>
      </c>
      <c r="AX201" s="12" t="s">
        <v>71</v>
      </c>
      <c r="AY201" s="145" t="s">
        <v>135</v>
      </c>
    </row>
    <row r="202" spans="2:65" s="14" customFormat="1">
      <c r="B202" s="156"/>
      <c r="D202" s="144" t="s">
        <v>143</v>
      </c>
      <c r="E202" s="157" t="s">
        <v>1</v>
      </c>
      <c r="F202" s="158" t="s">
        <v>489</v>
      </c>
      <c r="H202" s="157" t="s">
        <v>1</v>
      </c>
      <c r="L202" s="156"/>
      <c r="M202" s="159"/>
      <c r="T202" s="160"/>
      <c r="AT202" s="157" t="s">
        <v>143</v>
      </c>
      <c r="AU202" s="157" t="s">
        <v>81</v>
      </c>
      <c r="AV202" s="14" t="s">
        <v>79</v>
      </c>
      <c r="AW202" s="14" t="s">
        <v>27</v>
      </c>
      <c r="AX202" s="14" t="s">
        <v>71</v>
      </c>
      <c r="AY202" s="157" t="s">
        <v>135</v>
      </c>
    </row>
    <row r="203" spans="2:65" s="12" customFormat="1">
      <c r="B203" s="143"/>
      <c r="D203" s="144" t="s">
        <v>143</v>
      </c>
      <c r="E203" s="145" t="s">
        <v>1</v>
      </c>
      <c r="F203" s="146" t="s">
        <v>490</v>
      </c>
      <c r="H203" s="147">
        <v>0.58499999999999996</v>
      </c>
      <c r="L203" s="143"/>
      <c r="M203" s="148"/>
      <c r="T203" s="149"/>
      <c r="AT203" s="145" t="s">
        <v>143</v>
      </c>
      <c r="AU203" s="145" t="s">
        <v>81</v>
      </c>
      <c r="AV203" s="12" t="s">
        <v>81</v>
      </c>
      <c r="AW203" s="12" t="s">
        <v>27</v>
      </c>
      <c r="AX203" s="12" t="s">
        <v>71</v>
      </c>
      <c r="AY203" s="145" t="s">
        <v>135</v>
      </c>
    </row>
    <row r="204" spans="2:65" s="14" customFormat="1">
      <c r="B204" s="156"/>
      <c r="D204" s="144" t="s">
        <v>143</v>
      </c>
      <c r="E204" s="157" t="s">
        <v>1</v>
      </c>
      <c r="F204" s="158" t="s">
        <v>491</v>
      </c>
      <c r="H204" s="157" t="s">
        <v>1</v>
      </c>
      <c r="L204" s="156"/>
      <c r="M204" s="159"/>
      <c r="T204" s="160"/>
      <c r="AT204" s="157" t="s">
        <v>143</v>
      </c>
      <c r="AU204" s="157" t="s">
        <v>81</v>
      </c>
      <c r="AV204" s="14" t="s">
        <v>79</v>
      </c>
      <c r="AW204" s="14" t="s">
        <v>27</v>
      </c>
      <c r="AX204" s="14" t="s">
        <v>71</v>
      </c>
      <c r="AY204" s="157" t="s">
        <v>135</v>
      </c>
    </row>
    <row r="205" spans="2:65" s="12" customFormat="1">
      <c r="B205" s="143"/>
      <c r="D205" s="144" t="s">
        <v>143</v>
      </c>
      <c r="E205" s="145" t="s">
        <v>1</v>
      </c>
      <c r="F205" s="146" t="s">
        <v>492</v>
      </c>
      <c r="H205" s="147">
        <v>2.9929999999999999</v>
      </c>
      <c r="L205" s="143"/>
      <c r="M205" s="148"/>
      <c r="T205" s="149"/>
      <c r="AT205" s="145" t="s">
        <v>143</v>
      </c>
      <c r="AU205" s="145" t="s">
        <v>81</v>
      </c>
      <c r="AV205" s="12" t="s">
        <v>81</v>
      </c>
      <c r="AW205" s="12" t="s">
        <v>27</v>
      </c>
      <c r="AX205" s="12" t="s">
        <v>71</v>
      </c>
      <c r="AY205" s="145" t="s">
        <v>135</v>
      </c>
    </row>
    <row r="206" spans="2:65" s="13" customFormat="1">
      <c r="B206" s="150"/>
      <c r="D206" s="144" t="s">
        <v>143</v>
      </c>
      <c r="E206" s="151" t="s">
        <v>1</v>
      </c>
      <c r="F206" s="152" t="s">
        <v>174</v>
      </c>
      <c r="H206" s="153">
        <v>8.8650000000000002</v>
      </c>
      <c r="L206" s="150"/>
      <c r="M206" s="154"/>
      <c r="T206" s="155"/>
      <c r="AT206" s="151" t="s">
        <v>143</v>
      </c>
      <c r="AU206" s="151" t="s">
        <v>81</v>
      </c>
      <c r="AV206" s="13" t="s">
        <v>141</v>
      </c>
      <c r="AW206" s="13" t="s">
        <v>27</v>
      </c>
      <c r="AX206" s="13" t="s">
        <v>79</v>
      </c>
      <c r="AY206" s="151" t="s">
        <v>135</v>
      </c>
    </row>
    <row r="207" spans="2:65" s="1" customFormat="1" ht="16.5" customHeight="1">
      <c r="B207" s="129"/>
      <c r="C207" s="130" t="s">
        <v>8</v>
      </c>
      <c r="D207" s="130" t="s">
        <v>137</v>
      </c>
      <c r="E207" s="131" t="s">
        <v>493</v>
      </c>
      <c r="F207" s="132" t="s">
        <v>494</v>
      </c>
      <c r="G207" s="133" t="s">
        <v>140</v>
      </c>
      <c r="H207" s="134">
        <v>11.1</v>
      </c>
      <c r="I207" s="135"/>
      <c r="J207" s="135">
        <f>ROUND(I207*H207,2)</f>
        <v>0</v>
      </c>
      <c r="K207" s="136"/>
      <c r="L207" s="29"/>
      <c r="M207" s="137" t="s">
        <v>1</v>
      </c>
      <c r="N207" s="138" t="s">
        <v>36</v>
      </c>
      <c r="O207" s="139">
        <v>0.3</v>
      </c>
      <c r="P207" s="139">
        <f>O207*H207</f>
        <v>3.3299999999999996</v>
      </c>
      <c r="Q207" s="139">
        <v>2.47E-3</v>
      </c>
      <c r="R207" s="139">
        <f>Q207*H207</f>
        <v>2.7417E-2</v>
      </c>
      <c r="S207" s="139">
        <v>0</v>
      </c>
      <c r="T207" s="140">
        <f>S207*H207</f>
        <v>0</v>
      </c>
      <c r="AR207" s="141" t="s">
        <v>141</v>
      </c>
      <c r="AT207" s="141" t="s">
        <v>137</v>
      </c>
      <c r="AU207" s="141" t="s">
        <v>81</v>
      </c>
      <c r="AY207" s="17" t="s">
        <v>135</v>
      </c>
      <c r="BE207" s="142">
        <f>IF(N207="základní",J207,0)</f>
        <v>0</v>
      </c>
      <c r="BF207" s="142">
        <f>IF(N207="snížená",J207,0)</f>
        <v>0</v>
      </c>
      <c r="BG207" s="142">
        <f>IF(N207="zákl. přenesená",J207,0)</f>
        <v>0</v>
      </c>
      <c r="BH207" s="142">
        <f>IF(N207="sníž. přenesená",J207,0)</f>
        <v>0</v>
      </c>
      <c r="BI207" s="142">
        <f>IF(N207="nulová",J207,0)</f>
        <v>0</v>
      </c>
      <c r="BJ207" s="17" t="s">
        <v>79</v>
      </c>
      <c r="BK207" s="142">
        <f>ROUND(I207*H207,2)</f>
        <v>0</v>
      </c>
      <c r="BL207" s="17" t="s">
        <v>141</v>
      </c>
      <c r="BM207" s="141" t="s">
        <v>495</v>
      </c>
    </row>
    <row r="208" spans="2:65" s="14" customFormat="1">
      <c r="B208" s="156"/>
      <c r="D208" s="144" t="s">
        <v>143</v>
      </c>
      <c r="E208" s="157" t="s">
        <v>1</v>
      </c>
      <c r="F208" s="158" t="s">
        <v>487</v>
      </c>
      <c r="H208" s="157" t="s">
        <v>1</v>
      </c>
      <c r="L208" s="156"/>
      <c r="M208" s="159"/>
      <c r="T208" s="160"/>
      <c r="AT208" s="157" t="s">
        <v>143</v>
      </c>
      <c r="AU208" s="157" t="s">
        <v>81</v>
      </c>
      <c r="AV208" s="14" t="s">
        <v>79</v>
      </c>
      <c r="AW208" s="14" t="s">
        <v>27</v>
      </c>
      <c r="AX208" s="14" t="s">
        <v>71</v>
      </c>
      <c r="AY208" s="157" t="s">
        <v>135</v>
      </c>
    </row>
    <row r="209" spans="2:65" s="12" customFormat="1">
      <c r="B209" s="143"/>
      <c r="D209" s="144" t="s">
        <v>143</v>
      </c>
      <c r="E209" s="145" t="s">
        <v>1</v>
      </c>
      <c r="F209" s="146" t="s">
        <v>496</v>
      </c>
      <c r="H209" s="147">
        <v>5.3250000000000002</v>
      </c>
      <c r="L209" s="143"/>
      <c r="M209" s="148"/>
      <c r="T209" s="149"/>
      <c r="AT209" s="145" t="s">
        <v>143</v>
      </c>
      <c r="AU209" s="145" t="s">
        <v>81</v>
      </c>
      <c r="AV209" s="12" t="s">
        <v>81</v>
      </c>
      <c r="AW209" s="12" t="s">
        <v>27</v>
      </c>
      <c r="AX209" s="12" t="s">
        <v>71</v>
      </c>
      <c r="AY209" s="145" t="s">
        <v>135</v>
      </c>
    </row>
    <row r="210" spans="2:65" s="14" customFormat="1">
      <c r="B210" s="156"/>
      <c r="D210" s="144" t="s">
        <v>143</v>
      </c>
      <c r="E210" s="157" t="s">
        <v>1</v>
      </c>
      <c r="F210" s="158" t="s">
        <v>489</v>
      </c>
      <c r="H210" s="157" t="s">
        <v>1</v>
      </c>
      <c r="L210" s="156"/>
      <c r="M210" s="159"/>
      <c r="T210" s="160"/>
      <c r="AT210" s="157" t="s">
        <v>143</v>
      </c>
      <c r="AU210" s="157" t="s">
        <v>81</v>
      </c>
      <c r="AV210" s="14" t="s">
        <v>79</v>
      </c>
      <c r="AW210" s="14" t="s">
        <v>27</v>
      </c>
      <c r="AX210" s="14" t="s">
        <v>71</v>
      </c>
      <c r="AY210" s="157" t="s">
        <v>135</v>
      </c>
    </row>
    <row r="211" spans="2:65" s="12" customFormat="1">
      <c r="B211" s="143"/>
      <c r="D211" s="144" t="s">
        <v>143</v>
      </c>
      <c r="E211" s="145" t="s">
        <v>1</v>
      </c>
      <c r="F211" s="146" t="s">
        <v>497</v>
      </c>
      <c r="H211" s="147">
        <v>1.68</v>
      </c>
      <c r="L211" s="143"/>
      <c r="M211" s="148"/>
      <c r="T211" s="149"/>
      <c r="AT211" s="145" t="s">
        <v>143</v>
      </c>
      <c r="AU211" s="145" t="s">
        <v>81</v>
      </c>
      <c r="AV211" s="12" t="s">
        <v>81</v>
      </c>
      <c r="AW211" s="12" t="s">
        <v>27</v>
      </c>
      <c r="AX211" s="12" t="s">
        <v>71</v>
      </c>
      <c r="AY211" s="145" t="s">
        <v>135</v>
      </c>
    </row>
    <row r="212" spans="2:65" s="14" customFormat="1">
      <c r="B212" s="156"/>
      <c r="D212" s="144" t="s">
        <v>143</v>
      </c>
      <c r="E212" s="157" t="s">
        <v>1</v>
      </c>
      <c r="F212" s="158" t="s">
        <v>491</v>
      </c>
      <c r="H212" s="157" t="s">
        <v>1</v>
      </c>
      <c r="L212" s="156"/>
      <c r="M212" s="159"/>
      <c r="T212" s="160"/>
      <c r="AT212" s="157" t="s">
        <v>143</v>
      </c>
      <c r="AU212" s="157" t="s">
        <v>81</v>
      </c>
      <c r="AV212" s="14" t="s">
        <v>79</v>
      </c>
      <c r="AW212" s="14" t="s">
        <v>27</v>
      </c>
      <c r="AX212" s="14" t="s">
        <v>71</v>
      </c>
      <c r="AY212" s="157" t="s">
        <v>135</v>
      </c>
    </row>
    <row r="213" spans="2:65" s="12" customFormat="1">
      <c r="B213" s="143"/>
      <c r="D213" s="144" t="s">
        <v>143</v>
      </c>
      <c r="E213" s="145" t="s">
        <v>1</v>
      </c>
      <c r="F213" s="146" t="s">
        <v>498</v>
      </c>
      <c r="H213" s="147">
        <v>4.0949999999999998</v>
      </c>
      <c r="L213" s="143"/>
      <c r="M213" s="148"/>
      <c r="T213" s="149"/>
      <c r="AT213" s="145" t="s">
        <v>143</v>
      </c>
      <c r="AU213" s="145" t="s">
        <v>81</v>
      </c>
      <c r="AV213" s="12" t="s">
        <v>81</v>
      </c>
      <c r="AW213" s="12" t="s">
        <v>27</v>
      </c>
      <c r="AX213" s="12" t="s">
        <v>71</v>
      </c>
      <c r="AY213" s="145" t="s">
        <v>135</v>
      </c>
    </row>
    <row r="214" spans="2:65" s="13" customFormat="1">
      <c r="B214" s="150"/>
      <c r="D214" s="144" t="s">
        <v>143</v>
      </c>
      <c r="E214" s="151" t="s">
        <v>1</v>
      </c>
      <c r="F214" s="152" t="s">
        <v>174</v>
      </c>
      <c r="H214" s="153">
        <v>11.1</v>
      </c>
      <c r="L214" s="150"/>
      <c r="M214" s="154"/>
      <c r="T214" s="155"/>
      <c r="AT214" s="151" t="s">
        <v>143</v>
      </c>
      <c r="AU214" s="151" t="s">
        <v>81</v>
      </c>
      <c r="AV214" s="13" t="s">
        <v>141</v>
      </c>
      <c r="AW214" s="13" t="s">
        <v>27</v>
      </c>
      <c r="AX214" s="13" t="s">
        <v>79</v>
      </c>
      <c r="AY214" s="151" t="s">
        <v>135</v>
      </c>
    </row>
    <row r="215" spans="2:65" s="1" customFormat="1" ht="16.5" customHeight="1">
      <c r="B215" s="129"/>
      <c r="C215" s="130" t="s">
        <v>221</v>
      </c>
      <c r="D215" s="130" t="s">
        <v>137</v>
      </c>
      <c r="E215" s="131" t="s">
        <v>499</v>
      </c>
      <c r="F215" s="132" t="s">
        <v>500</v>
      </c>
      <c r="G215" s="133" t="s">
        <v>140</v>
      </c>
      <c r="H215" s="134">
        <v>11.1</v>
      </c>
      <c r="I215" s="135"/>
      <c r="J215" s="135">
        <f>ROUND(I215*H215,2)</f>
        <v>0</v>
      </c>
      <c r="K215" s="136"/>
      <c r="L215" s="29"/>
      <c r="M215" s="137" t="s">
        <v>1</v>
      </c>
      <c r="N215" s="138" t="s">
        <v>36</v>
      </c>
      <c r="O215" s="139">
        <v>0.152</v>
      </c>
      <c r="P215" s="139">
        <f>O215*H215</f>
        <v>1.6871999999999998</v>
      </c>
      <c r="Q215" s="139">
        <v>0</v>
      </c>
      <c r="R215" s="139">
        <f>Q215*H215</f>
        <v>0</v>
      </c>
      <c r="S215" s="139">
        <v>0</v>
      </c>
      <c r="T215" s="140">
        <f>S215*H215</f>
        <v>0</v>
      </c>
      <c r="AR215" s="141" t="s">
        <v>141</v>
      </c>
      <c r="AT215" s="141" t="s">
        <v>137</v>
      </c>
      <c r="AU215" s="141" t="s">
        <v>81</v>
      </c>
      <c r="AY215" s="17" t="s">
        <v>135</v>
      </c>
      <c r="BE215" s="142">
        <f>IF(N215="základní",J215,0)</f>
        <v>0</v>
      </c>
      <c r="BF215" s="142">
        <f>IF(N215="snížená",J215,0)</f>
        <v>0</v>
      </c>
      <c r="BG215" s="142">
        <f>IF(N215="zákl. přenesená",J215,0)</f>
        <v>0</v>
      </c>
      <c r="BH215" s="142">
        <f>IF(N215="sníž. přenesená",J215,0)</f>
        <v>0</v>
      </c>
      <c r="BI215" s="142">
        <f>IF(N215="nulová",J215,0)</f>
        <v>0</v>
      </c>
      <c r="BJ215" s="17" t="s">
        <v>79</v>
      </c>
      <c r="BK215" s="142">
        <f>ROUND(I215*H215,2)</f>
        <v>0</v>
      </c>
      <c r="BL215" s="17" t="s">
        <v>141</v>
      </c>
      <c r="BM215" s="141" t="s">
        <v>501</v>
      </c>
    </row>
    <row r="216" spans="2:65" s="14" customFormat="1">
      <c r="B216" s="156"/>
      <c r="D216" s="144" t="s">
        <v>143</v>
      </c>
      <c r="E216" s="157" t="s">
        <v>1</v>
      </c>
      <c r="F216" s="158" t="s">
        <v>487</v>
      </c>
      <c r="H216" s="157" t="s">
        <v>1</v>
      </c>
      <c r="L216" s="156"/>
      <c r="M216" s="159"/>
      <c r="T216" s="160"/>
      <c r="AT216" s="157" t="s">
        <v>143</v>
      </c>
      <c r="AU216" s="157" t="s">
        <v>81</v>
      </c>
      <c r="AV216" s="14" t="s">
        <v>79</v>
      </c>
      <c r="AW216" s="14" t="s">
        <v>27</v>
      </c>
      <c r="AX216" s="14" t="s">
        <v>71</v>
      </c>
      <c r="AY216" s="157" t="s">
        <v>135</v>
      </c>
    </row>
    <row r="217" spans="2:65" s="12" customFormat="1">
      <c r="B217" s="143"/>
      <c r="D217" s="144" t="s">
        <v>143</v>
      </c>
      <c r="E217" s="145" t="s">
        <v>1</v>
      </c>
      <c r="F217" s="146" t="s">
        <v>496</v>
      </c>
      <c r="H217" s="147">
        <v>5.3250000000000002</v>
      </c>
      <c r="L217" s="143"/>
      <c r="M217" s="148"/>
      <c r="T217" s="149"/>
      <c r="AT217" s="145" t="s">
        <v>143</v>
      </c>
      <c r="AU217" s="145" t="s">
        <v>81</v>
      </c>
      <c r="AV217" s="12" t="s">
        <v>81</v>
      </c>
      <c r="AW217" s="12" t="s">
        <v>27</v>
      </c>
      <c r="AX217" s="12" t="s">
        <v>71</v>
      </c>
      <c r="AY217" s="145" t="s">
        <v>135</v>
      </c>
    </row>
    <row r="218" spans="2:65" s="14" customFormat="1">
      <c r="B218" s="156"/>
      <c r="D218" s="144" t="s">
        <v>143</v>
      </c>
      <c r="E218" s="157" t="s">
        <v>1</v>
      </c>
      <c r="F218" s="158" t="s">
        <v>489</v>
      </c>
      <c r="H218" s="157" t="s">
        <v>1</v>
      </c>
      <c r="L218" s="156"/>
      <c r="M218" s="159"/>
      <c r="T218" s="160"/>
      <c r="AT218" s="157" t="s">
        <v>143</v>
      </c>
      <c r="AU218" s="157" t="s">
        <v>81</v>
      </c>
      <c r="AV218" s="14" t="s">
        <v>79</v>
      </c>
      <c r="AW218" s="14" t="s">
        <v>27</v>
      </c>
      <c r="AX218" s="14" t="s">
        <v>71</v>
      </c>
      <c r="AY218" s="157" t="s">
        <v>135</v>
      </c>
    </row>
    <row r="219" spans="2:65" s="12" customFormat="1">
      <c r="B219" s="143"/>
      <c r="D219" s="144" t="s">
        <v>143</v>
      </c>
      <c r="E219" s="145" t="s">
        <v>1</v>
      </c>
      <c r="F219" s="146" t="s">
        <v>497</v>
      </c>
      <c r="H219" s="147">
        <v>1.68</v>
      </c>
      <c r="L219" s="143"/>
      <c r="M219" s="148"/>
      <c r="T219" s="149"/>
      <c r="AT219" s="145" t="s">
        <v>143</v>
      </c>
      <c r="AU219" s="145" t="s">
        <v>81</v>
      </c>
      <c r="AV219" s="12" t="s">
        <v>81</v>
      </c>
      <c r="AW219" s="12" t="s">
        <v>27</v>
      </c>
      <c r="AX219" s="12" t="s">
        <v>71</v>
      </c>
      <c r="AY219" s="145" t="s">
        <v>135</v>
      </c>
    </row>
    <row r="220" spans="2:65" s="14" customFormat="1">
      <c r="B220" s="156"/>
      <c r="D220" s="144" t="s">
        <v>143</v>
      </c>
      <c r="E220" s="157" t="s">
        <v>1</v>
      </c>
      <c r="F220" s="158" t="s">
        <v>491</v>
      </c>
      <c r="H220" s="157" t="s">
        <v>1</v>
      </c>
      <c r="L220" s="156"/>
      <c r="M220" s="159"/>
      <c r="T220" s="160"/>
      <c r="AT220" s="157" t="s">
        <v>143</v>
      </c>
      <c r="AU220" s="157" t="s">
        <v>81</v>
      </c>
      <c r="AV220" s="14" t="s">
        <v>79</v>
      </c>
      <c r="AW220" s="14" t="s">
        <v>27</v>
      </c>
      <c r="AX220" s="14" t="s">
        <v>71</v>
      </c>
      <c r="AY220" s="157" t="s">
        <v>135</v>
      </c>
    </row>
    <row r="221" spans="2:65" s="12" customFormat="1">
      <c r="B221" s="143"/>
      <c r="D221" s="144" t="s">
        <v>143</v>
      </c>
      <c r="E221" s="145" t="s">
        <v>1</v>
      </c>
      <c r="F221" s="146" t="s">
        <v>498</v>
      </c>
      <c r="H221" s="147">
        <v>4.0949999999999998</v>
      </c>
      <c r="L221" s="143"/>
      <c r="M221" s="148"/>
      <c r="T221" s="149"/>
      <c r="AT221" s="145" t="s">
        <v>143</v>
      </c>
      <c r="AU221" s="145" t="s">
        <v>81</v>
      </c>
      <c r="AV221" s="12" t="s">
        <v>81</v>
      </c>
      <c r="AW221" s="12" t="s">
        <v>27</v>
      </c>
      <c r="AX221" s="12" t="s">
        <v>71</v>
      </c>
      <c r="AY221" s="145" t="s">
        <v>135</v>
      </c>
    </row>
    <row r="222" spans="2:65" s="13" customFormat="1">
      <c r="B222" s="150"/>
      <c r="D222" s="144" t="s">
        <v>143</v>
      </c>
      <c r="E222" s="151" t="s">
        <v>1</v>
      </c>
      <c r="F222" s="152" t="s">
        <v>174</v>
      </c>
      <c r="H222" s="153">
        <v>11.1</v>
      </c>
      <c r="L222" s="150"/>
      <c r="M222" s="154"/>
      <c r="T222" s="155"/>
      <c r="AT222" s="151" t="s">
        <v>143</v>
      </c>
      <c r="AU222" s="151" t="s">
        <v>81</v>
      </c>
      <c r="AV222" s="13" t="s">
        <v>141</v>
      </c>
      <c r="AW222" s="13" t="s">
        <v>27</v>
      </c>
      <c r="AX222" s="13" t="s">
        <v>79</v>
      </c>
      <c r="AY222" s="151" t="s">
        <v>135</v>
      </c>
    </row>
    <row r="223" spans="2:65" s="1" customFormat="1" ht="21.75" customHeight="1">
      <c r="B223" s="129"/>
      <c r="C223" s="130" t="s">
        <v>230</v>
      </c>
      <c r="D223" s="130" t="s">
        <v>137</v>
      </c>
      <c r="E223" s="131" t="s">
        <v>502</v>
      </c>
      <c r="F223" s="132" t="s">
        <v>503</v>
      </c>
      <c r="G223" s="133" t="s">
        <v>215</v>
      </c>
      <c r="H223" s="134">
        <v>0.44900000000000001</v>
      </c>
      <c r="I223" s="135"/>
      <c r="J223" s="135">
        <f>ROUND(I223*H223,2)</f>
        <v>0</v>
      </c>
      <c r="K223" s="136"/>
      <c r="L223" s="29"/>
      <c r="M223" s="137" t="s">
        <v>1</v>
      </c>
      <c r="N223" s="138" t="s">
        <v>36</v>
      </c>
      <c r="O223" s="139">
        <v>23.968</v>
      </c>
      <c r="P223" s="139">
        <f>O223*H223</f>
        <v>10.761632000000001</v>
      </c>
      <c r="Q223" s="139">
        <v>1.0606199999999999</v>
      </c>
      <c r="R223" s="139">
        <f>Q223*H223</f>
        <v>0.47621837999999994</v>
      </c>
      <c r="S223" s="139">
        <v>0</v>
      </c>
      <c r="T223" s="140">
        <f>S223*H223</f>
        <v>0</v>
      </c>
      <c r="AR223" s="141" t="s">
        <v>141</v>
      </c>
      <c r="AT223" s="141" t="s">
        <v>137</v>
      </c>
      <c r="AU223" s="141" t="s">
        <v>81</v>
      </c>
      <c r="AY223" s="17" t="s">
        <v>135</v>
      </c>
      <c r="BE223" s="142">
        <f>IF(N223="základní",J223,0)</f>
        <v>0</v>
      </c>
      <c r="BF223" s="142">
        <f>IF(N223="snížená",J223,0)</f>
        <v>0</v>
      </c>
      <c r="BG223" s="142">
        <f>IF(N223="zákl. přenesená",J223,0)</f>
        <v>0</v>
      </c>
      <c r="BH223" s="142">
        <f>IF(N223="sníž. přenesená",J223,0)</f>
        <v>0</v>
      </c>
      <c r="BI223" s="142">
        <f>IF(N223="nulová",J223,0)</f>
        <v>0</v>
      </c>
      <c r="BJ223" s="17" t="s">
        <v>79</v>
      </c>
      <c r="BK223" s="142">
        <f>ROUND(I223*H223,2)</f>
        <v>0</v>
      </c>
      <c r="BL223" s="17" t="s">
        <v>141</v>
      </c>
      <c r="BM223" s="141" t="s">
        <v>504</v>
      </c>
    </row>
    <row r="224" spans="2:65" s="12" customFormat="1">
      <c r="B224" s="143"/>
      <c r="D224" s="144" t="s">
        <v>143</v>
      </c>
      <c r="E224" s="145" t="s">
        <v>1</v>
      </c>
      <c r="F224" s="146" t="s">
        <v>505</v>
      </c>
      <c r="H224" s="147">
        <v>0.14000000000000001</v>
      </c>
      <c r="L224" s="143"/>
      <c r="M224" s="148"/>
      <c r="T224" s="149"/>
      <c r="AT224" s="145" t="s">
        <v>143</v>
      </c>
      <c r="AU224" s="145" t="s">
        <v>81</v>
      </c>
      <c r="AV224" s="12" t="s">
        <v>81</v>
      </c>
      <c r="AW224" s="12" t="s">
        <v>27</v>
      </c>
      <c r="AX224" s="12" t="s">
        <v>71</v>
      </c>
      <c r="AY224" s="145" t="s">
        <v>135</v>
      </c>
    </row>
    <row r="225" spans="2:65" s="12" customFormat="1">
      <c r="B225" s="143"/>
      <c r="D225" s="144" t="s">
        <v>143</v>
      </c>
      <c r="E225" s="145" t="s">
        <v>1</v>
      </c>
      <c r="F225" s="146" t="s">
        <v>506</v>
      </c>
      <c r="H225" s="147">
        <v>0.25</v>
      </c>
      <c r="L225" s="143"/>
      <c r="M225" s="148"/>
      <c r="T225" s="149"/>
      <c r="AT225" s="145" t="s">
        <v>143</v>
      </c>
      <c r="AU225" s="145" t="s">
        <v>81</v>
      </c>
      <c r="AV225" s="12" t="s">
        <v>81</v>
      </c>
      <c r="AW225" s="12" t="s">
        <v>27</v>
      </c>
      <c r="AX225" s="12" t="s">
        <v>71</v>
      </c>
      <c r="AY225" s="145" t="s">
        <v>135</v>
      </c>
    </row>
    <row r="226" spans="2:65" s="12" customFormat="1">
      <c r="B226" s="143"/>
      <c r="D226" s="144" t="s">
        <v>143</v>
      </c>
      <c r="E226" s="145" t="s">
        <v>1</v>
      </c>
      <c r="F226" s="146" t="s">
        <v>507</v>
      </c>
      <c r="H226" s="147">
        <v>5.8999999999999997E-2</v>
      </c>
      <c r="L226" s="143"/>
      <c r="M226" s="148"/>
      <c r="T226" s="149"/>
      <c r="AT226" s="145" t="s">
        <v>143</v>
      </c>
      <c r="AU226" s="145" t="s">
        <v>81</v>
      </c>
      <c r="AV226" s="12" t="s">
        <v>81</v>
      </c>
      <c r="AW226" s="12" t="s">
        <v>27</v>
      </c>
      <c r="AX226" s="12" t="s">
        <v>71</v>
      </c>
      <c r="AY226" s="145" t="s">
        <v>135</v>
      </c>
    </row>
    <row r="227" spans="2:65" s="13" customFormat="1">
      <c r="B227" s="150"/>
      <c r="D227" s="144" t="s">
        <v>143</v>
      </c>
      <c r="E227" s="151" t="s">
        <v>1</v>
      </c>
      <c r="F227" s="152" t="s">
        <v>174</v>
      </c>
      <c r="H227" s="153">
        <v>0.44900000000000001</v>
      </c>
      <c r="L227" s="150"/>
      <c r="M227" s="154"/>
      <c r="T227" s="155"/>
      <c r="AT227" s="151" t="s">
        <v>143</v>
      </c>
      <c r="AU227" s="151" t="s">
        <v>81</v>
      </c>
      <c r="AV227" s="13" t="s">
        <v>141</v>
      </c>
      <c r="AW227" s="13" t="s">
        <v>27</v>
      </c>
      <c r="AX227" s="13" t="s">
        <v>79</v>
      </c>
      <c r="AY227" s="151" t="s">
        <v>135</v>
      </c>
    </row>
    <row r="228" spans="2:65" s="1" customFormat="1" ht="16.5" customHeight="1">
      <c r="B228" s="129"/>
      <c r="C228" s="130" t="s">
        <v>234</v>
      </c>
      <c r="D228" s="130" t="s">
        <v>137</v>
      </c>
      <c r="E228" s="131" t="s">
        <v>508</v>
      </c>
      <c r="F228" s="132" t="s">
        <v>509</v>
      </c>
      <c r="G228" s="133" t="s">
        <v>215</v>
      </c>
      <c r="H228" s="134">
        <v>0.32</v>
      </c>
      <c r="I228" s="135"/>
      <c r="J228" s="135">
        <f>ROUND(I228*H228,2)</f>
        <v>0</v>
      </c>
      <c r="K228" s="136"/>
      <c r="L228" s="29"/>
      <c r="M228" s="137" t="s">
        <v>1</v>
      </c>
      <c r="N228" s="138" t="s">
        <v>36</v>
      </c>
      <c r="O228" s="139">
        <v>15.231</v>
      </c>
      <c r="P228" s="139">
        <f>O228*H228</f>
        <v>4.87392</v>
      </c>
      <c r="Q228" s="139">
        <v>1.06277</v>
      </c>
      <c r="R228" s="139">
        <f>Q228*H228</f>
        <v>0.34008640000000001</v>
      </c>
      <c r="S228" s="139">
        <v>0</v>
      </c>
      <c r="T228" s="140">
        <f>S228*H228</f>
        <v>0</v>
      </c>
      <c r="AR228" s="141" t="s">
        <v>141</v>
      </c>
      <c r="AT228" s="141" t="s">
        <v>137</v>
      </c>
      <c r="AU228" s="141" t="s">
        <v>81</v>
      </c>
      <c r="AY228" s="17" t="s">
        <v>135</v>
      </c>
      <c r="BE228" s="142">
        <f>IF(N228="základní",J228,0)</f>
        <v>0</v>
      </c>
      <c r="BF228" s="142">
        <f>IF(N228="snížená",J228,0)</f>
        <v>0</v>
      </c>
      <c r="BG228" s="142">
        <f>IF(N228="zákl. přenesená",J228,0)</f>
        <v>0</v>
      </c>
      <c r="BH228" s="142">
        <f>IF(N228="sníž. přenesená",J228,0)</f>
        <v>0</v>
      </c>
      <c r="BI228" s="142">
        <f>IF(N228="nulová",J228,0)</f>
        <v>0</v>
      </c>
      <c r="BJ228" s="17" t="s">
        <v>79</v>
      </c>
      <c r="BK228" s="142">
        <f>ROUND(I228*H228,2)</f>
        <v>0</v>
      </c>
      <c r="BL228" s="17" t="s">
        <v>141</v>
      </c>
      <c r="BM228" s="141" t="s">
        <v>510</v>
      </c>
    </row>
    <row r="229" spans="2:65" s="12" customFormat="1">
      <c r="B229" s="143"/>
      <c r="D229" s="144" t="s">
        <v>143</v>
      </c>
      <c r="E229" s="145" t="s">
        <v>1</v>
      </c>
      <c r="F229" s="146" t="s">
        <v>511</v>
      </c>
      <c r="H229" s="147">
        <v>0.32</v>
      </c>
      <c r="L229" s="143"/>
      <c r="M229" s="148"/>
      <c r="T229" s="149"/>
      <c r="AT229" s="145" t="s">
        <v>143</v>
      </c>
      <c r="AU229" s="145" t="s">
        <v>81</v>
      </c>
      <c r="AV229" s="12" t="s">
        <v>81</v>
      </c>
      <c r="AW229" s="12" t="s">
        <v>27</v>
      </c>
      <c r="AX229" s="12" t="s">
        <v>79</v>
      </c>
      <c r="AY229" s="145" t="s">
        <v>135</v>
      </c>
    </row>
    <row r="230" spans="2:65" s="1" customFormat="1" ht="16.5" customHeight="1">
      <c r="B230" s="129"/>
      <c r="C230" s="130" t="s">
        <v>238</v>
      </c>
      <c r="D230" s="130" t="s">
        <v>137</v>
      </c>
      <c r="E230" s="131" t="s">
        <v>512</v>
      </c>
      <c r="F230" s="132" t="s">
        <v>513</v>
      </c>
      <c r="G230" s="133" t="s">
        <v>147</v>
      </c>
      <c r="H230" s="134">
        <v>3.661</v>
      </c>
      <c r="I230" s="135"/>
      <c r="J230" s="135">
        <f>ROUND(I230*H230,2)</f>
        <v>0</v>
      </c>
      <c r="K230" s="136"/>
      <c r="L230" s="29"/>
      <c r="M230" s="137" t="s">
        <v>1</v>
      </c>
      <c r="N230" s="138" t="s">
        <v>36</v>
      </c>
      <c r="O230" s="139">
        <v>0.58399999999999996</v>
      </c>
      <c r="P230" s="139">
        <f>O230*H230</f>
        <v>2.1380239999999997</v>
      </c>
      <c r="Q230" s="139">
        <v>2.45329</v>
      </c>
      <c r="R230" s="139">
        <f>Q230*H230</f>
        <v>8.9814946899999999</v>
      </c>
      <c r="S230" s="139">
        <v>0</v>
      </c>
      <c r="T230" s="140">
        <f>S230*H230</f>
        <v>0</v>
      </c>
      <c r="AR230" s="141" t="s">
        <v>141</v>
      </c>
      <c r="AT230" s="141" t="s">
        <v>137</v>
      </c>
      <c r="AU230" s="141" t="s">
        <v>81</v>
      </c>
      <c r="AY230" s="17" t="s">
        <v>135</v>
      </c>
      <c r="BE230" s="142">
        <f>IF(N230="základní",J230,0)</f>
        <v>0</v>
      </c>
      <c r="BF230" s="142">
        <f>IF(N230="snížená",J230,0)</f>
        <v>0</v>
      </c>
      <c r="BG230" s="142">
        <f>IF(N230="zákl. přenesená",J230,0)</f>
        <v>0</v>
      </c>
      <c r="BH230" s="142">
        <f>IF(N230="sníž. přenesená",J230,0)</f>
        <v>0</v>
      </c>
      <c r="BI230" s="142">
        <f>IF(N230="nulová",J230,0)</f>
        <v>0</v>
      </c>
      <c r="BJ230" s="17" t="s">
        <v>79</v>
      </c>
      <c r="BK230" s="142">
        <f>ROUND(I230*H230,2)</f>
        <v>0</v>
      </c>
      <c r="BL230" s="17" t="s">
        <v>141</v>
      </c>
      <c r="BM230" s="141" t="s">
        <v>514</v>
      </c>
    </row>
    <row r="231" spans="2:65" s="14" customFormat="1">
      <c r="B231" s="156"/>
      <c r="D231" s="144" t="s">
        <v>143</v>
      </c>
      <c r="E231" s="157" t="s">
        <v>1</v>
      </c>
      <c r="F231" s="158" t="s">
        <v>515</v>
      </c>
      <c r="H231" s="157" t="s">
        <v>1</v>
      </c>
      <c r="L231" s="156"/>
      <c r="M231" s="159"/>
      <c r="T231" s="160"/>
      <c r="AT231" s="157" t="s">
        <v>143</v>
      </c>
      <c r="AU231" s="157" t="s">
        <v>81</v>
      </c>
      <c r="AV231" s="14" t="s">
        <v>79</v>
      </c>
      <c r="AW231" s="14" t="s">
        <v>27</v>
      </c>
      <c r="AX231" s="14" t="s">
        <v>71</v>
      </c>
      <c r="AY231" s="157" t="s">
        <v>135</v>
      </c>
    </row>
    <row r="232" spans="2:65" s="12" customFormat="1">
      <c r="B232" s="143"/>
      <c r="D232" s="144" t="s">
        <v>143</v>
      </c>
      <c r="E232" s="145" t="s">
        <v>1</v>
      </c>
      <c r="F232" s="146" t="s">
        <v>516</v>
      </c>
      <c r="H232" s="147">
        <v>1.032</v>
      </c>
      <c r="L232" s="143"/>
      <c r="M232" s="148"/>
      <c r="T232" s="149"/>
      <c r="AT232" s="145" t="s">
        <v>143</v>
      </c>
      <c r="AU232" s="145" t="s">
        <v>81</v>
      </c>
      <c r="AV232" s="12" t="s">
        <v>81</v>
      </c>
      <c r="AW232" s="12" t="s">
        <v>27</v>
      </c>
      <c r="AX232" s="12" t="s">
        <v>71</v>
      </c>
      <c r="AY232" s="145" t="s">
        <v>135</v>
      </c>
    </row>
    <row r="233" spans="2:65" s="12" customFormat="1">
      <c r="B233" s="143"/>
      <c r="D233" s="144" t="s">
        <v>143</v>
      </c>
      <c r="E233" s="145" t="s">
        <v>1</v>
      </c>
      <c r="F233" s="146" t="s">
        <v>517</v>
      </c>
      <c r="H233" s="147">
        <v>1.2869999999999999</v>
      </c>
      <c r="L233" s="143"/>
      <c r="M233" s="148"/>
      <c r="T233" s="149"/>
      <c r="AT233" s="145" t="s">
        <v>143</v>
      </c>
      <c r="AU233" s="145" t="s">
        <v>81</v>
      </c>
      <c r="AV233" s="12" t="s">
        <v>81</v>
      </c>
      <c r="AW233" s="12" t="s">
        <v>27</v>
      </c>
      <c r="AX233" s="12" t="s">
        <v>71</v>
      </c>
      <c r="AY233" s="145" t="s">
        <v>135</v>
      </c>
    </row>
    <row r="234" spans="2:65" s="14" customFormat="1">
      <c r="B234" s="156"/>
      <c r="D234" s="144" t="s">
        <v>143</v>
      </c>
      <c r="E234" s="157" t="s">
        <v>1</v>
      </c>
      <c r="F234" s="158" t="s">
        <v>518</v>
      </c>
      <c r="H234" s="157" t="s">
        <v>1</v>
      </c>
      <c r="L234" s="156"/>
      <c r="M234" s="159"/>
      <c r="T234" s="160"/>
      <c r="AT234" s="157" t="s">
        <v>143</v>
      </c>
      <c r="AU234" s="157" t="s">
        <v>81</v>
      </c>
      <c r="AV234" s="14" t="s">
        <v>79</v>
      </c>
      <c r="AW234" s="14" t="s">
        <v>27</v>
      </c>
      <c r="AX234" s="14" t="s">
        <v>71</v>
      </c>
      <c r="AY234" s="157" t="s">
        <v>135</v>
      </c>
    </row>
    <row r="235" spans="2:65" s="12" customFormat="1">
      <c r="B235" s="143"/>
      <c r="D235" s="144" t="s">
        <v>143</v>
      </c>
      <c r="E235" s="145" t="s">
        <v>1</v>
      </c>
      <c r="F235" s="146" t="s">
        <v>519</v>
      </c>
      <c r="H235" s="147">
        <v>1.3420000000000001</v>
      </c>
      <c r="L235" s="143"/>
      <c r="M235" s="148"/>
      <c r="T235" s="149"/>
      <c r="AT235" s="145" t="s">
        <v>143</v>
      </c>
      <c r="AU235" s="145" t="s">
        <v>81</v>
      </c>
      <c r="AV235" s="12" t="s">
        <v>81</v>
      </c>
      <c r="AW235" s="12" t="s">
        <v>27</v>
      </c>
      <c r="AX235" s="12" t="s">
        <v>71</v>
      </c>
      <c r="AY235" s="145" t="s">
        <v>135</v>
      </c>
    </row>
    <row r="236" spans="2:65" s="13" customFormat="1">
      <c r="B236" s="150"/>
      <c r="D236" s="144" t="s">
        <v>143</v>
      </c>
      <c r="E236" s="151" t="s">
        <v>1</v>
      </c>
      <c r="F236" s="152" t="s">
        <v>174</v>
      </c>
      <c r="H236" s="153">
        <v>3.661</v>
      </c>
      <c r="L236" s="150"/>
      <c r="M236" s="154"/>
      <c r="T236" s="155"/>
      <c r="AT236" s="151" t="s">
        <v>143</v>
      </c>
      <c r="AU236" s="151" t="s">
        <v>81</v>
      </c>
      <c r="AV236" s="13" t="s">
        <v>141</v>
      </c>
      <c r="AW236" s="13" t="s">
        <v>27</v>
      </c>
      <c r="AX236" s="13" t="s">
        <v>79</v>
      </c>
      <c r="AY236" s="151" t="s">
        <v>135</v>
      </c>
    </row>
    <row r="237" spans="2:65" s="1" customFormat="1" ht="16.5" customHeight="1">
      <c r="B237" s="129"/>
      <c r="C237" s="130" t="s">
        <v>243</v>
      </c>
      <c r="D237" s="130" t="s">
        <v>137</v>
      </c>
      <c r="E237" s="131" t="s">
        <v>520</v>
      </c>
      <c r="F237" s="132" t="s">
        <v>521</v>
      </c>
      <c r="G237" s="133" t="s">
        <v>140</v>
      </c>
      <c r="H237" s="134">
        <v>16.058</v>
      </c>
      <c r="I237" s="135"/>
      <c r="J237" s="135">
        <f>ROUND(I237*H237,2)</f>
        <v>0</v>
      </c>
      <c r="K237" s="136"/>
      <c r="L237" s="29"/>
      <c r="M237" s="137" t="s">
        <v>1</v>
      </c>
      <c r="N237" s="138" t="s">
        <v>36</v>
      </c>
      <c r="O237" s="139">
        <v>0.247</v>
      </c>
      <c r="P237" s="139">
        <f>O237*H237</f>
        <v>3.966326</v>
      </c>
      <c r="Q237" s="139">
        <v>2.6900000000000001E-3</v>
      </c>
      <c r="R237" s="139">
        <f>Q237*H237</f>
        <v>4.3196020000000002E-2</v>
      </c>
      <c r="S237" s="139">
        <v>0</v>
      </c>
      <c r="T237" s="140">
        <f>S237*H237</f>
        <v>0</v>
      </c>
      <c r="AR237" s="141" t="s">
        <v>141</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141</v>
      </c>
      <c r="BM237" s="141" t="s">
        <v>522</v>
      </c>
    </row>
    <row r="238" spans="2:65" s="12" customFormat="1">
      <c r="B238" s="143"/>
      <c r="D238" s="144" t="s">
        <v>143</v>
      </c>
      <c r="E238" s="145" t="s">
        <v>1</v>
      </c>
      <c r="F238" s="146" t="s">
        <v>523</v>
      </c>
      <c r="H238" s="147">
        <v>10.744999999999999</v>
      </c>
      <c r="L238" s="143"/>
      <c r="M238" s="148"/>
      <c r="T238" s="149"/>
      <c r="AT238" s="145" t="s">
        <v>143</v>
      </c>
      <c r="AU238" s="145" t="s">
        <v>81</v>
      </c>
      <c r="AV238" s="12" t="s">
        <v>81</v>
      </c>
      <c r="AW238" s="12" t="s">
        <v>27</v>
      </c>
      <c r="AX238" s="12" t="s">
        <v>71</v>
      </c>
      <c r="AY238" s="145" t="s">
        <v>135</v>
      </c>
    </row>
    <row r="239" spans="2:65" s="12" customFormat="1">
      <c r="B239" s="143"/>
      <c r="D239" s="144" t="s">
        <v>143</v>
      </c>
      <c r="E239" s="145" t="s">
        <v>1</v>
      </c>
      <c r="F239" s="146" t="s">
        <v>524</v>
      </c>
      <c r="H239" s="147">
        <v>5.3129999999999997</v>
      </c>
      <c r="L239" s="143"/>
      <c r="M239" s="148"/>
      <c r="T239" s="149"/>
      <c r="AT239" s="145" t="s">
        <v>143</v>
      </c>
      <c r="AU239" s="145" t="s">
        <v>81</v>
      </c>
      <c r="AV239" s="12" t="s">
        <v>81</v>
      </c>
      <c r="AW239" s="12" t="s">
        <v>27</v>
      </c>
      <c r="AX239" s="12" t="s">
        <v>71</v>
      </c>
      <c r="AY239" s="145" t="s">
        <v>135</v>
      </c>
    </row>
    <row r="240" spans="2:65" s="13" customFormat="1">
      <c r="B240" s="150"/>
      <c r="D240" s="144" t="s">
        <v>143</v>
      </c>
      <c r="E240" s="151" t="s">
        <v>1</v>
      </c>
      <c r="F240" s="152" t="s">
        <v>174</v>
      </c>
      <c r="H240" s="153">
        <v>16.058</v>
      </c>
      <c r="L240" s="150"/>
      <c r="M240" s="154"/>
      <c r="T240" s="155"/>
      <c r="AT240" s="151" t="s">
        <v>143</v>
      </c>
      <c r="AU240" s="151" t="s">
        <v>81</v>
      </c>
      <c r="AV240" s="13" t="s">
        <v>141</v>
      </c>
      <c r="AW240" s="13" t="s">
        <v>27</v>
      </c>
      <c r="AX240" s="13" t="s">
        <v>79</v>
      </c>
      <c r="AY240" s="151" t="s">
        <v>135</v>
      </c>
    </row>
    <row r="241" spans="2:65" s="1" customFormat="1" ht="16.5" customHeight="1">
      <c r="B241" s="129"/>
      <c r="C241" s="130" t="s">
        <v>7</v>
      </c>
      <c r="D241" s="130" t="s">
        <v>137</v>
      </c>
      <c r="E241" s="131" t="s">
        <v>525</v>
      </c>
      <c r="F241" s="132" t="s">
        <v>526</v>
      </c>
      <c r="G241" s="133" t="s">
        <v>140</v>
      </c>
      <c r="H241" s="134">
        <v>16.058</v>
      </c>
      <c r="I241" s="135"/>
      <c r="J241" s="135">
        <f>ROUND(I241*H241,2)</f>
        <v>0</v>
      </c>
      <c r="K241" s="136"/>
      <c r="L241" s="29"/>
      <c r="M241" s="137" t="s">
        <v>1</v>
      </c>
      <c r="N241" s="138" t="s">
        <v>36</v>
      </c>
      <c r="O241" s="139">
        <v>8.3000000000000004E-2</v>
      </c>
      <c r="P241" s="139">
        <f>O241*H241</f>
        <v>1.3328140000000002</v>
      </c>
      <c r="Q241" s="139">
        <v>0</v>
      </c>
      <c r="R241" s="139">
        <f>Q241*H241</f>
        <v>0</v>
      </c>
      <c r="S241" s="139">
        <v>0</v>
      </c>
      <c r="T241" s="140">
        <f>S241*H241</f>
        <v>0</v>
      </c>
      <c r="AR241" s="141" t="s">
        <v>141</v>
      </c>
      <c r="AT241" s="141" t="s">
        <v>137</v>
      </c>
      <c r="AU241" s="141" t="s">
        <v>81</v>
      </c>
      <c r="AY241" s="17" t="s">
        <v>135</v>
      </c>
      <c r="BE241" s="142">
        <f>IF(N241="základní",J241,0)</f>
        <v>0</v>
      </c>
      <c r="BF241" s="142">
        <f>IF(N241="snížená",J241,0)</f>
        <v>0</v>
      </c>
      <c r="BG241" s="142">
        <f>IF(N241="zákl. přenesená",J241,0)</f>
        <v>0</v>
      </c>
      <c r="BH241" s="142">
        <f>IF(N241="sníž. přenesená",J241,0)</f>
        <v>0</v>
      </c>
      <c r="BI241" s="142">
        <f>IF(N241="nulová",J241,0)</f>
        <v>0</v>
      </c>
      <c r="BJ241" s="17" t="s">
        <v>79</v>
      </c>
      <c r="BK241" s="142">
        <f>ROUND(I241*H241,2)</f>
        <v>0</v>
      </c>
      <c r="BL241" s="17" t="s">
        <v>141</v>
      </c>
      <c r="BM241" s="141" t="s">
        <v>527</v>
      </c>
    </row>
    <row r="242" spans="2:65" s="1" customFormat="1" ht="16.5" customHeight="1">
      <c r="B242" s="129"/>
      <c r="C242" s="130" t="s">
        <v>253</v>
      </c>
      <c r="D242" s="130" t="s">
        <v>137</v>
      </c>
      <c r="E242" s="131" t="s">
        <v>528</v>
      </c>
      <c r="F242" s="132" t="s">
        <v>529</v>
      </c>
      <c r="G242" s="133" t="s">
        <v>147</v>
      </c>
      <c r="H242" s="134">
        <v>0.26400000000000001</v>
      </c>
      <c r="I242" s="135"/>
      <c r="J242" s="135">
        <f>ROUND(I242*H242,2)</f>
        <v>0</v>
      </c>
      <c r="K242" s="136"/>
      <c r="L242" s="29"/>
      <c r="M242" s="137" t="s">
        <v>1</v>
      </c>
      <c r="N242" s="138" t="s">
        <v>36</v>
      </c>
      <c r="O242" s="139">
        <v>0.58399999999999996</v>
      </c>
      <c r="P242" s="139">
        <f>O242*H242</f>
        <v>0.15417600000000001</v>
      </c>
      <c r="Q242" s="139">
        <v>2.45329</v>
      </c>
      <c r="R242" s="139">
        <f>Q242*H242</f>
        <v>0.64766856000000006</v>
      </c>
      <c r="S242" s="139">
        <v>0</v>
      </c>
      <c r="T242" s="140">
        <f>S242*H242</f>
        <v>0</v>
      </c>
      <c r="AR242" s="141" t="s">
        <v>141</v>
      </c>
      <c r="AT242" s="141" t="s">
        <v>137</v>
      </c>
      <c r="AU242" s="141" t="s">
        <v>81</v>
      </c>
      <c r="AY242" s="17" t="s">
        <v>135</v>
      </c>
      <c r="BE242" s="142">
        <f>IF(N242="základní",J242,0)</f>
        <v>0</v>
      </c>
      <c r="BF242" s="142">
        <f>IF(N242="snížená",J242,0)</f>
        <v>0</v>
      </c>
      <c r="BG242" s="142">
        <f>IF(N242="zákl. přenesená",J242,0)</f>
        <v>0</v>
      </c>
      <c r="BH242" s="142">
        <f>IF(N242="sníž. přenesená",J242,0)</f>
        <v>0</v>
      </c>
      <c r="BI242" s="142">
        <f>IF(N242="nulová",J242,0)</f>
        <v>0</v>
      </c>
      <c r="BJ242" s="17" t="s">
        <v>79</v>
      </c>
      <c r="BK242" s="142">
        <f>ROUND(I242*H242,2)</f>
        <v>0</v>
      </c>
      <c r="BL242" s="17" t="s">
        <v>141</v>
      </c>
      <c r="BM242" s="141" t="s">
        <v>530</v>
      </c>
    </row>
    <row r="243" spans="2:65" s="14" customFormat="1">
      <c r="B243" s="156"/>
      <c r="D243" s="144" t="s">
        <v>143</v>
      </c>
      <c r="E243" s="157" t="s">
        <v>1</v>
      </c>
      <c r="F243" s="158" t="s">
        <v>531</v>
      </c>
      <c r="H243" s="157" t="s">
        <v>1</v>
      </c>
      <c r="L243" s="156"/>
      <c r="M243" s="159"/>
      <c r="T243" s="160"/>
      <c r="AT243" s="157" t="s">
        <v>143</v>
      </c>
      <c r="AU243" s="157" t="s">
        <v>81</v>
      </c>
      <c r="AV243" s="14" t="s">
        <v>79</v>
      </c>
      <c r="AW243" s="14" t="s">
        <v>27</v>
      </c>
      <c r="AX243" s="14" t="s">
        <v>71</v>
      </c>
      <c r="AY243" s="157" t="s">
        <v>135</v>
      </c>
    </row>
    <row r="244" spans="2:65" s="12" customFormat="1">
      <c r="B244" s="143"/>
      <c r="D244" s="144" t="s">
        <v>143</v>
      </c>
      <c r="E244" s="145" t="s">
        <v>1</v>
      </c>
      <c r="F244" s="146" t="s">
        <v>532</v>
      </c>
      <c r="H244" s="147">
        <v>0.26400000000000001</v>
      </c>
      <c r="L244" s="143"/>
      <c r="M244" s="148"/>
      <c r="T244" s="149"/>
      <c r="AT244" s="145" t="s">
        <v>143</v>
      </c>
      <c r="AU244" s="145" t="s">
        <v>81</v>
      </c>
      <c r="AV244" s="12" t="s">
        <v>81</v>
      </c>
      <c r="AW244" s="12" t="s">
        <v>27</v>
      </c>
      <c r="AX244" s="12" t="s">
        <v>79</v>
      </c>
      <c r="AY244" s="145" t="s">
        <v>135</v>
      </c>
    </row>
    <row r="245" spans="2:65" s="1" customFormat="1" ht="24.15" customHeight="1">
      <c r="B245" s="129"/>
      <c r="C245" s="130" t="s">
        <v>257</v>
      </c>
      <c r="D245" s="130" t="s">
        <v>137</v>
      </c>
      <c r="E245" s="131" t="s">
        <v>533</v>
      </c>
      <c r="F245" s="132" t="s">
        <v>534</v>
      </c>
      <c r="G245" s="133" t="s">
        <v>147</v>
      </c>
      <c r="H245" s="134">
        <v>0.69599999999999995</v>
      </c>
      <c r="I245" s="135"/>
      <c r="J245" s="135">
        <f>ROUND(I245*H245,2)</f>
        <v>0</v>
      </c>
      <c r="K245" s="136"/>
      <c r="L245" s="29"/>
      <c r="M245" s="137" t="s">
        <v>1</v>
      </c>
      <c r="N245" s="138" t="s">
        <v>36</v>
      </c>
      <c r="O245" s="139">
        <v>0.629</v>
      </c>
      <c r="P245" s="139">
        <f>O245*H245</f>
        <v>0.43778399999999995</v>
      </c>
      <c r="Q245" s="139">
        <v>2.45329</v>
      </c>
      <c r="R245" s="139">
        <f>Q245*H245</f>
        <v>1.7074898399999998</v>
      </c>
      <c r="S245" s="139">
        <v>0</v>
      </c>
      <c r="T245" s="140">
        <f>S245*H245</f>
        <v>0</v>
      </c>
      <c r="AR245" s="141" t="s">
        <v>141</v>
      </c>
      <c r="AT245" s="141" t="s">
        <v>137</v>
      </c>
      <c r="AU245" s="141" t="s">
        <v>81</v>
      </c>
      <c r="AY245" s="17" t="s">
        <v>135</v>
      </c>
      <c r="BE245" s="142">
        <f>IF(N245="základní",J245,0)</f>
        <v>0</v>
      </c>
      <c r="BF245" s="142">
        <f>IF(N245="snížená",J245,0)</f>
        <v>0</v>
      </c>
      <c r="BG245" s="142">
        <f>IF(N245="zákl. přenesená",J245,0)</f>
        <v>0</v>
      </c>
      <c r="BH245" s="142">
        <f>IF(N245="sníž. přenesená",J245,0)</f>
        <v>0</v>
      </c>
      <c r="BI245" s="142">
        <f>IF(N245="nulová",J245,0)</f>
        <v>0</v>
      </c>
      <c r="BJ245" s="17" t="s">
        <v>79</v>
      </c>
      <c r="BK245" s="142">
        <f>ROUND(I245*H245,2)</f>
        <v>0</v>
      </c>
      <c r="BL245" s="17" t="s">
        <v>141</v>
      </c>
      <c r="BM245" s="141" t="s">
        <v>535</v>
      </c>
    </row>
    <row r="246" spans="2:65" s="14" customFormat="1">
      <c r="B246" s="156"/>
      <c r="D246" s="144" t="s">
        <v>143</v>
      </c>
      <c r="E246" s="157" t="s">
        <v>1</v>
      </c>
      <c r="F246" s="158" t="s">
        <v>536</v>
      </c>
      <c r="H246" s="157" t="s">
        <v>1</v>
      </c>
      <c r="L246" s="156"/>
      <c r="M246" s="159"/>
      <c r="T246" s="160"/>
      <c r="AT246" s="157" t="s">
        <v>143</v>
      </c>
      <c r="AU246" s="157" t="s">
        <v>81</v>
      </c>
      <c r="AV246" s="14" t="s">
        <v>79</v>
      </c>
      <c r="AW246" s="14" t="s">
        <v>27</v>
      </c>
      <c r="AX246" s="14" t="s">
        <v>71</v>
      </c>
      <c r="AY246" s="157" t="s">
        <v>135</v>
      </c>
    </row>
    <row r="247" spans="2:65" s="12" customFormat="1">
      <c r="B247" s="143"/>
      <c r="D247" s="144" t="s">
        <v>143</v>
      </c>
      <c r="E247" s="145" t="s">
        <v>1</v>
      </c>
      <c r="F247" s="146" t="s">
        <v>537</v>
      </c>
      <c r="H247" s="147">
        <v>0.80600000000000005</v>
      </c>
      <c r="L247" s="143"/>
      <c r="M247" s="148"/>
      <c r="T247" s="149"/>
      <c r="AT247" s="145" t="s">
        <v>143</v>
      </c>
      <c r="AU247" s="145" t="s">
        <v>81</v>
      </c>
      <c r="AV247" s="12" t="s">
        <v>81</v>
      </c>
      <c r="AW247" s="12" t="s">
        <v>27</v>
      </c>
      <c r="AX247" s="12" t="s">
        <v>71</v>
      </c>
      <c r="AY247" s="145" t="s">
        <v>135</v>
      </c>
    </row>
    <row r="248" spans="2:65" s="12" customFormat="1">
      <c r="B248" s="143"/>
      <c r="D248" s="144" t="s">
        <v>143</v>
      </c>
      <c r="E248" s="145" t="s">
        <v>1</v>
      </c>
      <c r="F248" s="146" t="s">
        <v>538</v>
      </c>
      <c r="H248" s="147">
        <v>-0.11</v>
      </c>
      <c r="L248" s="143"/>
      <c r="M248" s="148"/>
      <c r="T248" s="149"/>
      <c r="AT248" s="145" t="s">
        <v>143</v>
      </c>
      <c r="AU248" s="145" t="s">
        <v>81</v>
      </c>
      <c r="AV248" s="12" t="s">
        <v>81</v>
      </c>
      <c r="AW248" s="12" t="s">
        <v>27</v>
      </c>
      <c r="AX248" s="12" t="s">
        <v>71</v>
      </c>
      <c r="AY248" s="145" t="s">
        <v>135</v>
      </c>
    </row>
    <row r="249" spans="2:65" s="13" customFormat="1">
      <c r="B249" s="150"/>
      <c r="D249" s="144" t="s">
        <v>143</v>
      </c>
      <c r="E249" s="151" t="s">
        <v>1</v>
      </c>
      <c r="F249" s="152" t="s">
        <v>174</v>
      </c>
      <c r="H249" s="153">
        <v>0.69599999999999995</v>
      </c>
      <c r="L249" s="150"/>
      <c r="M249" s="154"/>
      <c r="T249" s="155"/>
      <c r="AT249" s="151" t="s">
        <v>143</v>
      </c>
      <c r="AU249" s="151" t="s">
        <v>81</v>
      </c>
      <c r="AV249" s="13" t="s">
        <v>141</v>
      </c>
      <c r="AW249" s="13" t="s">
        <v>27</v>
      </c>
      <c r="AX249" s="13" t="s">
        <v>79</v>
      </c>
      <c r="AY249" s="151" t="s">
        <v>135</v>
      </c>
    </row>
    <row r="250" spans="2:65" s="1" customFormat="1" ht="16.5" customHeight="1">
      <c r="B250" s="129"/>
      <c r="C250" s="130" t="s">
        <v>262</v>
      </c>
      <c r="D250" s="130" t="s">
        <v>137</v>
      </c>
      <c r="E250" s="131" t="s">
        <v>539</v>
      </c>
      <c r="F250" s="132" t="s">
        <v>540</v>
      </c>
      <c r="G250" s="133" t="s">
        <v>140</v>
      </c>
      <c r="H250" s="134">
        <v>5.3760000000000003</v>
      </c>
      <c r="I250" s="135"/>
      <c r="J250" s="135">
        <f>ROUND(I250*H250,2)</f>
        <v>0</v>
      </c>
      <c r="K250" s="136"/>
      <c r="L250" s="29"/>
      <c r="M250" s="137" t="s">
        <v>1</v>
      </c>
      <c r="N250" s="138" t="s">
        <v>36</v>
      </c>
      <c r="O250" s="139">
        <v>0.27400000000000002</v>
      </c>
      <c r="P250" s="139">
        <f>O250*H250</f>
        <v>1.4730240000000001</v>
      </c>
      <c r="Q250" s="139">
        <v>2.64E-3</v>
      </c>
      <c r="R250" s="139">
        <f>Q250*H250</f>
        <v>1.4192640000000001E-2</v>
      </c>
      <c r="S250" s="139">
        <v>0</v>
      </c>
      <c r="T250" s="140">
        <f>S250*H250</f>
        <v>0</v>
      </c>
      <c r="AR250" s="141" t="s">
        <v>141</v>
      </c>
      <c r="AT250" s="141" t="s">
        <v>137</v>
      </c>
      <c r="AU250" s="141" t="s">
        <v>81</v>
      </c>
      <c r="AY250" s="17" t="s">
        <v>135</v>
      </c>
      <c r="BE250" s="142">
        <f>IF(N250="základní",J250,0)</f>
        <v>0</v>
      </c>
      <c r="BF250" s="142">
        <f>IF(N250="snížená",J250,0)</f>
        <v>0</v>
      </c>
      <c r="BG250" s="142">
        <f>IF(N250="zákl. přenesená",J250,0)</f>
        <v>0</v>
      </c>
      <c r="BH250" s="142">
        <f>IF(N250="sníž. přenesená",J250,0)</f>
        <v>0</v>
      </c>
      <c r="BI250" s="142">
        <f>IF(N250="nulová",J250,0)</f>
        <v>0</v>
      </c>
      <c r="BJ250" s="17" t="s">
        <v>79</v>
      </c>
      <c r="BK250" s="142">
        <f>ROUND(I250*H250,2)</f>
        <v>0</v>
      </c>
      <c r="BL250" s="17" t="s">
        <v>141</v>
      </c>
      <c r="BM250" s="141" t="s">
        <v>541</v>
      </c>
    </row>
    <row r="251" spans="2:65" s="14" customFormat="1">
      <c r="B251" s="156"/>
      <c r="D251" s="144" t="s">
        <v>143</v>
      </c>
      <c r="E251" s="157" t="s">
        <v>1</v>
      </c>
      <c r="F251" s="158" t="s">
        <v>536</v>
      </c>
      <c r="H251" s="157" t="s">
        <v>1</v>
      </c>
      <c r="L251" s="156"/>
      <c r="M251" s="159"/>
      <c r="T251" s="160"/>
      <c r="AT251" s="157" t="s">
        <v>143</v>
      </c>
      <c r="AU251" s="157" t="s">
        <v>81</v>
      </c>
      <c r="AV251" s="14" t="s">
        <v>79</v>
      </c>
      <c r="AW251" s="14" t="s">
        <v>27</v>
      </c>
      <c r="AX251" s="14" t="s">
        <v>71</v>
      </c>
      <c r="AY251" s="157" t="s">
        <v>135</v>
      </c>
    </row>
    <row r="252" spans="2:65" s="12" customFormat="1">
      <c r="B252" s="143"/>
      <c r="D252" s="144" t="s">
        <v>143</v>
      </c>
      <c r="E252" s="145" t="s">
        <v>1</v>
      </c>
      <c r="F252" s="146" t="s">
        <v>542</v>
      </c>
      <c r="H252" s="147">
        <v>5.3760000000000003</v>
      </c>
      <c r="L252" s="143"/>
      <c r="M252" s="148"/>
      <c r="T252" s="149"/>
      <c r="AT252" s="145" t="s">
        <v>143</v>
      </c>
      <c r="AU252" s="145" t="s">
        <v>81</v>
      </c>
      <c r="AV252" s="12" t="s">
        <v>81</v>
      </c>
      <c r="AW252" s="12" t="s">
        <v>27</v>
      </c>
      <c r="AX252" s="12" t="s">
        <v>79</v>
      </c>
      <c r="AY252" s="145" t="s">
        <v>135</v>
      </c>
    </row>
    <row r="253" spans="2:65" s="1" customFormat="1" ht="16.5" customHeight="1">
      <c r="B253" s="129"/>
      <c r="C253" s="130" t="s">
        <v>268</v>
      </c>
      <c r="D253" s="130" t="s">
        <v>137</v>
      </c>
      <c r="E253" s="131" t="s">
        <v>543</v>
      </c>
      <c r="F253" s="132" t="s">
        <v>544</v>
      </c>
      <c r="G253" s="133" t="s">
        <v>140</v>
      </c>
      <c r="H253" s="134">
        <v>5.3760000000000003</v>
      </c>
      <c r="I253" s="135"/>
      <c r="J253" s="135">
        <f>ROUND(I253*H253,2)</f>
        <v>0</v>
      </c>
      <c r="K253" s="136"/>
      <c r="L253" s="29"/>
      <c r="M253" s="137" t="s">
        <v>1</v>
      </c>
      <c r="N253" s="138" t="s">
        <v>36</v>
      </c>
      <c r="O253" s="139">
        <v>9.1999999999999998E-2</v>
      </c>
      <c r="P253" s="139">
        <f>O253*H253</f>
        <v>0.49459200000000003</v>
      </c>
      <c r="Q253" s="139">
        <v>0</v>
      </c>
      <c r="R253" s="139">
        <f>Q253*H253</f>
        <v>0</v>
      </c>
      <c r="S253" s="139">
        <v>0</v>
      </c>
      <c r="T253" s="140">
        <f>S253*H253</f>
        <v>0</v>
      </c>
      <c r="AR253" s="141" t="s">
        <v>141</v>
      </c>
      <c r="AT253" s="141" t="s">
        <v>137</v>
      </c>
      <c r="AU253" s="141" t="s">
        <v>81</v>
      </c>
      <c r="AY253" s="17" t="s">
        <v>135</v>
      </c>
      <c r="BE253" s="142">
        <f>IF(N253="základní",J253,0)</f>
        <v>0</v>
      </c>
      <c r="BF253" s="142">
        <f>IF(N253="snížená",J253,0)</f>
        <v>0</v>
      </c>
      <c r="BG253" s="142">
        <f>IF(N253="zákl. přenesená",J253,0)</f>
        <v>0</v>
      </c>
      <c r="BH253" s="142">
        <f>IF(N253="sníž. přenesená",J253,0)</f>
        <v>0</v>
      </c>
      <c r="BI253" s="142">
        <f>IF(N253="nulová",J253,0)</f>
        <v>0</v>
      </c>
      <c r="BJ253" s="17" t="s">
        <v>79</v>
      </c>
      <c r="BK253" s="142">
        <f>ROUND(I253*H253,2)</f>
        <v>0</v>
      </c>
      <c r="BL253" s="17" t="s">
        <v>141</v>
      </c>
      <c r="BM253" s="141" t="s">
        <v>545</v>
      </c>
    </row>
    <row r="254" spans="2:65" s="14" customFormat="1">
      <c r="B254" s="156"/>
      <c r="D254" s="144" t="s">
        <v>143</v>
      </c>
      <c r="E254" s="157" t="s">
        <v>1</v>
      </c>
      <c r="F254" s="158" t="s">
        <v>536</v>
      </c>
      <c r="H254" s="157" t="s">
        <v>1</v>
      </c>
      <c r="L254" s="156"/>
      <c r="M254" s="159"/>
      <c r="T254" s="160"/>
      <c r="AT254" s="157" t="s">
        <v>143</v>
      </c>
      <c r="AU254" s="157" t="s">
        <v>81</v>
      </c>
      <c r="AV254" s="14" t="s">
        <v>79</v>
      </c>
      <c r="AW254" s="14" t="s">
        <v>27</v>
      </c>
      <c r="AX254" s="14" t="s">
        <v>71</v>
      </c>
      <c r="AY254" s="157" t="s">
        <v>135</v>
      </c>
    </row>
    <row r="255" spans="2:65" s="12" customFormat="1">
      <c r="B255" s="143"/>
      <c r="D255" s="144" t="s">
        <v>143</v>
      </c>
      <c r="E255" s="145" t="s">
        <v>1</v>
      </c>
      <c r="F255" s="146" t="s">
        <v>542</v>
      </c>
      <c r="H255" s="147">
        <v>5.3760000000000003</v>
      </c>
      <c r="L255" s="143"/>
      <c r="M255" s="148"/>
      <c r="T255" s="149"/>
      <c r="AT255" s="145" t="s">
        <v>143</v>
      </c>
      <c r="AU255" s="145" t="s">
        <v>81</v>
      </c>
      <c r="AV255" s="12" t="s">
        <v>81</v>
      </c>
      <c r="AW255" s="12" t="s">
        <v>27</v>
      </c>
      <c r="AX255" s="12" t="s">
        <v>79</v>
      </c>
      <c r="AY255" s="145" t="s">
        <v>135</v>
      </c>
    </row>
    <row r="256" spans="2:65" s="1" customFormat="1" ht="24.15" customHeight="1">
      <c r="B256" s="129"/>
      <c r="C256" s="130" t="s">
        <v>273</v>
      </c>
      <c r="D256" s="130" t="s">
        <v>137</v>
      </c>
      <c r="E256" s="131" t="s">
        <v>546</v>
      </c>
      <c r="F256" s="132" t="s">
        <v>547</v>
      </c>
      <c r="G256" s="133" t="s">
        <v>147</v>
      </c>
      <c r="H256" s="134">
        <v>1.75</v>
      </c>
      <c r="I256" s="135"/>
      <c r="J256" s="135">
        <f>ROUND(I256*H256,2)</f>
        <v>0</v>
      </c>
      <c r="K256" s="136"/>
      <c r="L256" s="29"/>
      <c r="M256" s="137" t="s">
        <v>1</v>
      </c>
      <c r="N256" s="138" t="s">
        <v>36</v>
      </c>
      <c r="O256" s="139">
        <v>0.73499999999999999</v>
      </c>
      <c r="P256" s="139">
        <f>O256*H256</f>
        <v>1.2862499999999999</v>
      </c>
      <c r="Q256" s="139">
        <v>2.45329</v>
      </c>
      <c r="R256" s="139">
        <f>Q256*H256</f>
        <v>4.2932575000000002</v>
      </c>
      <c r="S256" s="139">
        <v>0</v>
      </c>
      <c r="T256" s="140">
        <f>S256*H256</f>
        <v>0</v>
      </c>
      <c r="AR256" s="141" t="s">
        <v>141</v>
      </c>
      <c r="AT256" s="141" t="s">
        <v>137</v>
      </c>
      <c r="AU256" s="141" t="s">
        <v>81</v>
      </c>
      <c r="AY256" s="17" t="s">
        <v>135</v>
      </c>
      <c r="BE256" s="142">
        <f>IF(N256="základní",J256,0)</f>
        <v>0</v>
      </c>
      <c r="BF256" s="142">
        <f>IF(N256="snížená",J256,0)</f>
        <v>0</v>
      </c>
      <c r="BG256" s="142">
        <f>IF(N256="zákl. přenesená",J256,0)</f>
        <v>0</v>
      </c>
      <c r="BH256" s="142">
        <f>IF(N256="sníž. přenesená",J256,0)</f>
        <v>0</v>
      </c>
      <c r="BI256" s="142">
        <f>IF(N256="nulová",J256,0)</f>
        <v>0</v>
      </c>
      <c r="BJ256" s="17" t="s">
        <v>79</v>
      </c>
      <c r="BK256" s="142">
        <f>ROUND(I256*H256,2)</f>
        <v>0</v>
      </c>
      <c r="BL256" s="17" t="s">
        <v>141</v>
      </c>
      <c r="BM256" s="141" t="s">
        <v>548</v>
      </c>
    </row>
    <row r="257" spans="2:65" s="12" customFormat="1">
      <c r="B257" s="143"/>
      <c r="D257" s="144" t="s">
        <v>143</v>
      </c>
      <c r="E257" s="145" t="s">
        <v>1</v>
      </c>
      <c r="F257" s="146" t="s">
        <v>549</v>
      </c>
      <c r="H257" s="147">
        <v>1.75</v>
      </c>
      <c r="L257" s="143"/>
      <c r="M257" s="148"/>
      <c r="T257" s="149"/>
      <c r="AT257" s="145" t="s">
        <v>143</v>
      </c>
      <c r="AU257" s="145" t="s">
        <v>81</v>
      </c>
      <c r="AV257" s="12" t="s">
        <v>81</v>
      </c>
      <c r="AW257" s="12" t="s">
        <v>27</v>
      </c>
      <c r="AX257" s="12" t="s">
        <v>79</v>
      </c>
      <c r="AY257" s="145" t="s">
        <v>135</v>
      </c>
    </row>
    <row r="258" spans="2:65" s="1" customFormat="1" ht="16.5" customHeight="1">
      <c r="B258" s="129"/>
      <c r="C258" s="130" t="s">
        <v>278</v>
      </c>
      <c r="D258" s="130" t="s">
        <v>137</v>
      </c>
      <c r="E258" s="131" t="s">
        <v>550</v>
      </c>
      <c r="F258" s="132" t="s">
        <v>551</v>
      </c>
      <c r="G258" s="133" t="s">
        <v>140</v>
      </c>
      <c r="H258" s="134">
        <v>11.664</v>
      </c>
      <c r="I258" s="135"/>
      <c r="J258" s="135">
        <f>ROUND(I258*H258,2)</f>
        <v>0</v>
      </c>
      <c r="K258" s="136"/>
      <c r="L258" s="29"/>
      <c r="M258" s="137" t="s">
        <v>1</v>
      </c>
      <c r="N258" s="138" t="s">
        <v>36</v>
      </c>
      <c r="O258" s="139">
        <v>0.51800000000000002</v>
      </c>
      <c r="P258" s="139">
        <f>O258*H258</f>
        <v>6.0419520000000002</v>
      </c>
      <c r="Q258" s="139">
        <v>2.7499999999999998E-3</v>
      </c>
      <c r="R258" s="139">
        <f>Q258*H258</f>
        <v>3.2076E-2</v>
      </c>
      <c r="S258" s="139">
        <v>0</v>
      </c>
      <c r="T258" s="140">
        <f>S258*H258</f>
        <v>0</v>
      </c>
      <c r="AR258" s="141" t="s">
        <v>141</v>
      </c>
      <c r="AT258" s="141" t="s">
        <v>137</v>
      </c>
      <c r="AU258" s="141" t="s">
        <v>81</v>
      </c>
      <c r="AY258" s="17" t="s">
        <v>135</v>
      </c>
      <c r="BE258" s="142">
        <f>IF(N258="základní",J258,0)</f>
        <v>0</v>
      </c>
      <c r="BF258" s="142">
        <f>IF(N258="snížená",J258,0)</f>
        <v>0</v>
      </c>
      <c r="BG258" s="142">
        <f>IF(N258="zákl. přenesená",J258,0)</f>
        <v>0</v>
      </c>
      <c r="BH258" s="142">
        <f>IF(N258="sníž. přenesená",J258,0)</f>
        <v>0</v>
      </c>
      <c r="BI258" s="142">
        <f>IF(N258="nulová",J258,0)</f>
        <v>0</v>
      </c>
      <c r="BJ258" s="17" t="s">
        <v>79</v>
      </c>
      <c r="BK258" s="142">
        <f>ROUND(I258*H258,2)</f>
        <v>0</v>
      </c>
      <c r="BL258" s="17" t="s">
        <v>141</v>
      </c>
      <c r="BM258" s="141" t="s">
        <v>552</v>
      </c>
    </row>
    <row r="259" spans="2:65" s="12" customFormat="1">
      <c r="B259" s="143"/>
      <c r="D259" s="144" t="s">
        <v>143</v>
      </c>
      <c r="E259" s="145" t="s">
        <v>1</v>
      </c>
      <c r="F259" s="146" t="s">
        <v>553</v>
      </c>
      <c r="H259" s="147">
        <v>11.664</v>
      </c>
      <c r="L259" s="143"/>
      <c r="M259" s="148"/>
      <c r="T259" s="149"/>
      <c r="AT259" s="145" t="s">
        <v>143</v>
      </c>
      <c r="AU259" s="145" t="s">
        <v>81</v>
      </c>
      <c r="AV259" s="12" t="s">
        <v>81</v>
      </c>
      <c r="AW259" s="12" t="s">
        <v>27</v>
      </c>
      <c r="AX259" s="12" t="s">
        <v>79</v>
      </c>
      <c r="AY259" s="145" t="s">
        <v>135</v>
      </c>
    </row>
    <row r="260" spans="2:65" s="1" customFormat="1" ht="21.75" customHeight="1">
      <c r="B260" s="129"/>
      <c r="C260" s="130" t="s">
        <v>283</v>
      </c>
      <c r="D260" s="130" t="s">
        <v>137</v>
      </c>
      <c r="E260" s="131" t="s">
        <v>554</v>
      </c>
      <c r="F260" s="132" t="s">
        <v>555</v>
      </c>
      <c r="G260" s="133" t="s">
        <v>140</v>
      </c>
      <c r="H260" s="134">
        <v>11.664</v>
      </c>
      <c r="I260" s="135"/>
      <c r="J260" s="135">
        <f>ROUND(I260*H260,2)</f>
        <v>0</v>
      </c>
      <c r="K260" s="136"/>
      <c r="L260" s="29"/>
      <c r="M260" s="137" t="s">
        <v>1</v>
      </c>
      <c r="N260" s="138" t="s">
        <v>36</v>
      </c>
      <c r="O260" s="139">
        <v>0.17699999999999999</v>
      </c>
      <c r="P260" s="139">
        <f>O260*H260</f>
        <v>2.0645279999999997</v>
      </c>
      <c r="Q260" s="139">
        <v>0</v>
      </c>
      <c r="R260" s="139">
        <f>Q260*H260</f>
        <v>0</v>
      </c>
      <c r="S260" s="139">
        <v>0</v>
      </c>
      <c r="T260" s="140">
        <f>S260*H260</f>
        <v>0</v>
      </c>
      <c r="AR260" s="141" t="s">
        <v>141</v>
      </c>
      <c r="AT260" s="141" t="s">
        <v>137</v>
      </c>
      <c r="AU260" s="141" t="s">
        <v>81</v>
      </c>
      <c r="AY260" s="17" t="s">
        <v>135</v>
      </c>
      <c r="BE260" s="142">
        <f>IF(N260="základní",J260,0)</f>
        <v>0</v>
      </c>
      <c r="BF260" s="142">
        <f>IF(N260="snížená",J260,0)</f>
        <v>0</v>
      </c>
      <c r="BG260" s="142">
        <f>IF(N260="zákl. přenesená",J260,0)</f>
        <v>0</v>
      </c>
      <c r="BH260" s="142">
        <f>IF(N260="sníž. přenesená",J260,0)</f>
        <v>0</v>
      </c>
      <c r="BI260" s="142">
        <f>IF(N260="nulová",J260,0)</f>
        <v>0</v>
      </c>
      <c r="BJ260" s="17" t="s">
        <v>79</v>
      </c>
      <c r="BK260" s="142">
        <f>ROUND(I260*H260,2)</f>
        <v>0</v>
      </c>
      <c r="BL260" s="17" t="s">
        <v>141</v>
      </c>
      <c r="BM260" s="141" t="s">
        <v>556</v>
      </c>
    </row>
    <row r="261" spans="2:65" s="12" customFormat="1">
      <c r="B261" s="143"/>
      <c r="D261" s="144" t="s">
        <v>143</v>
      </c>
      <c r="E261" s="145" t="s">
        <v>1</v>
      </c>
      <c r="F261" s="146" t="s">
        <v>553</v>
      </c>
      <c r="H261" s="147">
        <v>11.664</v>
      </c>
      <c r="L261" s="143"/>
      <c r="M261" s="148"/>
      <c r="T261" s="149"/>
      <c r="AT261" s="145" t="s">
        <v>143</v>
      </c>
      <c r="AU261" s="145" t="s">
        <v>81</v>
      </c>
      <c r="AV261" s="12" t="s">
        <v>81</v>
      </c>
      <c r="AW261" s="12" t="s">
        <v>27</v>
      </c>
      <c r="AX261" s="12" t="s">
        <v>79</v>
      </c>
      <c r="AY261" s="145" t="s">
        <v>135</v>
      </c>
    </row>
    <row r="262" spans="2:65" s="1" customFormat="1" ht="24.15" customHeight="1">
      <c r="B262" s="129"/>
      <c r="C262" s="130" t="s">
        <v>288</v>
      </c>
      <c r="D262" s="130" t="s">
        <v>137</v>
      </c>
      <c r="E262" s="131" t="s">
        <v>557</v>
      </c>
      <c r="F262" s="132" t="s">
        <v>558</v>
      </c>
      <c r="G262" s="133" t="s">
        <v>215</v>
      </c>
      <c r="H262" s="134">
        <v>0.2</v>
      </c>
      <c r="I262" s="135"/>
      <c r="J262" s="135">
        <f>ROUND(I262*H262,2)</f>
        <v>0</v>
      </c>
      <c r="K262" s="136"/>
      <c r="L262" s="29"/>
      <c r="M262" s="137" t="s">
        <v>1</v>
      </c>
      <c r="N262" s="138" t="s">
        <v>36</v>
      </c>
      <c r="O262" s="139">
        <v>22.491</v>
      </c>
      <c r="P262" s="139">
        <f>O262*H262</f>
        <v>4.4981999999999998</v>
      </c>
      <c r="Q262" s="139">
        <v>1.0593999999999999</v>
      </c>
      <c r="R262" s="139">
        <f>Q262*H262</f>
        <v>0.21187999999999999</v>
      </c>
      <c r="S262" s="139">
        <v>0</v>
      </c>
      <c r="T262" s="140">
        <f>S262*H262</f>
        <v>0</v>
      </c>
      <c r="AR262" s="141" t="s">
        <v>141</v>
      </c>
      <c r="AT262" s="141" t="s">
        <v>137</v>
      </c>
      <c r="AU262" s="141" t="s">
        <v>81</v>
      </c>
      <c r="AY262" s="17" t="s">
        <v>135</v>
      </c>
      <c r="BE262" s="142">
        <f>IF(N262="základní",J262,0)</f>
        <v>0</v>
      </c>
      <c r="BF262" s="142">
        <f>IF(N262="snížená",J262,0)</f>
        <v>0</v>
      </c>
      <c r="BG262" s="142">
        <f>IF(N262="zákl. přenesená",J262,0)</f>
        <v>0</v>
      </c>
      <c r="BH262" s="142">
        <f>IF(N262="sníž. přenesená",J262,0)</f>
        <v>0</v>
      </c>
      <c r="BI262" s="142">
        <f>IF(N262="nulová",J262,0)</f>
        <v>0</v>
      </c>
      <c r="BJ262" s="17" t="s">
        <v>79</v>
      </c>
      <c r="BK262" s="142">
        <f>ROUND(I262*H262,2)</f>
        <v>0</v>
      </c>
      <c r="BL262" s="17" t="s">
        <v>141</v>
      </c>
      <c r="BM262" s="141" t="s">
        <v>559</v>
      </c>
    </row>
    <row r="263" spans="2:65" s="12" customFormat="1">
      <c r="B263" s="143"/>
      <c r="D263" s="144" t="s">
        <v>143</v>
      </c>
      <c r="E263" s="145" t="s">
        <v>1</v>
      </c>
      <c r="F263" s="146" t="s">
        <v>560</v>
      </c>
      <c r="H263" s="147">
        <v>0.2</v>
      </c>
      <c r="L263" s="143"/>
      <c r="M263" s="148"/>
      <c r="T263" s="149"/>
      <c r="AT263" s="145" t="s">
        <v>143</v>
      </c>
      <c r="AU263" s="145" t="s">
        <v>81</v>
      </c>
      <c r="AV263" s="12" t="s">
        <v>81</v>
      </c>
      <c r="AW263" s="12" t="s">
        <v>27</v>
      </c>
      <c r="AX263" s="12" t="s">
        <v>79</v>
      </c>
      <c r="AY263" s="145" t="s">
        <v>135</v>
      </c>
    </row>
    <row r="264" spans="2:65" s="11" customFormat="1" ht="22.95" customHeight="1">
      <c r="B264" s="118"/>
      <c r="D264" s="119" t="s">
        <v>70</v>
      </c>
      <c r="E264" s="127" t="s">
        <v>150</v>
      </c>
      <c r="F264" s="127" t="s">
        <v>561</v>
      </c>
      <c r="J264" s="128">
        <f>BK264</f>
        <v>0</v>
      </c>
      <c r="L264" s="118"/>
      <c r="M264" s="122"/>
      <c r="P264" s="123">
        <f>SUM(P265:P425)</f>
        <v>760.10318599999994</v>
      </c>
      <c r="R264" s="123">
        <f>SUM(R265:R425)</f>
        <v>196.50081143</v>
      </c>
      <c r="T264" s="124">
        <f>SUM(T265:T425)</f>
        <v>0</v>
      </c>
      <c r="AR264" s="119" t="s">
        <v>79</v>
      </c>
      <c r="AT264" s="125" t="s">
        <v>70</v>
      </c>
      <c r="AU264" s="125" t="s">
        <v>79</v>
      </c>
      <c r="AY264" s="119" t="s">
        <v>135</v>
      </c>
      <c r="BK264" s="126">
        <f>SUM(BK265:BK425)</f>
        <v>0</v>
      </c>
    </row>
    <row r="265" spans="2:65" s="1" customFormat="1" ht="37.950000000000003" customHeight="1">
      <c r="B265" s="129"/>
      <c r="C265" s="130" t="s">
        <v>292</v>
      </c>
      <c r="D265" s="130" t="s">
        <v>137</v>
      </c>
      <c r="E265" s="131" t="s">
        <v>562</v>
      </c>
      <c r="F265" s="132" t="s">
        <v>563</v>
      </c>
      <c r="G265" s="133" t="s">
        <v>316</v>
      </c>
      <c r="H265" s="134">
        <v>1</v>
      </c>
      <c r="I265" s="135"/>
      <c r="J265" s="135">
        <f>ROUND(I265*H265,2)</f>
        <v>0</v>
      </c>
      <c r="K265" s="136"/>
      <c r="L265" s="29"/>
      <c r="M265" s="137" t="s">
        <v>1</v>
      </c>
      <c r="N265" s="138" t="s">
        <v>36</v>
      </c>
      <c r="O265" s="139">
        <v>0</v>
      </c>
      <c r="P265" s="139">
        <f>O265*H265</f>
        <v>0</v>
      </c>
      <c r="Q265" s="139">
        <v>0</v>
      </c>
      <c r="R265" s="139">
        <f>Q265*H265</f>
        <v>0</v>
      </c>
      <c r="S265" s="139">
        <v>0</v>
      </c>
      <c r="T265" s="140">
        <f>S265*H265</f>
        <v>0</v>
      </c>
      <c r="AR265" s="141" t="s">
        <v>141</v>
      </c>
      <c r="AT265" s="141" t="s">
        <v>137</v>
      </c>
      <c r="AU265" s="141" t="s">
        <v>81</v>
      </c>
      <c r="AY265" s="17" t="s">
        <v>135</v>
      </c>
      <c r="BE265" s="142">
        <f>IF(N265="základní",J265,0)</f>
        <v>0</v>
      </c>
      <c r="BF265" s="142">
        <f>IF(N265="snížená",J265,0)</f>
        <v>0</v>
      </c>
      <c r="BG265" s="142">
        <f>IF(N265="zákl. přenesená",J265,0)</f>
        <v>0</v>
      </c>
      <c r="BH265" s="142">
        <f>IF(N265="sníž. přenesená",J265,0)</f>
        <v>0</v>
      </c>
      <c r="BI265" s="142">
        <f>IF(N265="nulová",J265,0)</f>
        <v>0</v>
      </c>
      <c r="BJ265" s="17" t="s">
        <v>79</v>
      </c>
      <c r="BK265" s="142">
        <f>ROUND(I265*H265,2)</f>
        <v>0</v>
      </c>
      <c r="BL265" s="17" t="s">
        <v>141</v>
      </c>
      <c r="BM265" s="141" t="s">
        <v>564</v>
      </c>
    </row>
    <row r="266" spans="2:65" s="1" customFormat="1" ht="24.15" customHeight="1">
      <c r="B266" s="129"/>
      <c r="C266" s="130" t="s">
        <v>298</v>
      </c>
      <c r="D266" s="130" t="s">
        <v>137</v>
      </c>
      <c r="E266" s="131" t="s">
        <v>565</v>
      </c>
      <c r="F266" s="132" t="s">
        <v>566</v>
      </c>
      <c r="G266" s="133" t="s">
        <v>188</v>
      </c>
      <c r="H266" s="134">
        <v>2.2400000000000002</v>
      </c>
      <c r="I266" s="135"/>
      <c r="J266" s="135">
        <f>ROUND(I266*H266,2)</f>
        <v>0</v>
      </c>
      <c r="K266" s="136"/>
      <c r="L266" s="29"/>
      <c r="M266" s="137" t="s">
        <v>1</v>
      </c>
      <c r="N266" s="138" t="s">
        <v>36</v>
      </c>
      <c r="O266" s="139">
        <v>0.315</v>
      </c>
      <c r="P266" s="139">
        <f>O266*H266</f>
        <v>0.70560000000000012</v>
      </c>
      <c r="Q266" s="139">
        <v>0</v>
      </c>
      <c r="R266" s="139">
        <f>Q266*H266</f>
        <v>0</v>
      </c>
      <c r="S266" s="139">
        <v>0</v>
      </c>
      <c r="T266" s="140">
        <f>S266*H266</f>
        <v>0</v>
      </c>
      <c r="AR266" s="141" t="s">
        <v>141</v>
      </c>
      <c r="AT266" s="141" t="s">
        <v>137</v>
      </c>
      <c r="AU266" s="141" t="s">
        <v>81</v>
      </c>
      <c r="AY266" s="17" t="s">
        <v>135</v>
      </c>
      <c r="BE266" s="142">
        <f>IF(N266="základní",J266,0)</f>
        <v>0</v>
      </c>
      <c r="BF266" s="142">
        <f>IF(N266="snížená",J266,0)</f>
        <v>0</v>
      </c>
      <c r="BG266" s="142">
        <f>IF(N266="zákl. přenesená",J266,0)</f>
        <v>0</v>
      </c>
      <c r="BH266" s="142">
        <f>IF(N266="sníž. přenesená",J266,0)</f>
        <v>0</v>
      </c>
      <c r="BI266" s="142">
        <f>IF(N266="nulová",J266,0)</f>
        <v>0</v>
      </c>
      <c r="BJ266" s="17" t="s">
        <v>79</v>
      </c>
      <c r="BK266" s="142">
        <f>ROUND(I266*H266,2)</f>
        <v>0</v>
      </c>
      <c r="BL266" s="17" t="s">
        <v>141</v>
      </c>
      <c r="BM266" s="141" t="s">
        <v>567</v>
      </c>
    </row>
    <row r="267" spans="2:65" s="14" customFormat="1">
      <c r="B267" s="156"/>
      <c r="D267" s="144" t="s">
        <v>143</v>
      </c>
      <c r="E267" s="157" t="s">
        <v>1</v>
      </c>
      <c r="F267" s="158" t="s">
        <v>536</v>
      </c>
      <c r="H267" s="157" t="s">
        <v>1</v>
      </c>
      <c r="L267" s="156"/>
      <c r="M267" s="159"/>
      <c r="T267" s="160"/>
      <c r="AT267" s="157" t="s">
        <v>143</v>
      </c>
      <c r="AU267" s="157" t="s">
        <v>81</v>
      </c>
      <c r="AV267" s="14" t="s">
        <v>79</v>
      </c>
      <c r="AW267" s="14" t="s">
        <v>27</v>
      </c>
      <c r="AX267" s="14" t="s">
        <v>71</v>
      </c>
      <c r="AY267" s="157" t="s">
        <v>135</v>
      </c>
    </row>
    <row r="268" spans="2:65" s="12" customFormat="1">
      <c r="B268" s="143"/>
      <c r="D268" s="144" t="s">
        <v>143</v>
      </c>
      <c r="E268" s="145" t="s">
        <v>1</v>
      </c>
      <c r="F268" s="146" t="s">
        <v>568</v>
      </c>
      <c r="H268" s="147">
        <v>2.2400000000000002</v>
      </c>
      <c r="L268" s="143"/>
      <c r="M268" s="148"/>
      <c r="T268" s="149"/>
      <c r="AT268" s="145" t="s">
        <v>143</v>
      </c>
      <c r="AU268" s="145" t="s">
        <v>81</v>
      </c>
      <c r="AV268" s="12" t="s">
        <v>81</v>
      </c>
      <c r="AW268" s="12" t="s">
        <v>27</v>
      </c>
      <c r="AX268" s="12" t="s">
        <v>79</v>
      </c>
      <c r="AY268" s="145" t="s">
        <v>135</v>
      </c>
    </row>
    <row r="269" spans="2:65" s="1" customFormat="1" ht="16.5" customHeight="1">
      <c r="B269" s="129"/>
      <c r="C269" s="161" t="s">
        <v>302</v>
      </c>
      <c r="D269" s="161" t="s">
        <v>212</v>
      </c>
      <c r="E269" s="162" t="s">
        <v>569</v>
      </c>
      <c r="F269" s="163" t="s">
        <v>570</v>
      </c>
      <c r="G269" s="164" t="s">
        <v>188</v>
      </c>
      <c r="H269" s="165">
        <v>2.3519999999999999</v>
      </c>
      <c r="I269" s="166"/>
      <c r="J269" s="166">
        <f>ROUND(I269*H269,2)</f>
        <v>0</v>
      </c>
      <c r="K269" s="167"/>
      <c r="L269" s="168"/>
      <c r="M269" s="169" t="s">
        <v>1</v>
      </c>
      <c r="N269" s="170" t="s">
        <v>36</v>
      </c>
      <c r="O269" s="139">
        <v>0</v>
      </c>
      <c r="P269" s="139">
        <f>O269*H269</f>
        <v>0</v>
      </c>
      <c r="Q269" s="139">
        <v>1.052E-2</v>
      </c>
      <c r="R269" s="139">
        <f>Q269*H269</f>
        <v>2.4743039999999997E-2</v>
      </c>
      <c r="S269" s="139">
        <v>0</v>
      </c>
      <c r="T269" s="140">
        <f>S269*H269</f>
        <v>0</v>
      </c>
      <c r="AR269" s="141" t="s">
        <v>175</v>
      </c>
      <c r="AT269" s="141" t="s">
        <v>212</v>
      </c>
      <c r="AU269" s="141" t="s">
        <v>81</v>
      </c>
      <c r="AY269" s="17" t="s">
        <v>135</v>
      </c>
      <c r="BE269" s="142">
        <f>IF(N269="základní",J269,0)</f>
        <v>0</v>
      </c>
      <c r="BF269" s="142">
        <f>IF(N269="snížená",J269,0)</f>
        <v>0</v>
      </c>
      <c r="BG269" s="142">
        <f>IF(N269="zákl. přenesená",J269,0)</f>
        <v>0</v>
      </c>
      <c r="BH269" s="142">
        <f>IF(N269="sníž. přenesená",J269,0)</f>
        <v>0</v>
      </c>
      <c r="BI269" s="142">
        <f>IF(N269="nulová",J269,0)</f>
        <v>0</v>
      </c>
      <c r="BJ269" s="17" t="s">
        <v>79</v>
      </c>
      <c r="BK269" s="142">
        <f>ROUND(I269*H269,2)</f>
        <v>0</v>
      </c>
      <c r="BL269" s="17" t="s">
        <v>141</v>
      </c>
      <c r="BM269" s="141" t="s">
        <v>571</v>
      </c>
    </row>
    <row r="270" spans="2:65" s="14" customFormat="1">
      <c r="B270" s="156"/>
      <c r="D270" s="144" t="s">
        <v>143</v>
      </c>
      <c r="E270" s="157" t="s">
        <v>1</v>
      </c>
      <c r="F270" s="158" t="s">
        <v>536</v>
      </c>
      <c r="H270" s="157" t="s">
        <v>1</v>
      </c>
      <c r="L270" s="156"/>
      <c r="M270" s="159"/>
      <c r="T270" s="160"/>
      <c r="AT270" s="157" t="s">
        <v>143</v>
      </c>
      <c r="AU270" s="157" t="s">
        <v>81</v>
      </c>
      <c r="AV270" s="14" t="s">
        <v>79</v>
      </c>
      <c r="AW270" s="14" t="s">
        <v>27</v>
      </c>
      <c r="AX270" s="14" t="s">
        <v>71</v>
      </c>
      <c r="AY270" s="157" t="s">
        <v>135</v>
      </c>
    </row>
    <row r="271" spans="2:65" s="12" customFormat="1">
      <c r="B271" s="143"/>
      <c r="D271" s="144" t="s">
        <v>143</v>
      </c>
      <c r="E271" s="145" t="s">
        <v>1</v>
      </c>
      <c r="F271" s="146" t="s">
        <v>572</v>
      </c>
      <c r="H271" s="147">
        <v>2.3519999999999999</v>
      </c>
      <c r="L271" s="143"/>
      <c r="M271" s="148"/>
      <c r="T271" s="149"/>
      <c r="AT271" s="145" t="s">
        <v>143</v>
      </c>
      <c r="AU271" s="145" t="s">
        <v>81</v>
      </c>
      <c r="AV271" s="12" t="s">
        <v>81</v>
      </c>
      <c r="AW271" s="12" t="s">
        <v>27</v>
      </c>
      <c r="AX271" s="12" t="s">
        <v>79</v>
      </c>
      <c r="AY271" s="145" t="s">
        <v>135</v>
      </c>
    </row>
    <row r="272" spans="2:65" s="1" customFormat="1" ht="33" customHeight="1">
      <c r="B272" s="129"/>
      <c r="C272" s="130" t="s">
        <v>307</v>
      </c>
      <c r="D272" s="130" t="s">
        <v>137</v>
      </c>
      <c r="E272" s="131" t="s">
        <v>573</v>
      </c>
      <c r="F272" s="132" t="s">
        <v>574</v>
      </c>
      <c r="G272" s="133" t="s">
        <v>140</v>
      </c>
      <c r="H272" s="134">
        <v>76.867000000000004</v>
      </c>
      <c r="I272" s="135"/>
      <c r="J272" s="135">
        <f>ROUND(I272*H272,2)</f>
        <v>0</v>
      </c>
      <c r="K272" s="136"/>
      <c r="L272" s="29"/>
      <c r="M272" s="137" t="s">
        <v>1</v>
      </c>
      <c r="N272" s="138" t="s">
        <v>36</v>
      </c>
      <c r="O272" s="139">
        <v>0.61699999999999999</v>
      </c>
      <c r="P272" s="139">
        <f>O272*H272</f>
        <v>47.426939000000004</v>
      </c>
      <c r="Q272" s="139">
        <v>0.36276999999999998</v>
      </c>
      <c r="R272" s="139">
        <f>Q272*H272</f>
        <v>27.88504159</v>
      </c>
      <c r="S272" s="139">
        <v>0</v>
      </c>
      <c r="T272" s="140">
        <f>S272*H272</f>
        <v>0</v>
      </c>
      <c r="AR272" s="141" t="s">
        <v>141</v>
      </c>
      <c r="AT272" s="141" t="s">
        <v>137</v>
      </c>
      <c r="AU272" s="141" t="s">
        <v>81</v>
      </c>
      <c r="AY272" s="17" t="s">
        <v>135</v>
      </c>
      <c r="BE272" s="142">
        <f>IF(N272="základní",J272,0)</f>
        <v>0</v>
      </c>
      <c r="BF272" s="142">
        <f>IF(N272="snížená",J272,0)</f>
        <v>0</v>
      </c>
      <c r="BG272" s="142">
        <f>IF(N272="zákl. přenesená",J272,0)</f>
        <v>0</v>
      </c>
      <c r="BH272" s="142">
        <f>IF(N272="sníž. přenesená",J272,0)</f>
        <v>0</v>
      </c>
      <c r="BI272" s="142">
        <f>IF(N272="nulová",J272,0)</f>
        <v>0</v>
      </c>
      <c r="BJ272" s="17" t="s">
        <v>79</v>
      </c>
      <c r="BK272" s="142">
        <f>ROUND(I272*H272,2)</f>
        <v>0</v>
      </c>
      <c r="BL272" s="17" t="s">
        <v>141</v>
      </c>
      <c r="BM272" s="141" t="s">
        <v>575</v>
      </c>
    </row>
    <row r="273" spans="2:65" s="14" customFormat="1">
      <c r="B273" s="156"/>
      <c r="D273" s="144" t="s">
        <v>143</v>
      </c>
      <c r="E273" s="157" t="s">
        <v>1</v>
      </c>
      <c r="F273" s="158" t="s">
        <v>489</v>
      </c>
      <c r="H273" s="157" t="s">
        <v>1</v>
      </c>
      <c r="L273" s="156"/>
      <c r="M273" s="159"/>
      <c r="T273" s="160"/>
      <c r="AT273" s="157" t="s">
        <v>143</v>
      </c>
      <c r="AU273" s="157" t="s">
        <v>81</v>
      </c>
      <c r="AV273" s="14" t="s">
        <v>79</v>
      </c>
      <c r="AW273" s="14" t="s">
        <v>27</v>
      </c>
      <c r="AX273" s="14" t="s">
        <v>71</v>
      </c>
      <c r="AY273" s="157" t="s">
        <v>135</v>
      </c>
    </row>
    <row r="274" spans="2:65" s="12" customFormat="1">
      <c r="B274" s="143"/>
      <c r="D274" s="144" t="s">
        <v>143</v>
      </c>
      <c r="E274" s="145" t="s">
        <v>1</v>
      </c>
      <c r="F274" s="146" t="s">
        <v>576</v>
      </c>
      <c r="H274" s="147">
        <v>13.103999999999999</v>
      </c>
      <c r="L274" s="143"/>
      <c r="M274" s="148"/>
      <c r="T274" s="149"/>
      <c r="AT274" s="145" t="s">
        <v>143</v>
      </c>
      <c r="AU274" s="145" t="s">
        <v>81</v>
      </c>
      <c r="AV274" s="12" t="s">
        <v>81</v>
      </c>
      <c r="AW274" s="12" t="s">
        <v>27</v>
      </c>
      <c r="AX274" s="12" t="s">
        <v>71</v>
      </c>
      <c r="AY274" s="145" t="s">
        <v>135</v>
      </c>
    </row>
    <row r="275" spans="2:65" s="14" customFormat="1">
      <c r="B275" s="156"/>
      <c r="D275" s="144" t="s">
        <v>143</v>
      </c>
      <c r="E275" s="157" t="s">
        <v>1</v>
      </c>
      <c r="F275" s="158" t="s">
        <v>577</v>
      </c>
      <c r="H275" s="157" t="s">
        <v>1</v>
      </c>
      <c r="L275" s="156"/>
      <c r="M275" s="159"/>
      <c r="T275" s="160"/>
      <c r="AT275" s="157" t="s">
        <v>143</v>
      </c>
      <c r="AU275" s="157" t="s">
        <v>81</v>
      </c>
      <c r="AV275" s="14" t="s">
        <v>79</v>
      </c>
      <c r="AW275" s="14" t="s">
        <v>27</v>
      </c>
      <c r="AX275" s="14" t="s">
        <v>71</v>
      </c>
      <c r="AY275" s="157" t="s">
        <v>135</v>
      </c>
    </row>
    <row r="276" spans="2:65" s="12" customFormat="1">
      <c r="B276" s="143"/>
      <c r="D276" s="144" t="s">
        <v>143</v>
      </c>
      <c r="E276" s="145" t="s">
        <v>1</v>
      </c>
      <c r="F276" s="146" t="s">
        <v>578</v>
      </c>
      <c r="H276" s="147">
        <v>54.942999999999998</v>
      </c>
      <c r="L276" s="143"/>
      <c r="M276" s="148"/>
      <c r="T276" s="149"/>
      <c r="AT276" s="145" t="s">
        <v>143</v>
      </c>
      <c r="AU276" s="145" t="s">
        <v>81</v>
      </c>
      <c r="AV276" s="12" t="s">
        <v>81</v>
      </c>
      <c r="AW276" s="12" t="s">
        <v>27</v>
      </c>
      <c r="AX276" s="12" t="s">
        <v>71</v>
      </c>
      <c r="AY276" s="145" t="s">
        <v>135</v>
      </c>
    </row>
    <row r="277" spans="2:65" s="14" customFormat="1">
      <c r="B277" s="156"/>
      <c r="D277" s="144" t="s">
        <v>143</v>
      </c>
      <c r="E277" s="157" t="s">
        <v>1</v>
      </c>
      <c r="F277" s="158" t="s">
        <v>579</v>
      </c>
      <c r="H277" s="157" t="s">
        <v>1</v>
      </c>
      <c r="L277" s="156"/>
      <c r="M277" s="159"/>
      <c r="T277" s="160"/>
      <c r="AT277" s="157" t="s">
        <v>143</v>
      </c>
      <c r="AU277" s="157" t="s">
        <v>81</v>
      </c>
      <c r="AV277" s="14" t="s">
        <v>79</v>
      </c>
      <c r="AW277" s="14" t="s">
        <v>27</v>
      </c>
      <c r="AX277" s="14" t="s">
        <v>71</v>
      </c>
      <c r="AY277" s="157" t="s">
        <v>135</v>
      </c>
    </row>
    <row r="278" spans="2:65" s="12" customFormat="1">
      <c r="B278" s="143"/>
      <c r="D278" s="144" t="s">
        <v>143</v>
      </c>
      <c r="E278" s="145" t="s">
        <v>1</v>
      </c>
      <c r="F278" s="146" t="s">
        <v>580</v>
      </c>
      <c r="H278" s="147">
        <v>8.82</v>
      </c>
      <c r="L278" s="143"/>
      <c r="M278" s="148"/>
      <c r="T278" s="149"/>
      <c r="AT278" s="145" t="s">
        <v>143</v>
      </c>
      <c r="AU278" s="145" t="s">
        <v>81</v>
      </c>
      <c r="AV278" s="12" t="s">
        <v>81</v>
      </c>
      <c r="AW278" s="12" t="s">
        <v>27</v>
      </c>
      <c r="AX278" s="12" t="s">
        <v>71</v>
      </c>
      <c r="AY278" s="145" t="s">
        <v>135</v>
      </c>
    </row>
    <row r="279" spans="2:65" s="13" customFormat="1">
      <c r="B279" s="150"/>
      <c r="D279" s="144" t="s">
        <v>143</v>
      </c>
      <c r="E279" s="151" t="s">
        <v>1</v>
      </c>
      <c r="F279" s="152" t="s">
        <v>174</v>
      </c>
      <c r="H279" s="153">
        <v>76.867000000000004</v>
      </c>
      <c r="L279" s="150"/>
      <c r="M279" s="154"/>
      <c r="T279" s="155"/>
      <c r="AT279" s="151" t="s">
        <v>143</v>
      </c>
      <c r="AU279" s="151" t="s">
        <v>81</v>
      </c>
      <c r="AV279" s="13" t="s">
        <v>141</v>
      </c>
      <c r="AW279" s="13" t="s">
        <v>27</v>
      </c>
      <c r="AX279" s="13" t="s">
        <v>79</v>
      </c>
      <c r="AY279" s="151" t="s">
        <v>135</v>
      </c>
    </row>
    <row r="280" spans="2:65" s="1" customFormat="1" ht="24.15" customHeight="1">
      <c r="B280" s="129"/>
      <c r="C280" s="130" t="s">
        <v>313</v>
      </c>
      <c r="D280" s="130" t="s">
        <v>137</v>
      </c>
      <c r="E280" s="131" t="s">
        <v>581</v>
      </c>
      <c r="F280" s="132" t="s">
        <v>582</v>
      </c>
      <c r="G280" s="133" t="s">
        <v>140</v>
      </c>
      <c r="H280" s="134">
        <v>79.16</v>
      </c>
      <c r="I280" s="135"/>
      <c r="J280" s="135">
        <f>ROUND(I280*H280,2)</f>
        <v>0</v>
      </c>
      <c r="K280" s="136"/>
      <c r="L280" s="29"/>
      <c r="M280" s="137" t="s">
        <v>1</v>
      </c>
      <c r="N280" s="138" t="s">
        <v>36</v>
      </c>
      <c r="O280" s="139">
        <v>0.73199999999999998</v>
      </c>
      <c r="P280" s="139">
        <f>O280*H280</f>
        <v>57.945119999999996</v>
      </c>
      <c r="Q280" s="139">
        <v>0.16119</v>
      </c>
      <c r="R280" s="139">
        <f>Q280*H280</f>
        <v>12.7598004</v>
      </c>
      <c r="S280" s="139">
        <v>0</v>
      </c>
      <c r="T280" s="140">
        <f>S280*H280</f>
        <v>0</v>
      </c>
      <c r="AR280" s="141" t="s">
        <v>141</v>
      </c>
      <c r="AT280" s="141" t="s">
        <v>137</v>
      </c>
      <c r="AU280" s="141" t="s">
        <v>81</v>
      </c>
      <c r="AY280" s="17" t="s">
        <v>135</v>
      </c>
      <c r="BE280" s="142">
        <f>IF(N280="základní",J280,0)</f>
        <v>0</v>
      </c>
      <c r="BF280" s="142">
        <f>IF(N280="snížená",J280,0)</f>
        <v>0</v>
      </c>
      <c r="BG280" s="142">
        <f>IF(N280="zákl. přenesená",J280,0)</f>
        <v>0</v>
      </c>
      <c r="BH280" s="142">
        <f>IF(N280="sníž. přenesená",J280,0)</f>
        <v>0</v>
      </c>
      <c r="BI280" s="142">
        <f>IF(N280="nulová",J280,0)</f>
        <v>0</v>
      </c>
      <c r="BJ280" s="17" t="s">
        <v>79</v>
      </c>
      <c r="BK280" s="142">
        <f>ROUND(I280*H280,2)</f>
        <v>0</v>
      </c>
      <c r="BL280" s="17" t="s">
        <v>141</v>
      </c>
      <c r="BM280" s="141" t="s">
        <v>583</v>
      </c>
    </row>
    <row r="281" spans="2:65" s="14" customFormat="1">
      <c r="B281" s="156"/>
      <c r="D281" s="144" t="s">
        <v>143</v>
      </c>
      <c r="E281" s="157" t="s">
        <v>1</v>
      </c>
      <c r="F281" s="158" t="s">
        <v>584</v>
      </c>
      <c r="H281" s="157" t="s">
        <v>1</v>
      </c>
      <c r="L281" s="156"/>
      <c r="M281" s="159"/>
      <c r="T281" s="160"/>
      <c r="AT281" s="157" t="s">
        <v>143</v>
      </c>
      <c r="AU281" s="157" t="s">
        <v>81</v>
      </c>
      <c r="AV281" s="14" t="s">
        <v>79</v>
      </c>
      <c r="AW281" s="14" t="s">
        <v>27</v>
      </c>
      <c r="AX281" s="14" t="s">
        <v>71</v>
      </c>
      <c r="AY281" s="157" t="s">
        <v>135</v>
      </c>
    </row>
    <row r="282" spans="2:65" s="12" customFormat="1">
      <c r="B282" s="143"/>
      <c r="D282" s="144" t="s">
        <v>143</v>
      </c>
      <c r="E282" s="145" t="s">
        <v>1</v>
      </c>
      <c r="F282" s="146" t="s">
        <v>585</v>
      </c>
      <c r="H282" s="147">
        <v>18.48</v>
      </c>
      <c r="L282" s="143"/>
      <c r="M282" s="148"/>
      <c r="T282" s="149"/>
      <c r="AT282" s="145" t="s">
        <v>143</v>
      </c>
      <c r="AU282" s="145" t="s">
        <v>81</v>
      </c>
      <c r="AV282" s="12" t="s">
        <v>81</v>
      </c>
      <c r="AW282" s="12" t="s">
        <v>27</v>
      </c>
      <c r="AX282" s="12" t="s">
        <v>71</v>
      </c>
      <c r="AY282" s="145" t="s">
        <v>135</v>
      </c>
    </row>
    <row r="283" spans="2:65" s="12" customFormat="1">
      <c r="B283" s="143"/>
      <c r="D283" s="144" t="s">
        <v>143</v>
      </c>
      <c r="E283" s="145" t="s">
        <v>1</v>
      </c>
      <c r="F283" s="146" t="s">
        <v>586</v>
      </c>
      <c r="H283" s="147">
        <v>-3.6</v>
      </c>
      <c r="L283" s="143"/>
      <c r="M283" s="148"/>
      <c r="T283" s="149"/>
      <c r="AT283" s="145" t="s">
        <v>143</v>
      </c>
      <c r="AU283" s="145" t="s">
        <v>81</v>
      </c>
      <c r="AV283" s="12" t="s">
        <v>81</v>
      </c>
      <c r="AW283" s="12" t="s">
        <v>27</v>
      </c>
      <c r="AX283" s="12" t="s">
        <v>71</v>
      </c>
      <c r="AY283" s="145" t="s">
        <v>135</v>
      </c>
    </row>
    <row r="284" spans="2:65" s="12" customFormat="1">
      <c r="B284" s="143"/>
      <c r="D284" s="144" t="s">
        <v>143</v>
      </c>
      <c r="E284" s="145" t="s">
        <v>1</v>
      </c>
      <c r="F284" s="146" t="s">
        <v>587</v>
      </c>
      <c r="H284" s="147">
        <v>13.608000000000001</v>
      </c>
      <c r="L284" s="143"/>
      <c r="M284" s="148"/>
      <c r="T284" s="149"/>
      <c r="AT284" s="145" t="s">
        <v>143</v>
      </c>
      <c r="AU284" s="145" t="s">
        <v>81</v>
      </c>
      <c r="AV284" s="12" t="s">
        <v>81</v>
      </c>
      <c r="AW284" s="12" t="s">
        <v>27</v>
      </c>
      <c r="AX284" s="12" t="s">
        <v>71</v>
      </c>
      <c r="AY284" s="145" t="s">
        <v>135</v>
      </c>
    </row>
    <row r="285" spans="2:65" s="12" customFormat="1">
      <c r="B285" s="143"/>
      <c r="D285" s="144" t="s">
        <v>143</v>
      </c>
      <c r="E285" s="145" t="s">
        <v>1</v>
      </c>
      <c r="F285" s="146" t="s">
        <v>588</v>
      </c>
      <c r="H285" s="147">
        <v>10.592000000000001</v>
      </c>
      <c r="L285" s="143"/>
      <c r="M285" s="148"/>
      <c r="T285" s="149"/>
      <c r="AT285" s="145" t="s">
        <v>143</v>
      </c>
      <c r="AU285" s="145" t="s">
        <v>81</v>
      </c>
      <c r="AV285" s="12" t="s">
        <v>81</v>
      </c>
      <c r="AW285" s="12" t="s">
        <v>27</v>
      </c>
      <c r="AX285" s="12" t="s">
        <v>71</v>
      </c>
      <c r="AY285" s="145" t="s">
        <v>135</v>
      </c>
    </row>
    <row r="286" spans="2:65" s="12" customFormat="1">
      <c r="B286" s="143"/>
      <c r="D286" s="144" t="s">
        <v>143</v>
      </c>
      <c r="E286" s="145" t="s">
        <v>1</v>
      </c>
      <c r="F286" s="146" t="s">
        <v>589</v>
      </c>
      <c r="H286" s="147">
        <v>10.752000000000001</v>
      </c>
      <c r="L286" s="143"/>
      <c r="M286" s="148"/>
      <c r="T286" s="149"/>
      <c r="AT286" s="145" t="s">
        <v>143</v>
      </c>
      <c r="AU286" s="145" t="s">
        <v>81</v>
      </c>
      <c r="AV286" s="12" t="s">
        <v>81</v>
      </c>
      <c r="AW286" s="12" t="s">
        <v>27</v>
      </c>
      <c r="AX286" s="12" t="s">
        <v>71</v>
      </c>
      <c r="AY286" s="145" t="s">
        <v>135</v>
      </c>
    </row>
    <row r="287" spans="2:65" s="15" customFormat="1">
      <c r="B287" s="175"/>
      <c r="D287" s="144" t="s">
        <v>143</v>
      </c>
      <c r="E287" s="176" t="s">
        <v>1</v>
      </c>
      <c r="F287" s="177" t="s">
        <v>590</v>
      </c>
      <c r="H287" s="178">
        <v>49.832000000000001</v>
      </c>
      <c r="L287" s="175"/>
      <c r="M287" s="179"/>
      <c r="T287" s="180"/>
      <c r="AT287" s="176" t="s">
        <v>143</v>
      </c>
      <c r="AU287" s="176" t="s">
        <v>81</v>
      </c>
      <c r="AV287" s="15" t="s">
        <v>150</v>
      </c>
      <c r="AW287" s="15" t="s">
        <v>27</v>
      </c>
      <c r="AX287" s="15" t="s">
        <v>71</v>
      </c>
      <c r="AY287" s="176" t="s">
        <v>135</v>
      </c>
    </row>
    <row r="288" spans="2:65" s="14" customFormat="1">
      <c r="B288" s="156"/>
      <c r="D288" s="144" t="s">
        <v>143</v>
      </c>
      <c r="E288" s="157" t="s">
        <v>1</v>
      </c>
      <c r="F288" s="158" t="s">
        <v>591</v>
      </c>
      <c r="H288" s="157" t="s">
        <v>1</v>
      </c>
      <c r="L288" s="156"/>
      <c r="M288" s="159"/>
      <c r="T288" s="160"/>
      <c r="AT288" s="157" t="s">
        <v>143</v>
      </c>
      <c r="AU288" s="157" t="s">
        <v>81</v>
      </c>
      <c r="AV288" s="14" t="s">
        <v>79</v>
      </c>
      <c r="AW288" s="14" t="s">
        <v>27</v>
      </c>
      <c r="AX288" s="14" t="s">
        <v>71</v>
      </c>
      <c r="AY288" s="157" t="s">
        <v>135</v>
      </c>
    </row>
    <row r="289" spans="2:65" s="12" customFormat="1">
      <c r="B289" s="143"/>
      <c r="D289" s="144" t="s">
        <v>143</v>
      </c>
      <c r="E289" s="145" t="s">
        <v>1</v>
      </c>
      <c r="F289" s="146" t="s">
        <v>592</v>
      </c>
      <c r="H289" s="147">
        <v>7.04</v>
      </c>
      <c r="L289" s="143"/>
      <c r="M289" s="148"/>
      <c r="T289" s="149"/>
      <c r="AT289" s="145" t="s">
        <v>143</v>
      </c>
      <c r="AU289" s="145" t="s">
        <v>81</v>
      </c>
      <c r="AV289" s="12" t="s">
        <v>81</v>
      </c>
      <c r="AW289" s="12" t="s">
        <v>27</v>
      </c>
      <c r="AX289" s="12" t="s">
        <v>71</v>
      </c>
      <c r="AY289" s="145" t="s">
        <v>135</v>
      </c>
    </row>
    <row r="290" spans="2:65" s="12" customFormat="1">
      <c r="B290" s="143"/>
      <c r="D290" s="144" t="s">
        <v>143</v>
      </c>
      <c r="E290" s="145" t="s">
        <v>1</v>
      </c>
      <c r="F290" s="146" t="s">
        <v>593</v>
      </c>
      <c r="H290" s="147">
        <v>12.848000000000001</v>
      </c>
      <c r="L290" s="143"/>
      <c r="M290" s="148"/>
      <c r="T290" s="149"/>
      <c r="AT290" s="145" t="s">
        <v>143</v>
      </c>
      <c r="AU290" s="145" t="s">
        <v>81</v>
      </c>
      <c r="AV290" s="12" t="s">
        <v>81</v>
      </c>
      <c r="AW290" s="12" t="s">
        <v>27</v>
      </c>
      <c r="AX290" s="12" t="s">
        <v>71</v>
      </c>
      <c r="AY290" s="145" t="s">
        <v>135</v>
      </c>
    </row>
    <row r="291" spans="2:65" s="12" customFormat="1">
      <c r="B291" s="143"/>
      <c r="D291" s="144" t="s">
        <v>143</v>
      </c>
      <c r="E291" s="145" t="s">
        <v>1</v>
      </c>
      <c r="F291" s="146" t="s">
        <v>594</v>
      </c>
      <c r="H291" s="147">
        <v>9.44</v>
      </c>
      <c r="L291" s="143"/>
      <c r="M291" s="148"/>
      <c r="T291" s="149"/>
      <c r="AT291" s="145" t="s">
        <v>143</v>
      </c>
      <c r="AU291" s="145" t="s">
        <v>81</v>
      </c>
      <c r="AV291" s="12" t="s">
        <v>81</v>
      </c>
      <c r="AW291" s="12" t="s">
        <v>27</v>
      </c>
      <c r="AX291" s="12" t="s">
        <v>71</v>
      </c>
      <c r="AY291" s="145" t="s">
        <v>135</v>
      </c>
    </row>
    <row r="292" spans="2:65" s="15" customFormat="1">
      <c r="B292" s="175"/>
      <c r="D292" s="144" t="s">
        <v>143</v>
      </c>
      <c r="E292" s="176" t="s">
        <v>1</v>
      </c>
      <c r="F292" s="177" t="s">
        <v>590</v>
      </c>
      <c r="H292" s="178">
        <v>29.327999999999999</v>
      </c>
      <c r="L292" s="175"/>
      <c r="M292" s="179"/>
      <c r="T292" s="180"/>
      <c r="AT292" s="176" t="s">
        <v>143</v>
      </c>
      <c r="AU292" s="176" t="s">
        <v>81</v>
      </c>
      <c r="AV292" s="15" t="s">
        <v>150</v>
      </c>
      <c r="AW292" s="15" t="s">
        <v>27</v>
      </c>
      <c r="AX292" s="15" t="s">
        <v>71</v>
      </c>
      <c r="AY292" s="176" t="s">
        <v>135</v>
      </c>
    </row>
    <row r="293" spans="2:65" s="13" customFormat="1">
      <c r="B293" s="150"/>
      <c r="D293" s="144" t="s">
        <v>143</v>
      </c>
      <c r="E293" s="151" t="s">
        <v>1</v>
      </c>
      <c r="F293" s="152" t="s">
        <v>174</v>
      </c>
      <c r="H293" s="153">
        <v>79.16</v>
      </c>
      <c r="L293" s="150"/>
      <c r="M293" s="154"/>
      <c r="T293" s="155"/>
      <c r="AT293" s="151" t="s">
        <v>143</v>
      </c>
      <c r="AU293" s="151" t="s">
        <v>81</v>
      </c>
      <c r="AV293" s="13" t="s">
        <v>141</v>
      </c>
      <c r="AW293" s="13" t="s">
        <v>27</v>
      </c>
      <c r="AX293" s="13" t="s">
        <v>79</v>
      </c>
      <c r="AY293" s="151" t="s">
        <v>135</v>
      </c>
    </row>
    <row r="294" spans="2:65" s="1" customFormat="1" ht="16.5" customHeight="1">
      <c r="B294" s="129"/>
      <c r="C294" s="130" t="s">
        <v>318</v>
      </c>
      <c r="D294" s="130" t="s">
        <v>137</v>
      </c>
      <c r="E294" s="131" t="s">
        <v>595</v>
      </c>
      <c r="F294" s="132" t="s">
        <v>596</v>
      </c>
      <c r="G294" s="133" t="s">
        <v>215</v>
      </c>
      <c r="H294" s="134">
        <v>0.46100000000000002</v>
      </c>
      <c r="I294" s="135"/>
      <c r="J294" s="135">
        <f>ROUND(I294*H294,2)</f>
        <v>0</v>
      </c>
      <c r="K294" s="136"/>
      <c r="L294" s="29"/>
      <c r="M294" s="137" t="s">
        <v>1</v>
      </c>
      <c r="N294" s="138" t="s">
        <v>36</v>
      </c>
      <c r="O294" s="139">
        <v>26.431000000000001</v>
      </c>
      <c r="P294" s="139">
        <f>O294*H294</f>
        <v>12.184691000000001</v>
      </c>
      <c r="Q294" s="139">
        <v>1.04922</v>
      </c>
      <c r="R294" s="139">
        <f>Q294*H294</f>
        <v>0.48369042000000007</v>
      </c>
      <c r="S294" s="139">
        <v>0</v>
      </c>
      <c r="T294" s="140">
        <f>S294*H294</f>
        <v>0</v>
      </c>
      <c r="AR294" s="141" t="s">
        <v>141</v>
      </c>
      <c r="AT294" s="141" t="s">
        <v>137</v>
      </c>
      <c r="AU294" s="141" t="s">
        <v>81</v>
      </c>
      <c r="AY294" s="17" t="s">
        <v>135</v>
      </c>
      <c r="BE294" s="142">
        <f>IF(N294="základní",J294,0)</f>
        <v>0</v>
      </c>
      <c r="BF294" s="142">
        <f>IF(N294="snížená",J294,0)</f>
        <v>0</v>
      </c>
      <c r="BG294" s="142">
        <f>IF(N294="zákl. přenesená",J294,0)</f>
        <v>0</v>
      </c>
      <c r="BH294" s="142">
        <f>IF(N294="sníž. přenesená",J294,0)</f>
        <v>0</v>
      </c>
      <c r="BI294" s="142">
        <f>IF(N294="nulová",J294,0)</f>
        <v>0</v>
      </c>
      <c r="BJ294" s="17" t="s">
        <v>79</v>
      </c>
      <c r="BK294" s="142">
        <f>ROUND(I294*H294,2)</f>
        <v>0</v>
      </c>
      <c r="BL294" s="17" t="s">
        <v>141</v>
      </c>
      <c r="BM294" s="141" t="s">
        <v>597</v>
      </c>
    </row>
    <row r="295" spans="2:65" s="14" customFormat="1">
      <c r="B295" s="156"/>
      <c r="D295" s="144" t="s">
        <v>143</v>
      </c>
      <c r="E295" s="157" t="s">
        <v>1</v>
      </c>
      <c r="F295" s="158" t="s">
        <v>598</v>
      </c>
      <c r="H295" s="157" t="s">
        <v>1</v>
      </c>
      <c r="L295" s="156"/>
      <c r="M295" s="159"/>
      <c r="T295" s="160"/>
      <c r="AT295" s="157" t="s">
        <v>143</v>
      </c>
      <c r="AU295" s="157" t="s">
        <v>81</v>
      </c>
      <c r="AV295" s="14" t="s">
        <v>79</v>
      </c>
      <c r="AW295" s="14" t="s">
        <v>27</v>
      </c>
      <c r="AX295" s="14" t="s">
        <v>71</v>
      </c>
      <c r="AY295" s="157" t="s">
        <v>135</v>
      </c>
    </row>
    <row r="296" spans="2:65" s="12" customFormat="1">
      <c r="B296" s="143"/>
      <c r="D296" s="144" t="s">
        <v>143</v>
      </c>
      <c r="E296" s="145" t="s">
        <v>1</v>
      </c>
      <c r="F296" s="146" t="s">
        <v>599</v>
      </c>
      <c r="H296" s="147">
        <v>0.46100000000000002</v>
      </c>
      <c r="L296" s="143"/>
      <c r="M296" s="148"/>
      <c r="T296" s="149"/>
      <c r="AT296" s="145" t="s">
        <v>143</v>
      </c>
      <c r="AU296" s="145" t="s">
        <v>81</v>
      </c>
      <c r="AV296" s="12" t="s">
        <v>81</v>
      </c>
      <c r="AW296" s="12" t="s">
        <v>27</v>
      </c>
      <c r="AX296" s="12" t="s">
        <v>79</v>
      </c>
      <c r="AY296" s="145" t="s">
        <v>135</v>
      </c>
    </row>
    <row r="297" spans="2:65" s="1" customFormat="1" ht="21.75" customHeight="1">
      <c r="B297" s="129"/>
      <c r="C297" s="130" t="s">
        <v>322</v>
      </c>
      <c r="D297" s="130" t="s">
        <v>137</v>
      </c>
      <c r="E297" s="131" t="s">
        <v>600</v>
      </c>
      <c r="F297" s="132" t="s">
        <v>601</v>
      </c>
      <c r="G297" s="133" t="s">
        <v>153</v>
      </c>
      <c r="H297" s="134">
        <v>3</v>
      </c>
      <c r="I297" s="135"/>
      <c r="J297" s="135">
        <f>ROUND(I297*H297,2)</f>
        <v>0</v>
      </c>
      <c r="K297" s="136"/>
      <c r="L297" s="29"/>
      <c r="M297" s="137" t="s">
        <v>1</v>
      </c>
      <c r="N297" s="138" t="s">
        <v>36</v>
      </c>
      <c r="O297" s="139">
        <v>0.23799999999999999</v>
      </c>
      <c r="P297" s="139">
        <f>O297*H297</f>
        <v>0.71399999999999997</v>
      </c>
      <c r="Q297" s="139">
        <v>1.7940000000000001E-2</v>
      </c>
      <c r="R297" s="139">
        <f>Q297*H297</f>
        <v>5.3820000000000007E-2</v>
      </c>
      <c r="S297" s="139">
        <v>0</v>
      </c>
      <c r="T297" s="140">
        <f>S297*H297</f>
        <v>0</v>
      </c>
      <c r="AR297" s="141" t="s">
        <v>141</v>
      </c>
      <c r="AT297" s="141" t="s">
        <v>137</v>
      </c>
      <c r="AU297" s="141" t="s">
        <v>81</v>
      </c>
      <c r="AY297" s="17" t="s">
        <v>135</v>
      </c>
      <c r="BE297" s="142">
        <f>IF(N297="základní",J297,0)</f>
        <v>0</v>
      </c>
      <c r="BF297" s="142">
        <f>IF(N297="snížená",J297,0)</f>
        <v>0</v>
      </c>
      <c r="BG297" s="142">
        <f>IF(N297="zákl. přenesená",J297,0)</f>
        <v>0</v>
      </c>
      <c r="BH297" s="142">
        <f>IF(N297="sníž. přenesená",J297,0)</f>
        <v>0</v>
      </c>
      <c r="BI297" s="142">
        <f>IF(N297="nulová",J297,0)</f>
        <v>0</v>
      </c>
      <c r="BJ297" s="17" t="s">
        <v>79</v>
      </c>
      <c r="BK297" s="142">
        <f>ROUND(I297*H297,2)</f>
        <v>0</v>
      </c>
      <c r="BL297" s="17" t="s">
        <v>141</v>
      </c>
      <c r="BM297" s="141" t="s">
        <v>602</v>
      </c>
    </row>
    <row r="298" spans="2:65" s="1" customFormat="1" ht="21.75" customHeight="1">
      <c r="B298" s="129"/>
      <c r="C298" s="130" t="s">
        <v>327</v>
      </c>
      <c r="D298" s="130" t="s">
        <v>137</v>
      </c>
      <c r="E298" s="131" t="s">
        <v>603</v>
      </c>
      <c r="F298" s="132" t="s">
        <v>604</v>
      </c>
      <c r="G298" s="133" t="s">
        <v>153</v>
      </c>
      <c r="H298" s="134">
        <v>44</v>
      </c>
      <c r="I298" s="135"/>
      <c r="J298" s="135">
        <f>ROUND(I298*H298,2)</f>
        <v>0</v>
      </c>
      <c r="K298" s="136"/>
      <c r="L298" s="29"/>
      <c r="M298" s="137" t="s">
        <v>1</v>
      </c>
      <c r="N298" s="138" t="s">
        <v>36</v>
      </c>
      <c r="O298" s="139">
        <v>0.318</v>
      </c>
      <c r="P298" s="139">
        <f>O298*H298</f>
        <v>13.992000000000001</v>
      </c>
      <c r="Q298" s="139">
        <v>2.2780000000000002E-2</v>
      </c>
      <c r="R298" s="139">
        <f>Q298*H298</f>
        <v>1.0023200000000001</v>
      </c>
      <c r="S298" s="139">
        <v>0</v>
      </c>
      <c r="T298" s="140">
        <f>S298*H298</f>
        <v>0</v>
      </c>
      <c r="AR298" s="141" t="s">
        <v>141</v>
      </c>
      <c r="AT298" s="141" t="s">
        <v>137</v>
      </c>
      <c r="AU298" s="141" t="s">
        <v>81</v>
      </c>
      <c r="AY298" s="17" t="s">
        <v>135</v>
      </c>
      <c r="BE298" s="142">
        <f>IF(N298="základní",J298,0)</f>
        <v>0</v>
      </c>
      <c r="BF298" s="142">
        <f>IF(N298="snížená",J298,0)</f>
        <v>0</v>
      </c>
      <c r="BG298" s="142">
        <f>IF(N298="zákl. přenesená",J298,0)</f>
        <v>0</v>
      </c>
      <c r="BH298" s="142">
        <f>IF(N298="sníž. přenesená",J298,0)</f>
        <v>0</v>
      </c>
      <c r="BI298" s="142">
        <f>IF(N298="nulová",J298,0)</f>
        <v>0</v>
      </c>
      <c r="BJ298" s="17" t="s">
        <v>79</v>
      </c>
      <c r="BK298" s="142">
        <f>ROUND(I298*H298,2)</f>
        <v>0</v>
      </c>
      <c r="BL298" s="17" t="s">
        <v>141</v>
      </c>
      <c r="BM298" s="141" t="s">
        <v>605</v>
      </c>
    </row>
    <row r="299" spans="2:65" s="12" customFormat="1">
      <c r="B299" s="143"/>
      <c r="D299" s="144" t="s">
        <v>143</v>
      </c>
      <c r="E299" s="145" t="s">
        <v>1</v>
      </c>
      <c r="F299" s="146" t="s">
        <v>606</v>
      </c>
      <c r="H299" s="147">
        <v>44</v>
      </c>
      <c r="L299" s="143"/>
      <c r="M299" s="148"/>
      <c r="T299" s="149"/>
      <c r="AT299" s="145" t="s">
        <v>143</v>
      </c>
      <c r="AU299" s="145" t="s">
        <v>81</v>
      </c>
      <c r="AV299" s="12" t="s">
        <v>81</v>
      </c>
      <c r="AW299" s="12" t="s">
        <v>27</v>
      </c>
      <c r="AX299" s="12" t="s">
        <v>79</v>
      </c>
      <c r="AY299" s="145" t="s">
        <v>135</v>
      </c>
    </row>
    <row r="300" spans="2:65" s="1" customFormat="1" ht="21.75" customHeight="1">
      <c r="B300" s="129"/>
      <c r="C300" s="130" t="s">
        <v>332</v>
      </c>
      <c r="D300" s="130" t="s">
        <v>137</v>
      </c>
      <c r="E300" s="131" t="s">
        <v>607</v>
      </c>
      <c r="F300" s="132" t="s">
        <v>608</v>
      </c>
      <c r="G300" s="133" t="s">
        <v>153</v>
      </c>
      <c r="H300" s="134">
        <v>1</v>
      </c>
      <c r="I300" s="135"/>
      <c r="J300" s="135">
        <f>ROUND(I300*H300,2)</f>
        <v>0</v>
      </c>
      <c r="K300" s="136"/>
      <c r="L300" s="29"/>
      <c r="M300" s="137" t="s">
        <v>1</v>
      </c>
      <c r="N300" s="138" t="s">
        <v>36</v>
      </c>
      <c r="O300" s="139">
        <v>0.33800000000000002</v>
      </c>
      <c r="P300" s="139">
        <f>O300*H300</f>
        <v>0.33800000000000002</v>
      </c>
      <c r="Q300" s="139">
        <v>3.1320000000000001E-2</v>
      </c>
      <c r="R300" s="139">
        <f>Q300*H300</f>
        <v>3.1320000000000001E-2</v>
      </c>
      <c r="S300" s="139">
        <v>0</v>
      </c>
      <c r="T300" s="140">
        <f>S300*H300</f>
        <v>0</v>
      </c>
      <c r="AR300" s="141" t="s">
        <v>141</v>
      </c>
      <c r="AT300" s="141" t="s">
        <v>137</v>
      </c>
      <c r="AU300" s="141" t="s">
        <v>81</v>
      </c>
      <c r="AY300" s="17" t="s">
        <v>135</v>
      </c>
      <c r="BE300" s="142">
        <f>IF(N300="základní",J300,0)</f>
        <v>0</v>
      </c>
      <c r="BF300" s="142">
        <f>IF(N300="snížená",J300,0)</f>
        <v>0</v>
      </c>
      <c r="BG300" s="142">
        <f>IF(N300="zákl. přenesená",J300,0)</f>
        <v>0</v>
      </c>
      <c r="BH300" s="142">
        <f>IF(N300="sníž. přenesená",J300,0)</f>
        <v>0</v>
      </c>
      <c r="BI300" s="142">
        <f>IF(N300="nulová",J300,0)</f>
        <v>0</v>
      </c>
      <c r="BJ300" s="17" t="s">
        <v>79</v>
      </c>
      <c r="BK300" s="142">
        <f>ROUND(I300*H300,2)</f>
        <v>0</v>
      </c>
      <c r="BL300" s="17" t="s">
        <v>141</v>
      </c>
      <c r="BM300" s="141" t="s">
        <v>609</v>
      </c>
    </row>
    <row r="301" spans="2:65" s="1" customFormat="1" ht="21.75" customHeight="1">
      <c r="B301" s="129"/>
      <c r="C301" s="130" t="s">
        <v>336</v>
      </c>
      <c r="D301" s="130" t="s">
        <v>137</v>
      </c>
      <c r="E301" s="131" t="s">
        <v>610</v>
      </c>
      <c r="F301" s="132" t="s">
        <v>611</v>
      </c>
      <c r="G301" s="133" t="s">
        <v>153</v>
      </c>
      <c r="H301" s="134">
        <v>6</v>
      </c>
      <c r="I301" s="135"/>
      <c r="J301" s="135">
        <f>ROUND(I301*H301,2)</f>
        <v>0</v>
      </c>
      <c r="K301" s="136"/>
      <c r="L301" s="29"/>
      <c r="M301" s="137" t="s">
        <v>1</v>
      </c>
      <c r="N301" s="138" t="s">
        <v>36</v>
      </c>
      <c r="O301" s="139">
        <v>0.34799999999999998</v>
      </c>
      <c r="P301" s="139">
        <f>O301*H301</f>
        <v>2.0880000000000001</v>
      </c>
      <c r="Q301" s="139">
        <v>3.5639999999999998E-2</v>
      </c>
      <c r="R301" s="139">
        <f>Q301*H301</f>
        <v>0.21383999999999997</v>
      </c>
      <c r="S301" s="139">
        <v>0</v>
      </c>
      <c r="T301" s="140">
        <f>S301*H301</f>
        <v>0</v>
      </c>
      <c r="AR301" s="141" t="s">
        <v>141</v>
      </c>
      <c r="AT301" s="141" t="s">
        <v>137</v>
      </c>
      <c r="AU301" s="141" t="s">
        <v>81</v>
      </c>
      <c r="AY301" s="17" t="s">
        <v>135</v>
      </c>
      <c r="BE301" s="142">
        <f>IF(N301="základní",J301,0)</f>
        <v>0</v>
      </c>
      <c r="BF301" s="142">
        <f>IF(N301="snížená",J301,0)</f>
        <v>0</v>
      </c>
      <c r="BG301" s="142">
        <f>IF(N301="zákl. přenesená",J301,0)</f>
        <v>0</v>
      </c>
      <c r="BH301" s="142">
        <f>IF(N301="sníž. přenesená",J301,0)</f>
        <v>0</v>
      </c>
      <c r="BI301" s="142">
        <f>IF(N301="nulová",J301,0)</f>
        <v>0</v>
      </c>
      <c r="BJ301" s="17" t="s">
        <v>79</v>
      </c>
      <c r="BK301" s="142">
        <f>ROUND(I301*H301,2)</f>
        <v>0</v>
      </c>
      <c r="BL301" s="17" t="s">
        <v>141</v>
      </c>
      <c r="BM301" s="141" t="s">
        <v>612</v>
      </c>
    </row>
    <row r="302" spans="2:65" s="12" customFormat="1">
      <c r="B302" s="143"/>
      <c r="D302" s="144" t="s">
        <v>143</v>
      </c>
      <c r="E302" s="145" t="s">
        <v>1</v>
      </c>
      <c r="F302" s="146" t="s">
        <v>613</v>
      </c>
      <c r="H302" s="147">
        <v>6</v>
      </c>
      <c r="L302" s="143"/>
      <c r="M302" s="148"/>
      <c r="T302" s="149"/>
      <c r="AT302" s="145" t="s">
        <v>143</v>
      </c>
      <c r="AU302" s="145" t="s">
        <v>81</v>
      </c>
      <c r="AV302" s="12" t="s">
        <v>81</v>
      </c>
      <c r="AW302" s="12" t="s">
        <v>27</v>
      </c>
      <c r="AX302" s="12" t="s">
        <v>79</v>
      </c>
      <c r="AY302" s="145" t="s">
        <v>135</v>
      </c>
    </row>
    <row r="303" spans="2:65" s="1" customFormat="1" ht="21.75" customHeight="1">
      <c r="B303" s="129"/>
      <c r="C303" s="130" t="s">
        <v>344</v>
      </c>
      <c r="D303" s="130" t="s">
        <v>137</v>
      </c>
      <c r="E303" s="131" t="s">
        <v>614</v>
      </c>
      <c r="F303" s="132" t="s">
        <v>615</v>
      </c>
      <c r="G303" s="133" t="s">
        <v>153</v>
      </c>
      <c r="H303" s="134">
        <v>3</v>
      </c>
      <c r="I303" s="135"/>
      <c r="J303" s="135">
        <f>ROUND(I303*H303,2)</f>
        <v>0</v>
      </c>
      <c r="K303" s="136"/>
      <c r="L303" s="29"/>
      <c r="M303" s="137" t="s">
        <v>1</v>
      </c>
      <c r="N303" s="138" t="s">
        <v>36</v>
      </c>
      <c r="O303" s="139">
        <v>0.45500000000000002</v>
      </c>
      <c r="P303" s="139">
        <f>O303*H303</f>
        <v>1.365</v>
      </c>
      <c r="Q303" s="139">
        <v>4.0550000000000003E-2</v>
      </c>
      <c r="R303" s="139">
        <f>Q303*H303</f>
        <v>0.12165000000000001</v>
      </c>
      <c r="S303" s="139">
        <v>0</v>
      </c>
      <c r="T303" s="140">
        <f>S303*H303</f>
        <v>0</v>
      </c>
      <c r="AR303" s="141" t="s">
        <v>141</v>
      </c>
      <c r="AT303" s="141" t="s">
        <v>137</v>
      </c>
      <c r="AU303" s="141" t="s">
        <v>81</v>
      </c>
      <c r="AY303" s="17" t="s">
        <v>135</v>
      </c>
      <c r="BE303" s="142">
        <f>IF(N303="základní",J303,0)</f>
        <v>0</v>
      </c>
      <c r="BF303" s="142">
        <f>IF(N303="snížená",J303,0)</f>
        <v>0</v>
      </c>
      <c r="BG303" s="142">
        <f>IF(N303="zákl. přenesená",J303,0)</f>
        <v>0</v>
      </c>
      <c r="BH303" s="142">
        <f>IF(N303="sníž. přenesená",J303,0)</f>
        <v>0</v>
      </c>
      <c r="BI303" s="142">
        <f>IF(N303="nulová",J303,0)</f>
        <v>0</v>
      </c>
      <c r="BJ303" s="17" t="s">
        <v>79</v>
      </c>
      <c r="BK303" s="142">
        <f>ROUND(I303*H303,2)</f>
        <v>0</v>
      </c>
      <c r="BL303" s="17" t="s">
        <v>141</v>
      </c>
      <c r="BM303" s="141" t="s">
        <v>616</v>
      </c>
    </row>
    <row r="304" spans="2:65" s="1" customFormat="1" ht="21.75" customHeight="1">
      <c r="B304" s="129"/>
      <c r="C304" s="130" t="s">
        <v>348</v>
      </c>
      <c r="D304" s="130" t="s">
        <v>137</v>
      </c>
      <c r="E304" s="131" t="s">
        <v>617</v>
      </c>
      <c r="F304" s="132" t="s">
        <v>618</v>
      </c>
      <c r="G304" s="133" t="s">
        <v>153</v>
      </c>
      <c r="H304" s="134">
        <v>2</v>
      </c>
      <c r="I304" s="135"/>
      <c r="J304" s="135">
        <f>ROUND(I304*H304,2)</f>
        <v>0</v>
      </c>
      <c r="K304" s="136"/>
      <c r="L304" s="29"/>
      <c r="M304" s="137" t="s">
        <v>1</v>
      </c>
      <c r="N304" s="138" t="s">
        <v>36</v>
      </c>
      <c r="O304" s="139">
        <v>0.46300000000000002</v>
      </c>
      <c r="P304" s="139">
        <f>O304*H304</f>
        <v>0.92600000000000005</v>
      </c>
      <c r="Q304" s="139">
        <v>4.487E-2</v>
      </c>
      <c r="R304" s="139">
        <f>Q304*H304</f>
        <v>8.974E-2</v>
      </c>
      <c r="S304" s="139">
        <v>0</v>
      </c>
      <c r="T304" s="140">
        <f>S304*H304</f>
        <v>0</v>
      </c>
      <c r="AR304" s="141" t="s">
        <v>141</v>
      </c>
      <c r="AT304" s="141" t="s">
        <v>137</v>
      </c>
      <c r="AU304" s="141" t="s">
        <v>81</v>
      </c>
      <c r="AY304" s="17" t="s">
        <v>135</v>
      </c>
      <c r="BE304" s="142">
        <f>IF(N304="základní",J304,0)</f>
        <v>0</v>
      </c>
      <c r="BF304" s="142">
        <f>IF(N304="snížená",J304,0)</f>
        <v>0</v>
      </c>
      <c r="BG304" s="142">
        <f>IF(N304="zákl. přenesená",J304,0)</f>
        <v>0</v>
      </c>
      <c r="BH304" s="142">
        <f>IF(N304="sníž. přenesená",J304,0)</f>
        <v>0</v>
      </c>
      <c r="BI304" s="142">
        <f>IF(N304="nulová",J304,0)</f>
        <v>0</v>
      </c>
      <c r="BJ304" s="17" t="s">
        <v>79</v>
      </c>
      <c r="BK304" s="142">
        <f>ROUND(I304*H304,2)</f>
        <v>0</v>
      </c>
      <c r="BL304" s="17" t="s">
        <v>141</v>
      </c>
      <c r="BM304" s="141" t="s">
        <v>619</v>
      </c>
    </row>
    <row r="305" spans="2:65" s="1" customFormat="1" ht="21.75" customHeight="1">
      <c r="B305" s="129"/>
      <c r="C305" s="130" t="s">
        <v>353</v>
      </c>
      <c r="D305" s="130" t="s">
        <v>137</v>
      </c>
      <c r="E305" s="131" t="s">
        <v>620</v>
      </c>
      <c r="F305" s="132" t="s">
        <v>621</v>
      </c>
      <c r="G305" s="133" t="s">
        <v>153</v>
      </c>
      <c r="H305" s="134">
        <v>3</v>
      </c>
      <c r="I305" s="135"/>
      <c r="J305" s="135">
        <f>ROUND(I305*H305,2)</f>
        <v>0</v>
      </c>
      <c r="K305" s="136"/>
      <c r="L305" s="29"/>
      <c r="M305" s="137" t="s">
        <v>1</v>
      </c>
      <c r="N305" s="138" t="s">
        <v>36</v>
      </c>
      <c r="O305" s="139">
        <v>0.34799999999999998</v>
      </c>
      <c r="P305" s="139">
        <f>O305*H305</f>
        <v>1.044</v>
      </c>
      <c r="Q305" s="139">
        <v>4.2000000000000003E-2</v>
      </c>
      <c r="R305" s="139">
        <f>Q305*H305</f>
        <v>0.126</v>
      </c>
      <c r="S305" s="139">
        <v>0</v>
      </c>
      <c r="T305" s="140">
        <f>S305*H305</f>
        <v>0</v>
      </c>
      <c r="AR305" s="141" t="s">
        <v>141</v>
      </c>
      <c r="AT305" s="141" t="s">
        <v>137</v>
      </c>
      <c r="AU305" s="141" t="s">
        <v>81</v>
      </c>
      <c r="AY305" s="17" t="s">
        <v>135</v>
      </c>
      <c r="BE305" s="142">
        <f>IF(N305="základní",J305,0)</f>
        <v>0</v>
      </c>
      <c r="BF305" s="142">
        <f>IF(N305="snížená",J305,0)</f>
        <v>0</v>
      </c>
      <c r="BG305" s="142">
        <f>IF(N305="zákl. přenesená",J305,0)</f>
        <v>0</v>
      </c>
      <c r="BH305" s="142">
        <f>IF(N305="sníž. přenesená",J305,0)</f>
        <v>0</v>
      </c>
      <c r="BI305" s="142">
        <f>IF(N305="nulová",J305,0)</f>
        <v>0</v>
      </c>
      <c r="BJ305" s="17" t="s">
        <v>79</v>
      </c>
      <c r="BK305" s="142">
        <f>ROUND(I305*H305,2)</f>
        <v>0</v>
      </c>
      <c r="BL305" s="17" t="s">
        <v>141</v>
      </c>
      <c r="BM305" s="141" t="s">
        <v>622</v>
      </c>
    </row>
    <row r="306" spans="2:65" s="12" customFormat="1">
      <c r="B306" s="143"/>
      <c r="D306" s="144" t="s">
        <v>143</v>
      </c>
      <c r="E306" s="145" t="s">
        <v>1</v>
      </c>
      <c r="F306" s="146" t="s">
        <v>623</v>
      </c>
      <c r="H306" s="147">
        <v>3</v>
      </c>
      <c r="L306" s="143"/>
      <c r="M306" s="148"/>
      <c r="T306" s="149"/>
      <c r="AT306" s="145" t="s">
        <v>143</v>
      </c>
      <c r="AU306" s="145" t="s">
        <v>81</v>
      </c>
      <c r="AV306" s="12" t="s">
        <v>81</v>
      </c>
      <c r="AW306" s="12" t="s">
        <v>27</v>
      </c>
      <c r="AX306" s="12" t="s">
        <v>79</v>
      </c>
      <c r="AY306" s="145" t="s">
        <v>135</v>
      </c>
    </row>
    <row r="307" spans="2:65" s="1" customFormat="1" ht="21.75" customHeight="1">
      <c r="B307" s="129"/>
      <c r="C307" s="130" t="s">
        <v>357</v>
      </c>
      <c r="D307" s="130" t="s">
        <v>137</v>
      </c>
      <c r="E307" s="131" t="s">
        <v>624</v>
      </c>
      <c r="F307" s="132" t="s">
        <v>625</v>
      </c>
      <c r="G307" s="133" t="s">
        <v>153</v>
      </c>
      <c r="H307" s="134">
        <v>1</v>
      </c>
      <c r="I307" s="135"/>
      <c r="J307" s="135">
        <f>ROUND(I307*H307,2)</f>
        <v>0</v>
      </c>
      <c r="K307" s="136"/>
      <c r="L307" s="29"/>
      <c r="M307" s="137" t="s">
        <v>1</v>
      </c>
      <c r="N307" s="138" t="s">
        <v>36</v>
      </c>
      <c r="O307" s="139">
        <v>0.48</v>
      </c>
      <c r="P307" s="139">
        <f>O307*H307</f>
        <v>0.48</v>
      </c>
      <c r="Q307" s="139">
        <v>5.781E-2</v>
      </c>
      <c r="R307" s="139">
        <f>Q307*H307</f>
        <v>5.781E-2</v>
      </c>
      <c r="S307" s="139">
        <v>0</v>
      </c>
      <c r="T307" s="140">
        <f>S307*H307</f>
        <v>0</v>
      </c>
      <c r="AR307" s="141" t="s">
        <v>141</v>
      </c>
      <c r="AT307" s="141" t="s">
        <v>137</v>
      </c>
      <c r="AU307" s="141" t="s">
        <v>81</v>
      </c>
      <c r="AY307" s="17" t="s">
        <v>135</v>
      </c>
      <c r="BE307" s="142">
        <f>IF(N307="základní",J307,0)</f>
        <v>0</v>
      </c>
      <c r="BF307" s="142">
        <f>IF(N307="snížená",J307,0)</f>
        <v>0</v>
      </c>
      <c r="BG307" s="142">
        <f>IF(N307="zákl. přenesená",J307,0)</f>
        <v>0</v>
      </c>
      <c r="BH307" s="142">
        <f>IF(N307="sníž. přenesená",J307,0)</f>
        <v>0</v>
      </c>
      <c r="BI307" s="142">
        <f>IF(N307="nulová",J307,0)</f>
        <v>0</v>
      </c>
      <c r="BJ307" s="17" t="s">
        <v>79</v>
      </c>
      <c r="BK307" s="142">
        <f>ROUND(I307*H307,2)</f>
        <v>0</v>
      </c>
      <c r="BL307" s="17" t="s">
        <v>141</v>
      </c>
      <c r="BM307" s="141" t="s">
        <v>626</v>
      </c>
    </row>
    <row r="308" spans="2:65" s="1" customFormat="1" ht="24.15" customHeight="1">
      <c r="B308" s="129"/>
      <c r="C308" s="130" t="s">
        <v>365</v>
      </c>
      <c r="D308" s="130" t="s">
        <v>137</v>
      </c>
      <c r="E308" s="131" t="s">
        <v>627</v>
      </c>
      <c r="F308" s="132" t="s">
        <v>628</v>
      </c>
      <c r="G308" s="133" t="s">
        <v>140</v>
      </c>
      <c r="H308" s="134">
        <v>29.841999999999999</v>
      </c>
      <c r="I308" s="135"/>
      <c r="J308" s="135">
        <f>ROUND(I308*H308,2)</f>
        <v>0</v>
      </c>
      <c r="K308" s="136"/>
      <c r="L308" s="29"/>
      <c r="M308" s="137" t="s">
        <v>1</v>
      </c>
      <c r="N308" s="138" t="s">
        <v>36</v>
      </c>
      <c r="O308" s="139">
        <v>0.66200000000000003</v>
      </c>
      <c r="P308" s="139">
        <f>O308*H308</f>
        <v>19.755403999999999</v>
      </c>
      <c r="Q308" s="139">
        <v>7.9369999999999996E-2</v>
      </c>
      <c r="R308" s="139">
        <f>Q308*H308</f>
        <v>2.3685595399999997</v>
      </c>
      <c r="S308" s="139">
        <v>0</v>
      </c>
      <c r="T308" s="140">
        <f>S308*H308</f>
        <v>0</v>
      </c>
      <c r="AR308" s="141" t="s">
        <v>141</v>
      </c>
      <c r="AT308" s="141" t="s">
        <v>137</v>
      </c>
      <c r="AU308" s="141" t="s">
        <v>81</v>
      </c>
      <c r="AY308" s="17" t="s">
        <v>135</v>
      </c>
      <c r="BE308" s="142">
        <f>IF(N308="základní",J308,0)</f>
        <v>0</v>
      </c>
      <c r="BF308" s="142">
        <f>IF(N308="snížená",J308,0)</f>
        <v>0</v>
      </c>
      <c r="BG308" s="142">
        <f>IF(N308="zákl. přenesená",J308,0)</f>
        <v>0</v>
      </c>
      <c r="BH308" s="142">
        <f>IF(N308="sníž. přenesená",J308,0)</f>
        <v>0</v>
      </c>
      <c r="BI308" s="142">
        <f>IF(N308="nulová",J308,0)</f>
        <v>0</v>
      </c>
      <c r="BJ308" s="17" t="s">
        <v>79</v>
      </c>
      <c r="BK308" s="142">
        <f>ROUND(I308*H308,2)</f>
        <v>0</v>
      </c>
      <c r="BL308" s="17" t="s">
        <v>141</v>
      </c>
      <c r="BM308" s="141" t="s">
        <v>629</v>
      </c>
    </row>
    <row r="309" spans="2:65" s="14" customFormat="1">
      <c r="B309" s="156"/>
      <c r="D309" s="144" t="s">
        <v>143</v>
      </c>
      <c r="E309" s="157" t="s">
        <v>1</v>
      </c>
      <c r="F309" s="158" t="s">
        <v>584</v>
      </c>
      <c r="H309" s="157" t="s">
        <v>1</v>
      </c>
      <c r="L309" s="156"/>
      <c r="M309" s="159"/>
      <c r="T309" s="160"/>
      <c r="AT309" s="157" t="s">
        <v>143</v>
      </c>
      <c r="AU309" s="157" t="s">
        <v>81</v>
      </c>
      <c r="AV309" s="14" t="s">
        <v>79</v>
      </c>
      <c r="AW309" s="14" t="s">
        <v>27</v>
      </c>
      <c r="AX309" s="14" t="s">
        <v>71</v>
      </c>
      <c r="AY309" s="157" t="s">
        <v>135</v>
      </c>
    </row>
    <row r="310" spans="2:65" s="12" customFormat="1">
      <c r="B310" s="143"/>
      <c r="D310" s="144" t="s">
        <v>143</v>
      </c>
      <c r="E310" s="145" t="s">
        <v>1</v>
      </c>
      <c r="F310" s="146" t="s">
        <v>630</v>
      </c>
      <c r="H310" s="147">
        <v>6.1239999999999997</v>
      </c>
      <c r="L310" s="143"/>
      <c r="M310" s="148"/>
      <c r="T310" s="149"/>
      <c r="AT310" s="145" t="s">
        <v>143</v>
      </c>
      <c r="AU310" s="145" t="s">
        <v>81</v>
      </c>
      <c r="AV310" s="12" t="s">
        <v>81</v>
      </c>
      <c r="AW310" s="12" t="s">
        <v>27</v>
      </c>
      <c r="AX310" s="12" t="s">
        <v>71</v>
      </c>
      <c r="AY310" s="145" t="s">
        <v>135</v>
      </c>
    </row>
    <row r="311" spans="2:65" s="15" customFormat="1">
      <c r="B311" s="175"/>
      <c r="D311" s="144" t="s">
        <v>143</v>
      </c>
      <c r="E311" s="176" t="s">
        <v>1</v>
      </c>
      <c r="F311" s="177" t="s">
        <v>590</v>
      </c>
      <c r="H311" s="178">
        <v>6.1239999999999997</v>
      </c>
      <c r="L311" s="175"/>
      <c r="M311" s="179"/>
      <c r="T311" s="180"/>
      <c r="AT311" s="176" t="s">
        <v>143</v>
      </c>
      <c r="AU311" s="176" t="s">
        <v>81</v>
      </c>
      <c r="AV311" s="15" t="s">
        <v>150</v>
      </c>
      <c r="AW311" s="15" t="s">
        <v>27</v>
      </c>
      <c r="AX311" s="15" t="s">
        <v>71</v>
      </c>
      <c r="AY311" s="176" t="s">
        <v>135</v>
      </c>
    </row>
    <row r="312" spans="2:65" s="14" customFormat="1">
      <c r="B312" s="156"/>
      <c r="D312" s="144" t="s">
        <v>143</v>
      </c>
      <c r="E312" s="157" t="s">
        <v>1</v>
      </c>
      <c r="F312" s="158" t="s">
        <v>591</v>
      </c>
      <c r="H312" s="157" t="s">
        <v>1</v>
      </c>
      <c r="L312" s="156"/>
      <c r="M312" s="159"/>
      <c r="T312" s="160"/>
      <c r="AT312" s="157" t="s">
        <v>143</v>
      </c>
      <c r="AU312" s="157" t="s">
        <v>81</v>
      </c>
      <c r="AV312" s="14" t="s">
        <v>79</v>
      </c>
      <c r="AW312" s="14" t="s">
        <v>27</v>
      </c>
      <c r="AX312" s="14" t="s">
        <v>71</v>
      </c>
      <c r="AY312" s="157" t="s">
        <v>135</v>
      </c>
    </row>
    <row r="313" spans="2:65" s="12" customFormat="1">
      <c r="B313" s="143"/>
      <c r="D313" s="144" t="s">
        <v>143</v>
      </c>
      <c r="E313" s="145" t="s">
        <v>1</v>
      </c>
      <c r="F313" s="146" t="s">
        <v>631</v>
      </c>
      <c r="H313" s="147">
        <v>4.6399999999999997</v>
      </c>
      <c r="L313" s="143"/>
      <c r="M313" s="148"/>
      <c r="T313" s="149"/>
      <c r="AT313" s="145" t="s">
        <v>143</v>
      </c>
      <c r="AU313" s="145" t="s">
        <v>81</v>
      </c>
      <c r="AV313" s="12" t="s">
        <v>81</v>
      </c>
      <c r="AW313" s="12" t="s">
        <v>27</v>
      </c>
      <c r="AX313" s="12" t="s">
        <v>71</v>
      </c>
      <c r="AY313" s="145" t="s">
        <v>135</v>
      </c>
    </row>
    <row r="314" spans="2:65" s="12" customFormat="1">
      <c r="B314" s="143"/>
      <c r="D314" s="144" t="s">
        <v>143</v>
      </c>
      <c r="E314" s="145" t="s">
        <v>1</v>
      </c>
      <c r="F314" s="146" t="s">
        <v>632</v>
      </c>
      <c r="H314" s="147">
        <v>3.15</v>
      </c>
      <c r="L314" s="143"/>
      <c r="M314" s="148"/>
      <c r="T314" s="149"/>
      <c r="AT314" s="145" t="s">
        <v>143</v>
      </c>
      <c r="AU314" s="145" t="s">
        <v>81</v>
      </c>
      <c r="AV314" s="12" t="s">
        <v>81</v>
      </c>
      <c r="AW314" s="12" t="s">
        <v>27</v>
      </c>
      <c r="AX314" s="12" t="s">
        <v>71</v>
      </c>
      <c r="AY314" s="145" t="s">
        <v>135</v>
      </c>
    </row>
    <row r="315" spans="2:65" s="12" customFormat="1">
      <c r="B315" s="143"/>
      <c r="D315" s="144" t="s">
        <v>143</v>
      </c>
      <c r="E315" s="145" t="s">
        <v>1</v>
      </c>
      <c r="F315" s="146" t="s">
        <v>633</v>
      </c>
      <c r="H315" s="147">
        <v>2.7</v>
      </c>
      <c r="L315" s="143"/>
      <c r="M315" s="148"/>
      <c r="T315" s="149"/>
      <c r="AT315" s="145" t="s">
        <v>143</v>
      </c>
      <c r="AU315" s="145" t="s">
        <v>81</v>
      </c>
      <c r="AV315" s="12" t="s">
        <v>81</v>
      </c>
      <c r="AW315" s="12" t="s">
        <v>27</v>
      </c>
      <c r="AX315" s="12" t="s">
        <v>71</v>
      </c>
      <c r="AY315" s="145" t="s">
        <v>135</v>
      </c>
    </row>
    <row r="316" spans="2:65" s="12" customFormat="1">
      <c r="B316" s="143"/>
      <c r="D316" s="144" t="s">
        <v>143</v>
      </c>
      <c r="E316" s="145" t="s">
        <v>1</v>
      </c>
      <c r="F316" s="146" t="s">
        <v>634</v>
      </c>
      <c r="H316" s="147">
        <v>3.1320000000000001</v>
      </c>
      <c r="L316" s="143"/>
      <c r="M316" s="148"/>
      <c r="T316" s="149"/>
      <c r="AT316" s="145" t="s">
        <v>143</v>
      </c>
      <c r="AU316" s="145" t="s">
        <v>81</v>
      </c>
      <c r="AV316" s="12" t="s">
        <v>81</v>
      </c>
      <c r="AW316" s="12" t="s">
        <v>27</v>
      </c>
      <c r="AX316" s="12" t="s">
        <v>71</v>
      </c>
      <c r="AY316" s="145" t="s">
        <v>135</v>
      </c>
    </row>
    <row r="317" spans="2:65" s="12" customFormat="1">
      <c r="B317" s="143"/>
      <c r="D317" s="144" t="s">
        <v>143</v>
      </c>
      <c r="E317" s="145" t="s">
        <v>1</v>
      </c>
      <c r="F317" s="146" t="s">
        <v>635</v>
      </c>
      <c r="H317" s="147">
        <v>0.99199999999999999</v>
      </c>
      <c r="L317" s="143"/>
      <c r="M317" s="148"/>
      <c r="T317" s="149"/>
      <c r="AT317" s="145" t="s">
        <v>143</v>
      </c>
      <c r="AU317" s="145" t="s">
        <v>81</v>
      </c>
      <c r="AV317" s="12" t="s">
        <v>81</v>
      </c>
      <c r="AW317" s="12" t="s">
        <v>27</v>
      </c>
      <c r="AX317" s="12" t="s">
        <v>71</v>
      </c>
      <c r="AY317" s="145" t="s">
        <v>135</v>
      </c>
    </row>
    <row r="318" spans="2:65" s="12" customFormat="1">
      <c r="B318" s="143"/>
      <c r="D318" s="144" t="s">
        <v>143</v>
      </c>
      <c r="E318" s="145" t="s">
        <v>1</v>
      </c>
      <c r="F318" s="146" t="s">
        <v>636</v>
      </c>
      <c r="H318" s="147">
        <v>6.2560000000000002</v>
      </c>
      <c r="L318" s="143"/>
      <c r="M318" s="148"/>
      <c r="T318" s="149"/>
      <c r="AT318" s="145" t="s">
        <v>143</v>
      </c>
      <c r="AU318" s="145" t="s">
        <v>81</v>
      </c>
      <c r="AV318" s="12" t="s">
        <v>81</v>
      </c>
      <c r="AW318" s="12" t="s">
        <v>27</v>
      </c>
      <c r="AX318" s="12" t="s">
        <v>71</v>
      </c>
      <c r="AY318" s="145" t="s">
        <v>135</v>
      </c>
    </row>
    <row r="319" spans="2:65" s="12" customFormat="1">
      <c r="B319" s="143"/>
      <c r="D319" s="144" t="s">
        <v>143</v>
      </c>
      <c r="E319" s="145" t="s">
        <v>1</v>
      </c>
      <c r="F319" s="146" t="s">
        <v>637</v>
      </c>
      <c r="H319" s="147">
        <v>2.8479999999999999</v>
      </c>
      <c r="L319" s="143"/>
      <c r="M319" s="148"/>
      <c r="T319" s="149"/>
      <c r="AT319" s="145" t="s">
        <v>143</v>
      </c>
      <c r="AU319" s="145" t="s">
        <v>81</v>
      </c>
      <c r="AV319" s="12" t="s">
        <v>81</v>
      </c>
      <c r="AW319" s="12" t="s">
        <v>27</v>
      </c>
      <c r="AX319" s="12" t="s">
        <v>71</v>
      </c>
      <c r="AY319" s="145" t="s">
        <v>135</v>
      </c>
    </row>
    <row r="320" spans="2:65" s="15" customFormat="1">
      <c r="B320" s="175"/>
      <c r="D320" s="144" t="s">
        <v>143</v>
      </c>
      <c r="E320" s="176" t="s">
        <v>1</v>
      </c>
      <c r="F320" s="177" t="s">
        <v>590</v>
      </c>
      <c r="H320" s="178">
        <v>23.718</v>
      </c>
      <c r="L320" s="175"/>
      <c r="M320" s="179"/>
      <c r="T320" s="180"/>
      <c r="AT320" s="176" t="s">
        <v>143</v>
      </c>
      <c r="AU320" s="176" t="s">
        <v>81</v>
      </c>
      <c r="AV320" s="15" t="s">
        <v>150</v>
      </c>
      <c r="AW320" s="15" t="s">
        <v>27</v>
      </c>
      <c r="AX320" s="15" t="s">
        <v>71</v>
      </c>
      <c r="AY320" s="176" t="s">
        <v>135</v>
      </c>
    </row>
    <row r="321" spans="2:65" s="13" customFormat="1">
      <c r="B321" s="150"/>
      <c r="D321" s="144" t="s">
        <v>143</v>
      </c>
      <c r="E321" s="151" t="s">
        <v>1</v>
      </c>
      <c r="F321" s="152" t="s">
        <v>174</v>
      </c>
      <c r="H321" s="153">
        <v>29.841999999999999</v>
      </c>
      <c r="L321" s="150"/>
      <c r="M321" s="154"/>
      <c r="T321" s="155"/>
      <c r="AT321" s="151" t="s">
        <v>143</v>
      </c>
      <c r="AU321" s="151" t="s">
        <v>81</v>
      </c>
      <c r="AV321" s="13" t="s">
        <v>141</v>
      </c>
      <c r="AW321" s="13" t="s">
        <v>27</v>
      </c>
      <c r="AX321" s="13" t="s">
        <v>79</v>
      </c>
      <c r="AY321" s="151" t="s">
        <v>135</v>
      </c>
    </row>
    <row r="322" spans="2:65" s="1" customFormat="1" ht="24.15" customHeight="1">
      <c r="B322" s="129"/>
      <c r="C322" s="130" t="s">
        <v>373</v>
      </c>
      <c r="D322" s="130" t="s">
        <v>137</v>
      </c>
      <c r="E322" s="131" t="s">
        <v>638</v>
      </c>
      <c r="F322" s="132" t="s">
        <v>639</v>
      </c>
      <c r="G322" s="133" t="s">
        <v>140</v>
      </c>
      <c r="H322" s="134">
        <v>584.98699999999997</v>
      </c>
      <c r="I322" s="135"/>
      <c r="J322" s="135">
        <f>ROUND(I322*H322,2)</f>
        <v>0</v>
      </c>
      <c r="K322" s="136"/>
      <c r="L322" s="29"/>
      <c r="M322" s="137" t="s">
        <v>1</v>
      </c>
      <c r="N322" s="138" t="s">
        <v>36</v>
      </c>
      <c r="O322" s="139">
        <v>0.61599999999999999</v>
      </c>
      <c r="P322" s="139">
        <f>O322*H322</f>
        <v>360.351992</v>
      </c>
      <c r="Q322" s="139">
        <v>0.11549</v>
      </c>
      <c r="R322" s="139">
        <f>Q322*H322</f>
        <v>67.56014863</v>
      </c>
      <c r="S322" s="139">
        <v>0</v>
      </c>
      <c r="T322" s="140">
        <f>S322*H322</f>
        <v>0</v>
      </c>
      <c r="AR322" s="141" t="s">
        <v>141</v>
      </c>
      <c r="AT322" s="141" t="s">
        <v>137</v>
      </c>
      <c r="AU322" s="141" t="s">
        <v>81</v>
      </c>
      <c r="AY322" s="17" t="s">
        <v>135</v>
      </c>
      <c r="BE322" s="142">
        <f>IF(N322="základní",J322,0)</f>
        <v>0</v>
      </c>
      <c r="BF322" s="142">
        <f>IF(N322="snížená",J322,0)</f>
        <v>0</v>
      </c>
      <c r="BG322" s="142">
        <f>IF(N322="zákl. přenesená",J322,0)</f>
        <v>0</v>
      </c>
      <c r="BH322" s="142">
        <f>IF(N322="sníž. přenesená",J322,0)</f>
        <v>0</v>
      </c>
      <c r="BI322" s="142">
        <f>IF(N322="nulová",J322,0)</f>
        <v>0</v>
      </c>
      <c r="BJ322" s="17" t="s">
        <v>79</v>
      </c>
      <c r="BK322" s="142">
        <f>ROUND(I322*H322,2)</f>
        <v>0</v>
      </c>
      <c r="BL322" s="17" t="s">
        <v>141</v>
      </c>
      <c r="BM322" s="141" t="s">
        <v>640</v>
      </c>
    </row>
    <row r="323" spans="2:65" s="14" customFormat="1">
      <c r="B323" s="156"/>
      <c r="D323" s="144" t="s">
        <v>143</v>
      </c>
      <c r="E323" s="157" t="s">
        <v>1</v>
      </c>
      <c r="F323" s="158" t="s">
        <v>584</v>
      </c>
      <c r="H323" s="157" t="s">
        <v>1</v>
      </c>
      <c r="L323" s="156"/>
      <c r="M323" s="159"/>
      <c r="T323" s="160"/>
      <c r="AT323" s="157" t="s">
        <v>143</v>
      </c>
      <c r="AU323" s="157" t="s">
        <v>81</v>
      </c>
      <c r="AV323" s="14" t="s">
        <v>79</v>
      </c>
      <c r="AW323" s="14" t="s">
        <v>27</v>
      </c>
      <c r="AX323" s="14" t="s">
        <v>71</v>
      </c>
      <c r="AY323" s="157" t="s">
        <v>135</v>
      </c>
    </row>
    <row r="324" spans="2:65" s="12" customFormat="1">
      <c r="B324" s="143"/>
      <c r="D324" s="144" t="s">
        <v>143</v>
      </c>
      <c r="E324" s="145" t="s">
        <v>1</v>
      </c>
      <c r="F324" s="146" t="s">
        <v>641</v>
      </c>
      <c r="H324" s="147">
        <v>14.804</v>
      </c>
      <c r="L324" s="143"/>
      <c r="M324" s="148"/>
      <c r="T324" s="149"/>
      <c r="AT324" s="145" t="s">
        <v>143</v>
      </c>
      <c r="AU324" s="145" t="s">
        <v>81</v>
      </c>
      <c r="AV324" s="12" t="s">
        <v>81</v>
      </c>
      <c r="AW324" s="12" t="s">
        <v>27</v>
      </c>
      <c r="AX324" s="12" t="s">
        <v>71</v>
      </c>
      <c r="AY324" s="145" t="s">
        <v>135</v>
      </c>
    </row>
    <row r="325" spans="2:65" s="12" customFormat="1">
      <c r="B325" s="143"/>
      <c r="D325" s="144" t="s">
        <v>143</v>
      </c>
      <c r="E325" s="145" t="s">
        <v>1</v>
      </c>
      <c r="F325" s="146" t="s">
        <v>642</v>
      </c>
      <c r="H325" s="147">
        <v>3.1</v>
      </c>
      <c r="L325" s="143"/>
      <c r="M325" s="148"/>
      <c r="T325" s="149"/>
      <c r="AT325" s="145" t="s">
        <v>143</v>
      </c>
      <c r="AU325" s="145" t="s">
        <v>81</v>
      </c>
      <c r="AV325" s="12" t="s">
        <v>81</v>
      </c>
      <c r="AW325" s="12" t="s">
        <v>27</v>
      </c>
      <c r="AX325" s="12" t="s">
        <v>71</v>
      </c>
      <c r="AY325" s="145" t="s">
        <v>135</v>
      </c>
    </row>
    <row r="326" spans="2:65" s="12" customFormat="1">
      <c r="B326" s="143"/>
      <c r="D326" s="144" t="s">
        <v>143</v>
      </c>
      <c r="E326" s="145" t="s">
        <v>1</v>
      </c>
      <c r="F326" s="146" t="s">
        <v>643</v>
      </c>
      <c r="H326" s="147">
        <v>8.16</v>
      </c>
      <c r="L326" s="143"/>
      <c r="M326" s="148"/>
      <c r="T326" s="149"/>
      <c r="AT326" s="145" t="s">
        <v>143</v>
      </c>
      <c r="AU326" s="145" t="s">
        <v>81</v>
      </c>
      <c r="AV326" s="12" t="s">
        <v>81</v>
      </c>
      <c r="AW326" s="12" t="s">
        <v>27</v>
      </c>
      <c r="AX326" s="12" t="s">
        <v>71</v>
      </c>
      <c r="AY326" s="145" t="s">
        <v>135</v>
      </c>
    </row>
    <row r="327" spans="2:65" s="12" customFormat="1">
      <c r="B327" s="143"/>
      <c r="D327" s="144" t="s">
        <v>143</v>
      </c>
      <c r="E327" s="145" t="s">
        <v>1</v>
      </c>
      <c r="F327" s="146" t="s">
        <v>644</v>
      </c>
      <c r="H327" s="147">
        <v>2.72</v>
      </c>
      <c r="L327" s="143"/>
      <c r="M327" s="148"/>
      <c r="T327" s="149"/>
      <c r="AT327" s="145" t="s">
        <v>143</v>
      </c>
      <c r="AU327" s="145" t="s">
        <v>81</v>
      </c>
      <c r="AV327" s="12" t="s">
        <v>81</v>
      </c>
      <c r="AW327" s="12" t="s">
        <v>27</v>
      </c>
      <c r="AX327" s="12" t="s">
        <v>71</v>
      </c>
      <c r="AY327" s="145" t="s">
        <v>135</v>
      </c>
    </row>
    <row r="328" spans="2:65" s="12" customFormat="1">
      <c r="B328" s="143"/>
      <c r="D328" s="144" t="s">
        <v>143</v>
      </c>
      <c r="E328" s="145" t="s">
        <v>1</v>
      </c>
      <c r="F328" s="146" t="s">
        <v>645</v>
      </c>
      <c r="H328" s="147">
        <v>-0.48</v>
      </c>
      <c r="L328" s="143"/>
      <c r="M328" s="148"/>
      <c r="T328" s="149"/>
      <c r="AT328" s="145" t="s">
        <v>143</v>
      </c>
      <c r="AU328" s="145" t="s">
        <v>81</v>
      </c>
      <c r="AV328" s="12" t="s">
        <v>81</v>
      </c>
      <c r="AW328" s="12" t="s">
        <v>27</v>
      </c>
      <c r="AX328" s="12" t="s">
        <v>71</v>
      </c>
      <c r="AY328" s="145" t="s">
        <v>135</v>
      </c>
    </row>
    <row r="329" spans="2:65" s="12" customFormat="1">
      <c r="B329" s="143"/>
      <c r="D329" s="144" t="s">
        <v>143</v>
      </c>
      <c r="E329" s="145" t="s">
        <v>1</v>
      </c>
      <c r="F329" s="146" t="s">
        <v>646</v>
      </c>
      <c r="H329" s="147">
        <v>11.132</v>
      </c>
      <c r="L329" s="143"/>
      <c r="M329" s="148"/>
      <c r="T329" s="149"/>
      <c r="AT329" s="145" t="s">
        <v>143</v>
      </c>
      <c r="AU329" s="145" t="s">
        <v>81</v>
      </c>
      <c r="AV329" s="12" t="s">
        <v>81</v>
      </c>
      <c r="AW329" s="12" t="s">
        <v>27</v>
      </c>
      <c r="AX329" s="12" t="s">
        <v>71</v>
      </c>
      <c r="AY329" s="145" t="s">
        <v>135</v>
      </c>
    </row>
    <row r="330" spans="2:65" s="12" customFormat="1">
      <c r="B330" s="143"/>
      <c r="D330" s="144" t="s">
        <v>143</v>
      </c>
      <c r="E330" s="145" t="s">
        <v>1</v>
      </c>
      <c r="F330" s="146" t="s">
        <v>647</v>
      </c>
      <c r="H330" s="147">
        <v>-1.7729999999999999</v>
      </c>
      <c r="L330" s="143"/>
      <c r="M330" s="148"/>
      <c r="T330" s="149"/>
      <c r="AT330" s="145" t="s">
        <v>143</v>
      </c>
      <c r="AU330" s="145" t="s">
        <v>81</v>
      </c>
      <c r="AV330" s="12" t="s">
        <v>81</v>
      </c>
      <c r="AW330" s="12" t="s">
        <v>27</v>
      </c>
      <c r="AX330" s="12" t="s">
        <v>71</v>
      </c>
      <c r="AY330" s="145" t="s">
        <v>135</v>
      </c>
    </row>
    <row r="331" spans="2:65" s="12" customFormat="1">
      <c r="B331" s="143"/>
      <c r="D331" s="144" t="s">
        <v>143</v>
      </c>
      <c r="E331" s="145" t="s">
        <v>1</v>
      </c>
      <c r="F331" s="146" t="s">
        <v>648</v>
      </c>
      <c r="H331" s="147">
        <v>31.914000000000001</v>
      </c>
      <c r="L331" s="143"/>
      <c r="M331" s="148"/>
      <c r="T331" s="149"/>
      <c r="AT331" s="145" t="s">
        <v>143</v>
      </c>
      <c r="AU331" s="145" t="s">
        <v>81</v>
      </c>
      <c r="AV331" s="12" t="s">
        <v>81</v>
      </c>
      <c r="AW331" s="12" t="s">
        <v>27</v>
      </c>
      <c r="AX331" s="12" t="s">
        <v>71</v>
      </c>
      <c r="AY331" s="145" t="s">
        <v>135</v>
      </c>
    </row>
    <row r="332" spans="2:65" s="12" customFormat="1">
      <c r="B332" s="143"/>
      <c r="D332" s="144" t="s">
        <v>143</v>
      </c>
      <c r="E332" s="145" t="s">
        <v>1</v>
      </c>
      <c r="F332" s="146" t="s">
        <v>649</v>
      </c>
      <c r="H332" s="147">
        <v>-5.319</v>
      </c>
      <c r="L332" s="143"/>
      <c r="M332" s="148"/>
      <c r="T332" s="149"/>
      <c r="AT332" s="145" t="s">
        <v>143</v>
      </c>
      <c r="AU332" s="145" t="s">
        <v>81</v>
      </c>
      <c r="AV332" s="12" t="s">
        <v>81</v>
      </c>
      <c r="AW332" s="12" t="s">
        <v>27</v>
      </c>
      <c r="AX332" s="12" t="s">
        <v>71</v>
      </c>
      <c r="AY332" s="145" t="s">
        <v>135</v>
      </c>
    </row>
    <row r="333" spans="2:65" s="12" customFormat="1">
      <c r="B333" s="143"/>
      <c r="D333" s="144" t="s">
        <v>143</v>
      </c>
      <c r="E333" s="145" t="s">
        <v>1</v>
      </c>
      <c r="F333" s="146" t="s">
        <v>650</v>
      </c>
      <c r="H333" s="147">
        <v>-3.6</v>
      </c>
      <c r="L333" s="143"/>
      <c r="M333" s="148"/>
      <c r="T333" s="149"/>
      <c r="AT333" s="145" t="s">
        <v>143</v>
      </c>
      <c r="AU333" s="145" t="s">
        <v>81</v>
      </c>
      <c r="AV333" s="12" t="s">
        <v>81</v>
      </c>
      <c r="AW333" s="12" t="s">
        <v>27</v>
      </c>
      <c r="AX333" s="12" t="s">
        <v>71</v>
      </c>
      <c r="AY333" s="145" t="s">
        <v>135</v>
      </c>
    </row>
    <row r="334" spans="2:65" s="12" customFormat="1">
      <c r="B334" s="143"/>
      <c r="D334" s="144" t="s">
        <v>143</v>
      </c>
      <c r="E334" s="145" t="s">
        <v>1</v>
      </c>
      <c r="F334" s="146" t="s">
        <v>651</v>
      </c>
      <c r="H334" s="147">
        <v>17.495999999999999</v>
      </c>
      <c r="L334" s="143"/>
      <c r="M334" s="148"/>
      <c r="T334" s="149"/>
      <c r="AT334" s="145" t="s">
        <v>143</v>
      </c>
      <c r="AU334" s="145" t="s">
        <v>81</v>
      </c>
      <c r="AV334" s="12" t="s">
        <v>81</v>
      </c>
      <c r="AW334" s="12" t="s">
        <v>27</v>
      </c>
      <c r="AX334" s="12" t="s">
        <v>71</v>
      </c>
      <c r="AY334" s="145" t="s">
        <v>135</v>
      </c>
    </row>
    <row r="335" spans="2:65" s="12" customFormat="1">
      <c r="B335" s="143"/>
      <c r="D335" s="144" t="s">
        <v>143</v>
      </c>
      <c r="E335" s="145" t="s">
        <v>1</v>
      </c>
      <c r="F335" s="146" t="s">
        <v>647</v>
      </c>
      <c r="H335" s="147">
        <v>-1.7729999999999999</v>
      </c>
      <c r="L335" s="143"/>
      <c r="M335" s="148"/>
      <c r="T335" s="149"/>
      <c r="AT335" s="145" t="s">
        <v>143</v>
      </c>
      <c r="AU335" s="145" t="s">
        <v>81</v>
      </c>
      <c r="AV335" s="12" t="s">
        <v>81</v>
      </c>
      <c r="AW335" s="12" t="s">
        <v>27</v>
      </c>
      <c r="AX335" s="12" t="s">
        <v>71</v>
      </c>
      <c r="AY335" s="145" t="s">
        <v>135</v>
      </c>
    </row>
    <row r="336" spans="2:65" s="12" customFormat="1" ht="20.399999999999999">
      <c r="B336" s="143"/>
      <c r="D336" s="144" t="s">
        <v>143</v>
      </c>
      <c r="E336" s="145" t="s">
        <v>1</v>
      </c>
      <c r="F336" s="146" t="s">
        <v>652</v>
      </c>
      <c r="H336" s="147">
        <v>96.899000000000001</v>
      </c>
      <c r="L336" s="143"/>
      <c r="M336" s="148"/>
      <c r="T336" s="149"/>
      <c r="AT336" s="145" t="s">
        <v>143</v>
      </c>
      <c r="AU336" s="145" t="s">
        <v>81</v>
      </c>
      <c r="AV336" s="12" t="s">
        <v>81</v>
      </c>
      <c r="AW336" s="12" t="s">
        <v>27</v>
      </c>
      <c r="AX336" s="12" t="s">
        <v>71</v>
      </c>
      <c r="AY336" s="145" t="s">
        <v>135</v>
      </c>
    </row>
    <row r="337" spans="2:51" s="12" customFormat="1">
      <c r="B337" s="143"/>
      <c r="D337" s="144" t="s">
        <v>143</v>
      </c>
      <c r="E337" s="145" t="s">
        <v>1</v>
      </c>
      <c r="F337" s="146" t="s">
        <v>653</v>
      </c>
      <c r="H337" s="147">
        <v>-2.758</v>
      </c>
      <c r="L337" s="143"/>
      <c r="M337" s="148"/>
      <c r="T337" s="149"/>
      <c r="AT337" s="145" t="s">
        <v>143</v>
      </c>
      <c r="AU337" s="145" t="s">
        <v>81</v>
      </c>
      <c r="AV337" s="12" t="s">
        <v>81</v>
      </c>
      <c r="AW337" s="12" t="s">
        <v>27</v>
      </c>
      <c r="AX337" s="12" t="s">
        <v>71</v>
      </c>
      <c r="AY337" s="145" t="s">
        <v>135</v>
      </c>
    </row>
    <row r="338" spans="2:51" s="12" customFormat="1">
      <c r="B338" s="143"/>
      <c r="D338" s="144" t="s">
        <v>143</v>
      </c>
      <c r="E338" s="145" t="s">
        <v>1</v>
      </c>
      <c r="F338" s="146" t="s">
        <v>654</v>
      </c>
      <c r="H338" s="147">
        <v>-5.319</v>
      </c>
      <c r="L338" s="143"/>
      <c r="M338" s="148"/>
      <c r="T338" s="149"/>
      <c r="AT338" s="145" t="s">
        <v>143</v>
      </c>
      <c r="AU338" s="145" t="s">
        <v>81</v>
      </c>
      <c r="AV338" s="12" t="s">
        <v>81</v>
      </c>
      <c r="AW338" s="12" t="s">
        <v>27</v>
      </c>
      <c r="AX338" s="12" t="s">
        <v>71</v>
      </c>
      <c r="AY338" s="145" t="s">
        <v>135</v>
      </c>
    </row>
    <row r="339" spans="2:51" s="12" customFormat="1">
      <c r="B339" s="143"/>
      <c r="D339" s="144" t="s">
        <v>143</v>
      </c>
      <c r="E339" s="145" t="s">
        <v>1</v>
      </c>
      <c r="F339" s="146" t="s">
        <v>655</v>
      </c>
      <c r="H339" s="147">
        <v>56.923999999999999</v>
      </c>
      <c r="L339" s="143"/>
      <c r="M339" s="148"/>
      <c r="T339" s="149"/>
      <c r="AT339" s="145" t="s">
        <v>143</v>
      </c>
      <c r="AU339" s="145" t="s">
        <v>81</v>
      </c>
      <c r="AV339" s="12" t="s">
        <v>81</v>
      </c>
      <c r="AW339" s="12" t="s">
        <v>27</v>
      </c>
      <c r="AX339" s="12" t="s">
        <v>71</v>
      </c>
      <c r="AY339" s="145" t="s">
        <v>135</v>
      </c>
    </row>
    <row r="340" spans="2:51" s="12" customFormat="1">
      <c r="B340" s="143"/>
      <c r="D340" s="144" t="s">
        <v>143</v>
      </c>
      <c r="E340" s="145" t="s">
        <v>1</v>
      </c>
      <c r="F340" s="146" t="s">
        <v>656</v>
      </c>
      <c r="H340" s="147">
        <v>-4.1369999999999996</v>
      </c>
      <c r="L340" s="143"/>
      <c r="M340" s="148"/>
      <c r="T340" s="149"/>
      <c r="AT340" s="145" t="s">
        <v>143</v>
      </c>
      <c r="AU340" s="145" t="s">
        <v>81</v>
      </c>
      <c r="AV340" s="12" t="s">
        <v>81</v>
      </c>
      <c r="AW340" s="12" t="s">
        <v>27</v>
      </c>
      <c r="AX340" s="12" t="s">
        <v>71</v>
      </c>
      <c r="AY340" s="145" t="s">
        <v>135</v>
      </c>
    </row>
    <row r="341" spans="2:51" s="12" customFormat="1">
      <c r="B341" s="143"/>
      <c r="D341" s="144" t="s">
        <v>143</v>
      </c>
      <c r="E341" s="145" t="s">
        <v>1</v>
      </c>
      <c r="F341" s="146" t="s">
        <v>657</v>
      </c>
      <c r="H341" s="147">
        <v>76.486999999999995</v>
      </c>
      <c r="L341" s="143"/>
      <c r="M341" s="148"/>
      <c r="T341" s="149"/>
      <c r="AT341" s="145" t="s">
        <v>143</v>
      </c>
      <c r="AU341" s="145" t="s">
        <v>81</v>
      </c>
      <c r="AV341" s="12" t="s">
        <v>81</v>
      </c>
      <c r="AW341" s="12" t="s">
        <v>27</v>
      </c>
      <c r="AX341" s="12" t="s">
        <v>71</v>
      </c>
      <c r="AY341" s="145" t="s">
        <v>135</v>
      </c>
    </row>
    <row r="342" spans="2:51" s="12" customFormat="1">
      <c r="B342" s="143"/>
      <c r="D342" s="144" t="s">
        <v>143</v>
      </c>
      <c r="E342" s="145" t="s">
        <v>1</v>
      </c>
      <c r="F342" s="146" t="s">
        <v>658</v>
      </c>
      <c r="H342" s="147">
        <v>-1.379</v>
      </c>
      <c r="L342" s="143"/>
      <c r="M342" s="148"/>
      <c r="T342" s="149"/>
      <c r="AT342" s="145" t="s">
        <v>143</v>
      </c>
      <c r="AU342" s="145" t="s">
        <v>81</v>
      </c>
      <c r="AV342" s="12" t="s">
        <v>81</v>
      </c>
      <c r="AW342" s="12" t="s">
        <v>27</v>
      </c>
      <c r="AX342" s="12" t="s">
        <v>71</v>
      </c>
      <c r="AY342" s="145" t="s">
        <v>135</v>
      </c>
    </row>
    <row r="343" spans="2:51" s="12" customFormat="1">
      <c r="B343" s="143"/>
      <c r="D343" s="144" t="s">
        <v>143</v>
      </c>
      <c r="E343" s="145" t="s">
        <v>1</v>
      </c>
      <c r="F343" s="146" t="s">
        <v>659</v>
      </c>
      <c r="H343" s="147">
        <v>-1.5760000000000001</v>
      </c>
      <c r="L343" s="143"/>
      <c r="M343" s="148"/>
      <c r="T343" s="149"/>
      <c r="AT343" s="145" t="s">
        <v>143</v>
      </c>
      <c r="AU343" s="145" t="s">
        <v>81</v>
      </c>
      <c r="AV343" s="12" t="s">
        <v>81</v>
      </c>
      <c r="AW343" s="12" t="s">
        <v>27</v>
      </c>
      <c r="AX343" s="12" t="s">
        <v>71</v>
      </c>
      <c r="AY343" s="145" t="s">
        <v>135</v>
      </c>
    </row>
    <row r="344" spans="2:51" s="12" customFormat="1">
      <c r="B344" s="143"/>
      <c r="D344" s="144" t="s">
        <v>143</v>
      </c>
      <c r="E344" s="145" t="s">
        <v>1</v>
      </c>
      <c r="F344" s="146" t="s">
        <v>654</v>
      </c>
      <c r="H344" s="147">
        <v>-5.319</v>
      </c>
      <c r="L344" s="143"/>
      <c r="M344" s="148"/>
      <c r="T344" s="149"/>
      <c r="AT344" s="145" t="s">
        <v>143</v>
      </c>
      <c r="AU344" s="145" t="s">
        <v>81</v>
      </c>
      <c r="AV344" s="12" t="s">
        <v>81</v>
      </c>
      <c r="AW344" s="12" t="s">
        <v>27</v>
      </c>
      <c r="AX344" s="12" t="s">
        <v>71</v>
      </c>
      <c r="AY344" s="145" t="s">
        <v>135</v>
      </c>
    </row>
    <row r="345" spans="2:51" s="12" customFormat="1">
      <c r="B345" s="143"/>
      <c r="D345" s="144" t="s">
        <v>143</v>
      </c>
      <c r="E345" s="145" t="s">
        <v>1</v>
      </c>
      <c r="F345" s="146" t="s">
        <v>650</v>
      </c>
      <c r="H345" s="147">
        <v>-3.6</v>
      </c>
      <c r="L345" s="143"/>
      <c r="M345" s="148"/>
      <c r="T345" s="149"/>
      <c r="AT345" s="145" t="s">
        <v>143</v>
      </c>
      <c r="AU345" s="145" t="s">
        <v>81</v>
      </c>
      <c r="AV345" s="12" t="s">
        <v>81</v>
      </c>
      <c r="AW345" s="12" t="s">
        <v>27</v>
      </c>
      <c r="AX345" s="12" t="s">
        <v>71</v>
      </c>
      <c r="AY345" s="145" t="s">
        <v>135</v>
      </c>
    </row>
    <row r="346" spans="2:51" s="12" customFormat="1">
      <c r="B346" s="143"/>
      <c r="D346" s="144" t="s">
        <v>143</v>
      </c>
      <c r="E346" s="145" t="s">
        <v>1</v>
      </c>
      <c r="F346" s="146" t="s">
        <v>660</v>
      </c>
      <c r="H346" s="147">
        <v>-2.25</v>
      </c>
      <c r="L346" s="143"/>
      <c r="M346" s="148"/>
      <c r="T346" s="149"/>
      <c r="AT346" s="145" t="s">
        <v>143</v>
      </c>
      <c r="AU346" s="145" t="s">
        <v>81</v>
      </c>
      <c r="AV346" s="12" t="s">
        <v>81</v>
      </c>
      <c r="AW346" s="12" t="s">
        <v>27</v>
      </c>
      <c r="AX346" s="12" t="s">
        <v>71</v>
      </c>
      <c r="AY346" s="145" t="s">
        <v>135</v>
      </c>
    </row>
    <row r="347" spans="2:51" s="12" customFormat="1">
      <c r="B347" s="143"/>
      <c r="D347" s="144" t="s">
        <v>143</v>
      </c>
      <c r="E347" s="145" t="s">
        <v>1</v>
      </c>
      <c r="F347" s="146" t="s">
        <v>661</v>
      </c>
      <c r="H347" s="147">
        <v>52.466999999999999</v>
      </c>
      <c r="L347" s="143"/>
      <c r="M347" s="148"/>
      <c r="T347" s="149"/>
      <c r="AT347" s="145" t="s">
        <v>143</v>
      </c>
      <c r="AU347" s="145" t="s">
        <v>81</v>
      </c>
      <c r="AV347" s="12" t="s">
        <v>81</v>
      </c>
      <c r="AW347" s="12" t="s">
        <v>27</v>
      </c>
      <c r="AX347" s="12" t="s">
        <v>71</v>
      </c>
      <c r="AY347" s="145" t="s">
        <v>135</v>
      </c>
    </row>
    <row r="348" spans="2:51" s="12" customFormat="1">
      <c r="B348" s="143"/>
      <c r="D348" s="144" t="s">
        <v>143</v>
      </c>
      <c r="E348" s="145" t="s">
        <v>1</v>
      </c>
      <c r="F348" s="146" t="s">
        <v>656</v>
      </c>
      <c r="H348" s="147">
        <v>-4.1369999999999996</v>
      </c>
      <c r="L348" s="143"/>
      <c r="M348" s="148"/>
      <c r="T348" s="149"/>
      <c r="AT348" s="145" t="s">
        <v>143</v>
      </c>
      <c r="AU348" s="145" t="s">
        <v>81</v>
      </c>
      <c r="AV348" s="12" t="s">
        <v>81</v>
      </c>
      <c r="AW348" s="12" t="s">
        <v>27</v>
      </c>
      <c r="AX348" s="12" t="s">
        <v>71</v>
      </c>
      <c r="AY348" s="145" t="s">
        <v>135</v>
      </c>
    </row>
    <row r="349" spans="2:51" s="12" customFormat="1">
      <c r="B349" s="143"/>
      <c r="D349" s="144" t="s">
        <v>143</v>
      </c>
      <c r="E349" s="145" t="s">
        <v>1</v>
      </c>
      <c r="F349" s="146" t="s">
        <v>662</v>
      </c>
      <c r="H349" s="147">
        <v>-1.5760000000000001</v>
      </c>
      <c r="L349" s="143"/>
      <c r="M349" s="148"/>
      <c r="T349" s="149"/>
      <c r="AT349" s="145" t="s">
        <v>143</v>
      </c>
      <c r="AU349" s="145" t="s">
        <v>81</v>
      </c>
      <c r="AV349" s="12" t="s">
        <v>81</v>
      </c>
      <c r="AW349" s="12" t="s">
        <v>27</v>
      </c>
      <c r="AX349" s="12" t="s">
        <v>71</v>
      </c>
      <c r="AY349" s="145" t="s">
        <v>135</v>
      </c>
    </row>
    <row r="350" spans="2:51" s="12" customFormat="1">
      <c r="B350" s="143"/>
      <c r="D350" s="144" t="s">
        <v>143</v>
      </c>
      <c r="E350" s="145" t="s">
        <v>1</v>
      </c>
      <c r="F350" s="146" t="s">
        <v>663</v>
      </c>
      <c r="H350" s="147">
        <v>-3.5459999999999998</v>
      </c>
      <c r="L350" s="143"/>
      <c r="M350" s="148"/>
      <c r="T350" s="149"/>
      <c r="AT350" s="145" t="s">
        <v>143</v>
      </c>
      <c r="AU350" s="145" t="s">
        <v>81</v>
      </c>
      <c r="AV350" s="12" t="s">
        <v>81</v>
      </c>
      <c r="AW350" s="12" t="s">
        <v>27</v>
      </c>
      <c r="AX350" s="12" t="s">
        <v>71</v>
      </c>
      <c r="AY350" s="145" t="s">
        <v>135</v>
      </c>
    </row>
    <row r="351" spans="2:51" s="12" customFormat="1">
      <c r="B351" s="143"/>
      <c r="D351" s="144" t="s">
        <v>143</v>
      </c>
      <c r="E351" s="145" t="s">
        <v>1</v>
      </c>
      <c r="F351" s="146" t="s">
        <v>664</v>
      </c>
      <c r="H351" s="147">
        <v>14.917999999999999</v>
      </c>
      <c r="L351" s="143"/>
      <c r="M351" s="148"/>
      <c r="T351" s="149"/>
      <c r="AT351" s="145" t="s">
        <v>143</v>
      </c>
      <c r="AU351" s="145" t="s">
        <v>81</v>
      </c>
      <c r="AV351" s="12" t="s">
        <v>81</v>
      </c>
      <c r="AW351" s="12" t="s">
        <v>27</v>
      </c>
      <c r="AX351" s="12" t="s">
        <v>71</v>
      </c>
      <c r="AY351" s="145" t="s">
        <v>135</v>
      </c>
    </row>
    <row r="352" spans="2:51" s="12" customFormat="1">
      <c r="B352" s="143"/>
      <c r="D352" s="144" t="s">
        <v>143</v>
      </c>
      <c r="E352" s="145" t="s">
        <v>1</v>
      </c>
      <c r="F352" s="146" t="s">
        <v>647</v>
      </c>
      <c r="H352" s="147">
        <v>-1.7729999999999999</v>
      </c>
      <c r="L352" s="143"/>
      <c r="M352" s="148"/>
      <c r="T352" s="149"/>
      <c r="AT352" s="145" t="s">
        <v>143</v>
      </c>
      <c r="AU352" s="145" t="s">
        <v>81</v>
      </c>
      <c r="AV352" s="12" t="s">
        <v>81</v>
      </c>
      <c r="AW352" s="12" t="s">
        <v>27</v>
      </c>
      <c r="AX352" s="12" t="s">
        <v>71</v>
      </c>
      <c r="AY352" s="145" t="s">
        <v>135</v>
      </c>
    </row>
    <row r="353" spans="2:65" s="15" customFormat="1">
      <c r="B353" s="175"/>
      <c r="D353" s="144" t="s">
        <v>143</v>
      </c>
      <c r="E353" s="176" t="s">
        <v>1</v>
      </c>
      <c r="F353" s="177" t="s">
        <v>590</v>
      </c>
      <c r="H353" s="178">
        <v>336.70600000000002</v>
      </c>
      <c r="L353" s="175"/>
      <c r="M353" s="179"/>
      <c r="T353" s="180"/>
      <c r="AT353" s="176" t="s">
        <v>143</v>
      </c>
      <c r="AU353" s="176" t="s">
        <v>81</v>
      </c>
      <c r="AV353" s="15" t="s">
        <v>150</v>
      </c>
      <c r="AW353" s="15" t="s">
        <v>27</v>
      </c>
      <c r="AX353" s="15" t="s">
        <v>71</v>
      </c>
      <c r="AY353" s="176" t="s">
        <v>135</v>
      </c>
    </row>
    <row r="354" spans="2:65" s="14" customFormat="1">
      <c r="B354" s="156"/>
      <c r="D354" s="144" t="s">
        <v>143</v>
      </c>
      <c r="E354" s="157" t="s">
        <v>1</v>
      </c>
      <c r="F354" s="158" t="s">
        <v>591</v>
      </c>
      <c r="H354" s="157" t="s">
        <v>1</v>
      </c>
      <c r="L354" s="156"/>
      <c r="M354" s="159"/>
      <c r="T354" s="160"/>
      <c r="AT354" s="157" t="s">
        <v>143</v>
      </c>
      <c r="AU354" s="157" t="s">
        <v>81</v>
      </c>
      <c r="AV354" s="14" t="s">
        <v>79</v>
      </c>
      <c r="AW354" s="14" t="s">
        <v>27</v>
      </c>
      <c r="AX354" s="14" t="s">
        <v>71</v>
      </c>
      <c r="AY354" s="157" t="s">
        <v>135</v>
      </c>
    </row>
    <row r="355" spans="2:65" s="12" customFormat="1" ht="30.6">
      <c r="B355" s="143"/>
      <c r="D355" s="144" t="s">
        <v>143</v>
      </c>
      <c r="E355" s="145" t="s">
        <v>1</v>
      </c>
      <c r="F355" s="146" t="s">
        <v>665</v>
      </c>
      <c r="H355" s="147">
        <v>169.42699999999999</v>
      </c>
      <c r="L355" s="143"/>
      <c r="M355" s="148"/>
      <c r="T355" s="149"/>
      <c r="AT355" s="145" t="s">
        <v>143</v>
      </c>
      <c r="AU355" s="145" t="s">
        <v>81</v>
      </c>
      <c r="AV355" s="12" t="s">
        <v>81</v>
      </c>
      <c r="AW355" s="12" t="s">
        <v>27</v>
      </c>
      <c r="AX355" s="12" t="s">
        <v>71</v>
      </c>
      <c r="AY355" s="145" t="s">
        <v>135</v>
      </c>
    </row>
    <row r="356" spans="2:65" s="12" customFormat="1">
      <c r="B356" s="143"/>
      <c r="D356" s="144" t="s">
        <v>143</v>
      </c>
      <c r="E356" s="145" t="s">
        <v>1</v>
      </c>
      <c r="F356" s="146" t="s">
        <v>666</v>
      </c>
      <c r="H356" s="147">
        <v>21.44</v>
      </c>
      <c r="L356" s="143"/>
      <c r="M356" s="148"/>
      <c r="T356" s="149"/>
      <c r="AT356" s="145" t="s">
        <v>143</v>
      </c>
      <c r="AU356" s="145" t="s">
        <v>81</v>
      </c>
      <c r="AV356" s="12" t="s">
        <v>81</v>
      </c>
      <c r="AW356" s="12" t="s">
        <v>27</v>
      </c>
      <c r="AX356" s="12" t="s">
        <v>71</v>
      </c>
      <c r="AY356" s="145" t="s">
        <v>135</v>
      </c>
    </row>
    <row r="357" spans="2:65" s="12" customFormat="1">
      <c r="B357" s="143"/>
      <c r="D357" s="144" t="s">
        <v>143</v>
      </c>
      <c r="E357" s="145" t="s">
        <v>1</v>
      </c>
      <c r="F357" s="146" t="s">
        <v>653</v>
      </c>
      <c r="H357" s="147">
        <v>-2.758</v>
      </c>
      <c r="L357" s="143"/>
      <c r="M357" s="148"/>
      <c r="T357" s="149"/>
      <c r="AT357" s="145" t="s">
        <v>143</v>
      </c>
      <c r="AU357" s="145" t="s">
        <v>81</v>
      </c>
      <c r="AV357" s="12" t="s">
        <v>81</v>
      </c>
      <c r="AW357" s="12" t="s">
        <v>27</v>
      </c>
      <c r="AX357" s="12" t="s">
        <v>71</v>
      </c>
      <c r="AY357" s="145" t="s">
        <v>135</v>
      </c>
    </row>
    <row r="358" spans="2:65" s="12" customFormat="1">
      <c r="B358" s="143"/>
      <c r="D358" s="144" t="s">
        <v>143</v>
      </c>
      <c r="E358" s="145" t="s">
        <v>1</v>
      </c>
      <c r="F358" s="146" t="s">
        <v>667</v>
      </c>
      <c r="H358" s="147">
        <v>-15.957000000000001</v>
      </c>
      <c r="L358" s="143"/>
      <c r="M358" s="148"/>
      <c r="T358" s="149"/>
      <c r="AT358" s="145" t="s">
        <v>143</v>
      </c>
      <c r="AU358" s="145" t="s">
        <v>81</v>
      </c>
      <c r="AV358" s="12" t="s">
        <v>81</v>
      </c>
      <c r="AW358" s="12" t="s">
        <v>27</v>
      </c>
      <c r="AX358" s="12" t="s">
        <v>71</v>
      </c>
      <c r="AY358" s="145" t="s">
        <v>135</v>
      </c>
    </row>
    <row r="359" spans="2:65" s="12" customFormat="1">
      <c r="B359" s="143"/>
      <c r="D359" s="144" t="s">
        <v>143</v>
      </c>
      <c r="E359" s="145" t="s">
        <v>1</v>
      </c>
      <c r="F359" s="146" t="s">
        <v>668</v>
      </c>
      <c r="H359" s="147">
        <v>7.1040000000000001</v>
      </c>
      <c r="L359" s="143"/>
      <c r="M359" s="148"/>
      <c r="T359" s="149"/>
      <c r="AT359" s="145" t="s">
        <v>143</v>
      </c>
      <c r="AU359" s="145" t="s">
        <v>81</v>
      </c>
      <c r="AV359" s="12" t="s">
        <v>81</v>
      </c>
      <c r="AW359" s="12" t="s">
        <v>27</v>
      </c>
      <c r="AX359" s="12" t="s">
        <v>71</v>
      </c>
      <c r="AY359" s="145" t="s">
        <v>135</v>
      </c>
    </row>
    <row r="360" spans="2:65" s="12" customFormat="1">
      <c r="B360" s="143"/>
      <c r="D360" s="144" t="s">
        <v>143</v>
      </c>
      <c r="E360" s="145" t="s">
        <v>1</v>
      </c>
      <c r="F360" s="146" t="s">
        <v>647</v>
      </c>
      <c r="H360" s="147">
        <v>-1.7729999999999999</v>
      </c>
      <c r="L360" s="143"/>
      <c r="M360" s="148"/>
      <c r="T360" s="149"/>
      <c r="AT360" s="145" t="s">
        <v>143</v>
      </c>
      <c r="AU360" s="145" t="s">
        <v>81</v>
      </c>
      <c r="AV360" s="12" t="s">
        <v>81</v>
      </c>
      <c r="AW360" s="12" t="s">
        <v>27</v>
      </c>
      <c r="AX360" s="12" t="s">
        <v>71</v>
      </c>
      <c r="AY360" s="145" t="s">
        <v>135</v>
      </c>
    </row>
    <row r="361" spans="2:65" s="12" customFormat="1" ht="20.399999999999999">
      <c r="B361" s="143"/>
      <c r="D361" s="144" t="s">
        <v>143</v>
      </c>
      <c r="E361" s="145" t="s">
        <v>1</v>
      </c>
      <c r="F361" s="146" t="s">
        <v>669</v>
      </c>
      <c r="H361" s="147">
        <v>82.224000000000004</v>
      </c>
      <c r="L361" s="143"/>
      <c r="M361" s="148"/>
      <c r="T361" s="149"/>
      <c r="AT361" s="145" t="s">
        <v>143</v>
      </c>
      <c r="AU361" s="145" t="s">
        <v>81</v>
      </c>
      <c r="AV361" s="12" t="s">
        <v>81</v>
      </c>
      <c r="AW361" s="12" t="s">
        <v>27</v>
      </c>
      <c r="AX361" s="12" t="s">
        <v>71</v>
      </c>
      <c r="AY361" s="145" t="s">
        <v>135</v>
      </c>
    </row>
    <row r="362" spans="2:65" s="12" customFormat="1">
      <c r="B362" s="143"/>
      <c r="D362" s="144" t="s">
        <v>143</v>
      </c>
      <c r="E362" s="145" t="s">
        <v>1</v>
      </c>
      <c r="F362" s="146" t="s">
        <v>658</v>
      </c>
      <c r="H362" s="147">
        <v>-1.379</v>
      </c>
      <c r="L362" s="143"/>
      <c r="M362" s="148"/>
      <c r="T362" s="149"/>
      <c r="AT362" s="145" t="s">
        <v>143</v>
      </c>
      <c r="AU362" s="145" t="s">
        <v>81</v>
      </c>
      <c r="AV362" s="12" t="s">
        <v>81</v>
      </c>
      <c r="AW362" s="12" t="s">
        <v>27</v>
      </c>
      <c r="AX362" s="12" t="s">
        <v>71</v>
      </c>
      <c r="AY362" s="145" t="s">
        <v>135</v>
      </c>
    </row>
    <row r="363" spans="2:65" s="12" customFormat="1">
      <c r="B363" s="143"/>
      <c r="D363" s="144" t="s">
        <v>143</v>
      </c>
      <c r="E363" s="145" t="s">
        <v>1</v>
      </c>
      <c r="F363" s="146" t="s">
        <v>670</v>
      </c>
      <c r="H363" s="147">
        <v>-7.0919999999999996</v>
      </c>
      <c r="L363" s="143"/>
      <c r="M363" s="148"/>
      <c r="T363" s="149"/>
      <c r="AT363" s="145" t="s">
        <v>143</v>
      </c>
      <c r="AU363" s="145" t="s">
        <v>81</v>
      </c>
      <c r="AV363" s="12" t="s">
        <v>81</v>
      </c>
      <c r="AW363" s="12" t="s">
        <v>27</v>
      </c>
      <c r="AX363" s="12" t="s">
        <v>71</v>
      </c>
      <c r="AY363" s="145" t="s">
        <v>135</v>
      </c>
    </row>
    <row r="364" spans="2:65" s="12" customFormat="1">
      <c r="B364" s="143"/>
      <c r="D364" s="144" t="s">
        <v>143</v>
      </c>
      <c r="E364" s="145" t="s">
        <v>1</v>
      </c>
      <c r="F364" s="146" t="s">
        <v>671</v>
      </c>
      <c r="H364" s="147">
        <v>-2.9550000000000001</v>
      </c>
      <c r="L364" s="143"/>
      <c r="M364" s="148"/>
      <c r="T364" s="149"/>
      <c r="AT364" s="145" t="s">
        <v>143</v>
      </c>
      <c r="AU364" s="145" t="s">
        <v>81</v>
      </c>
      <c r="AV364" s="12" t="s">
        <v>81</v>
      </c>
      <c r="AW364" s="12" t="s">
        <v>27</v>
      </c>
      <c r="AX364" s="12" t="s">
        <v>71</v>
      </c>
      <c r="AY364" s="145" t="s">
        <v>135</v>
      </c>
    </row>
    <row r="365" spans="2:65" s="15" customFormat="1">
      <c r="B365" s="175"/>
      <c r="D365" s="144" t="s">
        <v>143</v>
      </c>
      <c r="E365" s="176" t="s">
        <v>1</v>
      </c>
      <c r="F365" s="177" t="s">
        <v>590</v>
      </c>
      <c r="H365" s="178">
        <v>248.28100000000001</v>
      </c>
      <c r="L365" s="175"/>
      <c r="M365" s="179"/>
      <c r="T365" s="180"/>
      <c r="AT365" s="176" t="s">
        <v>143</v>
      </c>
      <c r="AU365" s="176" t="s">
        <v>81</v>
      </c>
      <c r="AV365" s="15" t="s">
        <v>150</v>
      </c>
      <c r="AW365" s="15" t="s">
        <v>27</v>
      </c>
      <c r="AX365" s="15" t="s">
        <v>71</v>
      </c>
      <c r="AY365" s="176" t="s">
        <v>135</v>
      </c>
    </row>
    <row r="366" spans="2:65" s="13" customFormat="1">
      <c r="B366" s="150"/>
      <c r="D366" s="144" t="s">
        <v>143</v>
      </c>
      <c r="E366" s="151" t="s">
        <v>1</v>
      </c>
      <c r="F366" s="152" t="s">
        <v>174</v>
      </c>
      <c r="H366" s="153">
        <v>584.98699999999997</v>
      </c>
      <c r="L366" s="150"/>
      <c r="M366" s="154"/>
      <c r="T366" s="155"/>
      <c r="AT366" s="151" t="s">
        <v>143</v>
      </c>
      <c r="AU366" s="151" t="s">
        <v>81</v>
      </c>
      <c r="AV366" s="13" t="s">
        <v>141</v>
      </c>
      <c r="AW366" s="13" t="s">
        <v>27</v>
      </c>
      <c r="AX366" s="13" t="s">
        <v>79</v>
      </c>
      <c r="AY366" s="151" t="s">
        <v>135</v>
      </c>
    </row>
    <row r="367" spans="2:65" s="1" customFormat="1" ht="24.15" customHeight="1">
      <c r="B367" s="129"/>
      <c r="C367" s="130" t="s">
        <v>380</v>
      </c>
      <c r="D367" s="130" t="s">
        <v>137</v>
      </c>
      <c r="E367" s="131" t="s">
        <v>672</v>
      </c>
      <c r="F367" s="132" t="s">
        <v>673</v>
      </c>
      <c r="G367" s="133" t="s">
        <v>140</v>
      </c>
      <c r="H367" s="134">
        <v>1.008</v>
      </c>
      <c r="I367" s="135"/>
      <c r="J367" s="135">
        <f>ROUND(I367*H367,2)</f>
        <v>0</v>
      </c>
      <c r="K367" s="136"/>
      <c r="L367" s="29"/>
      <c r="M367" s="137" t="s">
        <v>1</v>
      </c>
      <c r="N367" s="138" t="s">
        <v>36</v>
      </c>
      <c r="O367" s="139">
        <v>0.502</v>
      </c>
      <c r="P367" s="139">
        <f>O367*H367</f>
        <v>0.50601600000000002</v>
      </c>
      <c r="Q367" s="139">
        <v>4.2340000000000003E-2</v>
      </c>
      <c r="R367" s="139">
        <f>Q367*H367</f>
        <v>4.2678720000000003E-2</v>
      </c>
      <c r="S367" s="139">
        <v>0</v>
      </c>
      <c r="T367" s="140">
        <f>S367*H367</f>
        <v>0</v>
      </c>
      <c r="AR367" s="141" t="s">
        <v>141</v>
      </c>
      <c r="AT367" s="141" t="s">
        <v>137</v>
      </c>
      <c r="AU367" s="141" t="s">
        <v>81</v>
      </c>
      <c r="AY367" s="17" t="s">
        <v>135</v>
      </c>
      <c r="BE367" s="142">
        <f>IF(N367="základní",J367,0)</f>
        <v>0</v>
      </c>
      <c r="BF367" s="142">
        <f>IF(N367="snížená",J367,0)</f>
        <v>0</v>
      </c>
      <c r="BG367" s="142">
        <f>IF(N367="zákl. přenesená",J367,0)</f>
        <v>0</v>
      </c>
      <c r="BH367" s="142">
        <f>IF(N367="sníž. přenesená",J367,0)</f>
        <v>0</v>
      </c>
      <c r="BI367" s="142">
        <f>IF(N367="nulová",J367,0)</f>
        <v>0</v>
      </c>
      <c r="BJ367" s="17" t="s">
        <v>79</v>
      </c>
      <c r="BK367" s="142">
        <f>ROUND(I367*H367,2)</f>
        <v>0</v>
      </c>
      <c r="BL367" s="17" t="s">
        <v>141</v>
      </c>
      <c r="BM367" s="141" t="s">
        <v>674</v>
      </c>
    </row>
    <row r="368" spans="2:65" s="14" customFormat="1">
      <c r="B368" s="156"/>
      <c r="D368" s="144" t="s">
        <v>143</v>
      </c>
      <c r="E368" s="157" t="s">
        <v>1</v>
      </c>
      <c r="F368" s="158" t="s">
        <v>584</v>
      </c>
      <c r="H368" s="157" t="s">
        <v>1</v>
      </c>
      <c r="L368" s="156"/>
      <c r="M368" s="159"/>
      <c r="T368" s="160"/>
      <c r="AT368" s="157" t="s">
        <v>143</v>
      </c>
      <c r="AU368" s="157" t="s">
        <v>81</v>
      </c>
      <c r="AV368" s="14" t="s">
        <v>79</v>
      </c>
      <c r="AW368" s="14" t="s">
        <v>27</v>
      </c>
      <c r="AX368" s="14" t="s">
        <v>71</v>
      </c>
      <c r="AY368" s="157" t="s">
        <v>135</v>
      </c>
    </row>
    <row r="369" spans="2:65" s="14" customFormat="1">
      <c r="B369" s="156"/>
      <c r="D369" s="144" t="s">
        <v>143</v>
      </c>
      <c r="E369" s="157" t="s">
        <v>1</v>
      </c>
      <c r="F369" s="158" t="s">
        <v>675</v>
      </c>
      <c r="H369" s="157" t="s">
        <v>1</v>
      </c>
      <c r="L369" s="156"/>
      <c r="M369" s="159"/>
      <c r="T369" s="160"/>
      <c r="AT369" s="157" t="s">
        <v>143</v>
      </c>
      <c r="AU369" s="157" t="s">
        <v>81</v>
      </c>
      <c r="AV369" s="14" t="s">
        <v>79</v>
      </c>
      <c r="AW369" s="14" t="s">
        <v>27</v>
      </c>
      <c r="AX369" s="14" t="s">
        <v>71</v>
      </c>
      <c r="AY369" s="157" t="s">
        <v>135</v>
      </c>
    </row>
    <row r="370" spans="2:65" s="12" customFormat="1">
      <c r="B370" s="143"/>
      <c r="D370" s="144" t="s">
        <v>143</v>
      </c>
      <c r="E370" s="145" t="s">
        <v>1</v>
      </c>
      <c r="F370" s="146" t="s">
        <v>676</v>
      </c>
      <c r="H370" s="147">
        <v>1.008</v>
      </c>
      <c r="L370" s="143"/>
      <c r="M370" s="148"/>
      <c r="T370" s="149"/>
      <c r="AT370" s="145" t="s">
        <v>143</v>
      </c>
      <c r="AU370" s="145" t="s">
        <v>81</v>
      </c>
      <c r="AV370" s="12" t="s">
        <v>81</v>
      </c>
      <c r="AW370" s="12" t="s">
        <v>27</v>
      </c>
      <c r="AX370" s="12" t="s">
        <v>79</v>
      </c>
      <c r="AY370" s="145" t="s">
        <v>135</v>
      </c>
    </row>
    <row r="371" spans="2:65" s="1" customFormat="1" ht="24.15" customHeight="1">
      <c r="B371" s="129"/>
      <c r="C371" s="130" t="s">
        <v>386</v>
      </c>
      <c r="D371" s="130" t="s">
        <v>137</v>
      </c>
      <c r="E371" s="131" t="s">
        <v>677</v>
      </c>
      <c r="F371" s="132" t="s">
        <v>678</v>
      </c>
      <c r="G371" s="133" t="s">
        <v>140</v>
      </c>
      <c r="H371" s="134">
        <v>57.892000000000003</v>
      </c>
      <c r="I371" s="135"/>
      <c r="J371" s="135">
        <f>ROUND(I371*H371,2)</f>
        <v>0</v>
      </c>
      <c r="K371" s="136"/>
      <c r="L371" s="29"/>
      <c r="M371" s="137" t="s">
        <v>1</v>
      </c>
      <c r="N371" s="138" t="s">
        <v>36</v>
      </c>
      <c r="O371" s="139">
        <v>0.90100000000000002</v>
      </c>
      <c r="P371" s="139">
        <f>O371*H371</f>
        <v>52.160692000000004</v>
      </c>
      <c r="Q371" s="139">
        <v>0.22944000000000001</v>
      </c>
      <c r="R371" s="139">
        <f>Q371*H371</f>
        <v>13.282740480000001</v>
      </c>
      <c r="S371" s="139">
        <v>0</v>
      </c>
      <c r="T371" s="140">
        <f>S371*H371</f>
        <v>0</v>
      </c>
      <c r="AR371" s="141" t="s">
        <v>141</v>
      </c>
      <c r="AT371" s="141" t="s">
        <v>137</v>
      </c>
      <c r="AU371" s="141" t="s">
        <v>81</v>
      </c>
      <c r="AY371" s="17" t="s">
        <v>135</v>
      </c>
      <c r="BE371" s="142">
        <f>IF(N371="základní",J371,0)</f>
        <v>0</v>
      </c>
      <c r="BF371" s="142">
        <f>IF(N371="snížená",J371,0)</f>
        <v>0</v>
      </c>
      <c r="BG371" s="142">
        <f>IF(N371="zákl. přenesená",J371,0)</f>
        <v>0</v>
      </c>
      <c r="BH371" s="142">
        <f>IF(N371="sníž. přenesená",J371,0)</f>
        <v>0</v>
      </c>
      <c r="BI371" s="142">
        <f>IF(N371="nulová",J371,0)</f>
        <v>0</v>
      </c>
      <c r="BJ371" s="17" t="s">
        <v>79</v>
      </c>
      <c r="BK371" s="142">
        <f>ROUND(I371*H371,2)</f>
        <v>0</v>
      </c>
      <c r="BL371" s="17" t="s">
        <v>141</v>
      </c>
      <c r="BM371" s="141" t="s">
        <v>679</v>
      </c>
    </row>
    <row r="372" spans="2:65" s="14" customFormat="1">
      <c r="B372" s="156"/>
      <c r="D372" s="144" t="s">
        <v>143</v>
      </c>
      <c r="E372" s="157" t="s">
        <v>1</v>
      </c>
      <c r="F372" s="158" t="s">
        <v>584</v>
      </c>
      <c r="H372" s="157" t="s">
        <v>1</v>
      </c>
      <c r="L372" s="156"/>
      <c r="M372" s="159"/>
      <c r="T372" s="160"/>
      <c r="AT372" s="157" t="s">
        <v>143</v>
      </c>
      <c r="AU372" s="157" t="s">
        <v>81</v>
      </c>
      <c r="AV372" s="14" t="s">
        <v>79</v>
      </c>
      <c r="AW372" s="14" t="s">
        <v>27</v>
      </c>
      <c r="AX372" s="14" t="s">
        <v>71</v>
      </c>
      <c r="AY372" s="157" t="s">
        <v>135</v>
      </c>
    </row>
    <row r="373" spans="2:65" s="12" customFormat="1">
      <c r="B373" s="143"/>
      <c r="D373" s="144" t="s">
        <v>143</v>
      </c>
      <c r="E373" s="145" t="s">
        <v>1</v>
      </c>
      <c r="F373" s="146" t="s">
        <v>680</v>
      </c>
      <c r="H373" s="147">
        <v>16.524000000000001</v>
      </c>
      <c r="L373" s="143"/>
      <c r="M373" s="148"/>
      <c r="T373" s="149"/>
      <c r="AT373" s="145" t="s">
        <v>143</v>
      </c>
      <c r="AU373" s="145" t="s">
        <v>81</v>
      </c>
      <c r="AV373" s="12" t="s">
        <v>81</v>
      </c>
      <c r="AW373" s="12" t="s">
        <v>27</v>
      </c>
      <c r="AX373" s="12" t="s">
        <v>71</v>
      </c>
      <c r="AY373" s="145" t="s">
        <v>135</v>
      </c>
    </row>
    <row r="374" spans="2:65" s="12" customFormat="1">
      <c r="B374" s="143"/>
      <c r="D374" s="144" t="s">
        <v>143</v>
      </c>
      <c r="E374" s="145" t="s">
        <v>1</v>
      </c>
      <c r="F374" s="146" t="s">
        <v>681</v>
      </c>
      <c r="H374" s="147">
        <v>2.0720000000000001</v>
      </c>
      <c r="L374" s="143"/>
      <c r="M374" s="148"/>
      <c r="T374" s="149"/>
      <c r="AT374" s="145" t="s">
        <v>143</v>
      </c>
      <c r="AU374" s="145" t="s">
        <v>81</v>
      </c>
      <c r="AV374" s="12" t="s">
        <v>81</v>
      </c>
      <c r="AW374" s="12" t="s">
        <v>27</v>
      </c>
      <c r="AX374" s="12" t="s">
        <v>71</v>
      </c>
      <c r="AY374" s="145" t="s">
        <v>135</v>
      </c>
    </row>
    <row r="375" spans="2:65" s="15" customFormat="1">
      <c r="B375" s="175"/>
      <c r="D375" s="144" t="s">
        <v>143</v>
      </c>
      <c r="E375" s="176" t="s">
        <v>1</v>
      </c>
      <c r="F375" s="177" t="s">
        <v>590</v>
      </c>
      <c r="H375" s="178">
        <v>18.596</v>
      </c>
      <c r="L375" s="175"/>
      <c r="M375" s="179"/>
      <c r="T375" s="180"/>
      <c r="AT375" s="176" t="s">
        <v>143</v>
      </c>
      <c r="AU375" s="176" t="s">
        <v>81</v>
      </c>
      <c r="AV375" s="15" t="s">
        <v>150</v>
      </c>
      <c r="AW375" s="15" t="s">
        <v>27</v>
      </c>
      <c r="AX375" s="15" t="s">
        <v>71</v>
      </c>
      <c r="AY375" s="176" t="s">
        <v>135</v>
      </c>
    </row>
    <row r="376" spans="2:65" s="14" customFormat="1">
      <c r="B376" s="156"/>
      <c r="D376" s="144" t="s">
        <v>143</v>
      </c>
      <c r="E376" s="157" t="s">
        <v>1</v>
      </c>
      <c r="F376" s="158" t="s">
        <v>591</v>
      </c>
      <c r="H376" s="157" t="s">
        <v>1</v>
      </c>
      <c r="L376" s="156"/>
      <c r="M376" s="159"/>
      <c r="T376" s="160"/>
      <c r="AT376" s="157" t="s">
        <v>143</v>
      </c>
      <c r="AU376" s="157" t="s">
        <v>81</v>
      </c>
      <c r="AV376" s="14" t="s">
        <v>79</v>
      </c>
      <c r="AW376" s="14" t="s">
        <v>27</v>
      </c>
      <c r="AX376" s="14" t="s">
        <v>71</v>
      </c>
      <c r="AY376" s="157" t="s">
        <v>135</v>
      </c>
    </row>
    <row r="377" spans="2:65" s="12" customFormat="1">
      <c r="B377" s="143"/>
      <c r="D377" s="144" t="s">
        <v>143</v>
      </c>
      <c r="E377" s="145" t="s">
        <v>1</v>
      </c>
      <c r="F377" s="146" t="s">
        <v>682</v>
      </c>
      <c r="H377" s="147">
        <v>2.48</v>
      </c>
      <c r="L377" s="143"/>
      <c r="M377" s="148"/>
      <c r="T377" s="149"/>
      <c r="AT377" s="145" t="s">
        <v>143</v>
      </c>
      <c r="AU377" s="145" t="s">
        <v>81</v>
      </c>
      <c r="AV377" s="12" t="s">
        <v>81</v>
      </c>
      <c r="AW377" s="12" t="s">
        <v>27</v>
      </c>
      <c r="AX377" s="12" t="s">
        <v>71</v>
      </c>
      <c r="AY377" s="145" t="s">
        <v>135</v>
      </c>
    </row>
    <row r="378" spans="2:65" s="12" customFormat="1">
      <c r="B378" s="143"/>
      <c r="D378" s="144" t="s">
        <v>143</v>
      </c>
      <c r="E378" s="145" t="s">
        <v>1</v>
      </c>
      <c r="F378" s="146" t="s">
        <v>683</v>
      </c>
      <c r="H378" s="147">
        <v>2.2480000000000002</v>
      </c>
      <c r="L378" s="143"/>
      <c r="M378" s="148"/>
      <c r="T378" s="149"/>
      <c r="AT378" s="145" t="s">
        <v>143</v>
      </c>
      <c r="AU378" s="145" t="s">
        <v>81</v>
      </c>
      <c r="AV378" s="12" t="s">
        <v>81</v>
      </c>
      <c r="AW378" s="12" t="s">
        <v>27</v>
      </c>
      <c r="AX378" s="12" t="s">
        <v>71</v>
      </c>
      <c r="AY378" s="145" t="s">
        <v>135</v>
      </c>
    </row>
    <row r="379" spans="2:65" s="12" customFormat="1">
      <c r="B379" s="143"/>
      <c r="D379" s="144" t="s">
        <v>143</v>
      </c>
      <c r="E379" s="145" t="s">
        <v>1</v>
      </c>
      <c r="F379" s="146" t="s">
        <v>684</v>
      </c>
      <c r="H379" s="147">
        <v>15.07</v>
      </c>
      <c r="L379" s="143"/>
      <c r="M379" s="148"/>
      <c r="T379" s="149"/>
      <c r="AT379" s="145" t="s">
        <v>143</v>
      </c>
      <c r="AU379" s="145" t="s">
        <v>81</v>
      </c>
      <c r="AV379" s="12" t="s">
        <v>81</v>
      </c>
      <c r="AW379" s="12" t="s">
        <v>27</v>
      </c>
      <c r="AX379" s="12" t="s">
        <v>71</v>
      </c>
      <c r="AY379" s="145" t="s">
        <v>135</v>
      </c>
    </row>
    <row r="380" spans="2:65" s="12" customFormat="1">
      <c r="B380" s="143"/>
      <c r="D380" s="144" t="s">
        <v>143</v>
      </c>
      <c r="E380" s="145" t="s">
        <v>1</v>
      </c>
      <c r="F380" s="146" t="s">
        <v>685</v>
      </c>
      <c r="H380" s="147">
        <v>11.16</v>
      </c>
      <c r="L380" s="143"/>
      <c r="M380" s="148"/>
      <c r="T380" s="149"/>
      <c r="AT380" s="145" t="s">
        <v>143</v>
      </c>
      <c r="AU380" s="145" t="s">
        <v>81</v>
      </c>
      <c r="AV380" s="12" t="s">
        <v>81</v>
      </c>
      <c r="AW380" s="12" t="s">
        <v>27</v>
      </c>
      <c r="AX380" s="12" t="s">
        <v>71</v>
      </c>
      <c r="AY380" s="145" t="s">
        <v>135</v>
      </c>
    </row>
    <row r="381" spans="2:65" s="12" customFormat="1">
      <c r="B381" s="143"/>
      <c r="D381" s="144" t="s">
        <v>143</v>
      </c>
      <c r="E381" s="145" t="s">
        <v>1</v>
      </c>
      <c r="F381" s="146" t="s">
        <v>686</v>
      </c>
      <c r="H381" s="147">
        <v>6.4</v>
      </c>
      <c r="L381" s="143"/>
      <c r="M381" s="148"/>
      <c r="T381" s="149"/>
      <c r="AT381" s="145" t="s">
        <v>143</v>
      </c>
      <c r="AU381" s="145" t="s">
        <v>81</v>
      </c>
      <c r="AV381" s="12" t="s">
        <v>81</v>
      </c>
      <c r="AW381" s="12" t="s">
        <v>27</v>
      </c>
      <c r="AX381" s="12" t="s">
        <v>71</v>
      </c>
      <c r="AY381" s="145" t="s">
        <v>135</v>
      </c>
    </row>
    <row r="382" spans="2:65" s="12" customFormat="1">
      <c r="B382" s="143"/>
      <c r="D382" s="144" t="s">
        <v>143</v>
      </c>
      <c r="E382" s="145" t="s">
        <v>1</v>
      </c>
      <c r="F382" s="146" t="s">
        <v>687</v>
      </c>
      <c r="H382" s="147">
        <v>1.9379999999999999</v>
      </c>
      <c r="L382" s="143"/>
      <c r="M382" s="148"/>
      <c r="T382" s="149"/>
      <c r="AT382" s="145" t="s">
        <v>143</v>
      </c>
      <c r="AU382" s="145" t="s">
        <v>81</v>
      </c>
      <c r="AV382" s="12" t="s">
        <v>81</v>
      </c>
      <c r="AW382" s="12" t="s">
        <v>27</v>
      </c>
      <c r="AX382" s="12" t="s">
        <v>71</v>
      </c>
      <c r="AY382" s="145" t="s">
        <v>135</v>
      </c>
    </row>
    <row r="383" spans="2:65" s="15" customFormat="1">
      <c r="B383" s="175"/>
      <c r="D383" s="144" t="s">
        <v>143</v>
      </c>
      <c r="E383" s="176" t="s">
        <v>1</v>
      </c>
      <c r="F383" s="177" t="s">
        <v>590</v>
      </c>
      <c r="H383" s="178">
        <v>39.295999999999999</v>
      </c>
      <c r="L383" s="175"/>
      <c r="M383" s="179"/>
      <c r="T383" s="180"/>
      <c r="AT383" s="176" t="s">
        <v>143</v>
      </c>
      <c r="AU383" s="176" t="s">
        <v>81</v>
      </c>
      <c r="AV383" s="15" t="s">
        <v>150</v>
      </c>
      <c r="AW383" s="15" t="s">
        <v>27</v>
      </c>
      <c r="AX383" s="15" t="s">
        <v>71</v>
      </c>
      <c r="AY383" s="176" t="s">
        <v>135</v>
      </c>
    </row>
    <row r="384" spans="2:65" s="13" customFormat="1">
      <c r="B384" s="150"/>
      <c r="D384" s="144" t="s">
        <v>143</v>
      </c>
      <c r="E384" s="151" t="s">
        <v>1</v>
      </c>
      <c r="F384" s="152" t="s">
        <v>174</v>
      </c>
      <c r="H384" s="153">
        <v>57.892000000000003</v>
      </c>
      <c r="L384" s="150"/>
      <c r="M384" s="154"/>
      <c r="T384" s="155"/>
      <c r="AT384" s="151" t="s">
        <v>143</v>
      </c>
      <c r="AU384" s="151" t="s">
        <v>81</v>
      </c>
      <c r="AV384" s="13" t="s">
        <v>141</v>
      </c>
      <c r="AW384" s="13" t="s">
        <v>27</v>
      </c>
      <c r="AX384" s="13" t="s">
        <v>79</v>
      </c>
      <c r="AY384" s="151" t="s">
        <v>135</v>
      </c>
    </row>
    <row r="385" spans="2:65" s="1" customFormat="1" ht="16.5" customHeight="1">
      <c r="B385" s="129"/>
      <c r="C385" s="130" t="s">
        <v>391</v>
      </c>
      <c r="D385" s="130" t="s">
        <v>137</v>
      </c>
      <c r="E385" s="131" t="s">
        <v>688</v>
      </c>
      <c r="F385" s="132" t="s">
        <v>689</v>
      </c>
      <c r="G385" s="133" t="s">
        <v>140</v>
      </c>
      <c r="H385" s="134">
        <v>23.388999999999999</v>
      </c>
      <c r="I385" s="135"/>
      <c r="J385" s="135">
        <f>ROUND(I385*H385,2)</f>
        <v>0</v>
      </c>
      <c r="K385" s="136"/>
      <c r="L385" s="29"/>
      <c r="M385" s="137" t="s">
        <v>1</v>
      </c>
      <c r="N385" s="138" t="s">
        <v>36</v>
      </c>
      <c r="O385" s="139">
        <v>0.40300000000000002</v>
      </c>
      <c r="P385" s="139">
        <f>O385*H385</f>
        <v>9.4257670000000005</v>
      </c>
      <c r="Q385" s="139">
        <v>0.1386</v>
      </c>
      <c r="R385" s="139">
        <f>Q385*H385</f>
        <v>3.2417153999999999</v>
      </c>
      <c r="S385" s="139">
        <v>0</v>
      </c>
      <c r="T385" s="140">
        <f>S385*H385</f>
        <v>0</v>
      </c>
      <c r="AR385" s="141" t="s">
        <v>141</v>
      </c>
      <c r="AT385" s="141" t="s">
        <v>137</v>
      </c>
      <c r="AU385" s="141" t="s">
        <v>81</v>
      </c>
      <c r="AY385" s="17" t="s">
        <v>135</v>
      </c>
      <c r="BE385" s="142">
        <f>IF(N385="základní",J385,0)</f>
        <v>0</v>
      </c>
      <c r="BF385" s="142">
        <f>IF(N385="snížená",J385,0)</f>
        <v>0</v>
      </c>
      <c r="BG385" s="142">
        <f>IF(N385="zákl. přenesená",J385,0)</f>
        <v>0</v>
      </c>
      <c r="BH385" s="142">
        <f>IF(N385="sníž. přenesená",J385,0)</f>
        <v>0</v>
      </c>
      <c r="BI385" s="142">
        <f>IF(N385="nulová",J385,0)</f>
        <v>0</v>
      </c>
      <c r="BJ385" s="17" t="s">
        <v>79</v>
      </c>
      <c r="BK385" s="142">
        <f>ROUND(I385*H385,2)</f>
        <v>0</v>
      </c>
      <c r="BL385" s="17" t="s">
        <v>141</v>
      </c>
      <c r="BM385" s="141" t="s">
        <v>690</v>
      </c>
    </row>
    <row r="386" spans="2:65" s="14" customFormat="1">
      <c r="B386" s="156"/>
      <c r="D386" s="144" t="s">
        <v>143</v>
      </c>
      <c r="E386" s="157" t="s">
        <v>1</v>
      </c>
      <c r="F386" s="158" t="s">
        <v>489</v>
      </c>
      <c r="H386" s="157" t="s">
        <v>1</v>
      </c>
      <c r="L386" s="156"/>
      <c r="M386" s="159"/>
      <c r="T386" s="160"/>
      <c r="AT386" s="157" t="s">
        <v>143</v>
      </c>
      <c r="AU386" s="157" t="s">
        <v>81</v>
      </c>
      <c r="AV386" s="14" t="s">
        <v>79</v>
      </c>
      <c r="AW386" s="14" t="s">
        <v>27</v>
      </c>
      <c r="AX386" s="14" t="s">
        <v>71</v>
      </c>
      <c r="AY386" s="157" t="s">
        <v>135</v>
      </c>
    </row>
    <row r="387" spans="2:65" s="12" customFormat="1">
      <c r="B387" s="143"/>
      <c r="D387" s="144" t="s">
        <v>143</v>
      </c>
      <c r="E387" s="145" t="s">
        <v>1</v>
      </c>
      <c r="F387" s="146" t="s">
        <v>691</v>
      </c>
      <c r="H387" s="147">
        <v>17.472000000000001</v>
      </c>
      <c r="L387" s="143"/>
      <c r="M387" s="148"/>
      <c r="T387" s="149"/>
      <c r="AT387" s="145" t="s">
        <v>143</v>
      </c>
      <c r="AU387" s="145" t="s">
        <v>81</v>
      </c>
      <c r="AV387" s="12" t="s">
        <v>81</v>
      </c>
      <c r="AW387" s="12" t="s">
        <v>27</v>
      </c>
      <c r="AX387" s="12" t="s">
        <v>71</v>
      </c>
      <c r="AY387" s="145" t="s">
        <v>135</v>
      </c>
    </row>
    <row r="388" spans="2:65" s="14" customFormat="1">
      <c r="B388" s="156"/>
      <c r="D388" s="144" t="s">
        <v>143</v>
      </c>
      <c r="E388" s="157" t="s">
        <v>1</v>
      </c>
      <c r="F388" s="158" t="s">
        <v>491</v>
      </c>
      <c r="H388" s="157" t="s">
        <v>1</v>
      </c>
      <c r="L388" s="156"/>
      <c r="M388" s="159"/>
      <c r="T388" s="160"/>
      <c r="AT388" s="157" t="s">
        <v>143</v>
      </c>
      <c r="AU388" s="157" t="s">
        <v>81</v>
      </c>
      <c r="AV388" s="14" t="s">
        <v>79</v>
      </c>
      <c r="AW388" s="14" t="s">
        <v>27</v>
      </c>
      <c r="AX388" s="14" t="s">
        <v>71</v>
      </c>
      <c r="AY388" s="157" t="s">
        <v>135</v>
      </c>
    </row>
    <row r="389" spans="2:65" s="12" customFormat="1">
      <c r="B389" s="143"/>
      <c r="D389" s="144" t="s">
        <v>143</v>
      </c>
      <c r="E389" s="145" t="s">
        <v>1</v>
      </c>
      <c r="F389" s="146" t="s">
        <v>692</v>
      </c>
      <c r="H389" s="147">
        <v>5.9169999999999998</v>
      </c>
      <c r="L389" s="143"/>
      <c r="M389" s="148"/>
      <c r="T389" s="149"/>
      <c r="AT389" s="145" t="s">
        <v>143</v>
      </c>
      <c r="AU389" s="145" t="s">
        <v>81</v>
      </c>
      <c r="AV389" s="12" t="s">
        <v>81</v>
      </c>
      <c r="AW389" s="12" t="s">
        <v>27</v>
      </c>
      <c r="AX389" s="12" t="s">
        <v>71</v>
      </c>
      <c r="AY389" s="145" t="s">
        <v>135</v>
      </c>
    </row>
    <row r="390" spans="2:65" s="13" customFormat="1">
      <c r="B390" s="150"/>
      <c r="D390" s="144" t="s">
        <v>143</v>
      </c>
      <c r="E390" s="151" t="s">
        <v>1</v>
      </c>
      <c r="F390" s="152" t="s">
        <v>174</v>
      </c>
      <c r="H390" s="153">
        <v>23.388999999999999</v>
      </c>
      <c r="L390" s="150"/>
      <c r="M390" s="154"/>
      <c r="T390" s="155"/>
      <c r="AT390" s="151" t="s">
        <v>143</v>
      </c>
      <c r="AU390" s="151" t="s">
        <v>81</v>
      </c>
      <c r="AV390" s="13" t="s">
        <v>141</v>
      </c>
      <c r="AW390" s="13" t="s">
        <v>27</v>
      </c>
      <c r="AX390" s="13" t="s">
        <v>79</v>
      </c>
      <c r="AY390" s="151" t="s">
        <v>135</v>
      </c>
    </row>
    <row r="391" spans="2:65" s="1" customFormat="1" ht="16.5" customHeight="1">
      <c r="B391" s="129"/>
      <c r="C391" s="130" t="s">
        <v>693</v>
      </c>
      <c r="D391" s="130" t="s">
        <v>137</v>
      </c>
      <c r="E391" s="131" t="s">
        <v>694</v>
      </c>
      <c r="F391" s="132" t="s">
        <v>695</v>
      </c>
      <c r="G391" s="133" t="s">
        <v>140</v>
      </c>
      <c r="H391" s="134">
        <v>26.521000000000001</v>
      </c>
      <c r="I391" s="135"/>
      <c r="J391" s="135">
        <f>ROUND(I391*H391,2)</f>
        <v>0</v>
      </c>
      <c r="K391" s="136"/>
      <c r="L391" s="29"/>
      <c r="M391" s="137" t="s">
        <v>1</v>
      </c>
      <c r="N391" s="138" t="s">
        <v>36</v>
      </c>
      <c r="O391" s="139">
        <v>0.78800000000000003</v>
      </c>
      <c r="P391" s="139">
        <f>O391*H391</f>
        <v>20.898548000000002</v>
      </c>
      <c r="Q391" s="139">
        <v>7.9909999999999995E-2</v>
      </c>
      <c r="R391" s="139">
        <f>Q391*H391</f>
        <v>2.1192931100000001</v>
      </c>
      <c r="S391" s="139">
        <v>0</v>
      </c>
      <c r="T391" s="140">
        <f>S391*H391</f>
        <v>0</v>
      </c>
      <c r="AR391" s="141" t="s">
        <v>141</v>
      </c>
      <c r="AT391" s="141" t="s">
        <v>137</v>
      </c>
      <c r="AU391" s="141" t="s">
        <v>81</v>
      </c>
      <c r="AY391" s="17" t="s">
        <v>135</v>
      </c>
      <c r="BE391" s="142">
        <f>IF(N391="základní",J391,0)</f>
        <v>0</v>
      </c>
      <c r="BF391" s="142">
        <f>IF(N391="snížená",J391,0)</f>
        <v>0</v>
      </c>
      <c r="BG391" s="142">
        <f>IF(N391="zákl. přenesená",J391,0)</f>
        <v>0</v>
      </c>
      <c r="BH391" s="142">
        <f>IF(N391="sníž. přenesená",J391,0)</f>
        <v>0</v>
      </c>
      <c r="BI391" s="142">
        <f>IF(N391="nulová",J391,0)</f>
        <v>0</v>
      </c>
      <c r="BJ391" s="17" t="s">
        <v>79</v>
      </c>
      <c r="BK391" s="142">
        <f>ROUND(I391*H391,2)</f>
        <v>0</v>
      </c>
      <c r="BL391" s="17" t="s">
        <v>141</v>
      </c>
      <c r="BM391" s="141" t="s">
        <v>696</v>
      </c>
    </row>
    <row r="392" spans="2:65" s="14" customFormat="1">
      <c r="B392" s="156"/>
      <c r="D392" s="144" t="s">
        <v>143</v>
      </c>
      <c r="E392" s="157" t="s">
        <v>1</v>
      </c>
      <c r="F392" s="158" t="s">
        <v>584</v>
      </c>
      <c r="H392" s="157" t="s">
        <v>1</v>
      </c>
      <c r="L392" s="156"/>
      <c r="M392" s="159"/>
      <c r="T392" s="160"/>
      <c r="AT392" s="157" t="s">
        <v>143</v>
      </c>
      <c r="AU392" s="157" t="s">
        <v>81</v>
      </c>
      <c r="AV392" s="14" t="s">
        <v>79</v>
      </c>
      <c r="AW392" s="14" t="s">
        <v>27</v>
      </c>
      <c r="AX392" s="14" t="s">
        <v>71</v>
      </c>
      <c r="AY392" s="157" t="s">
        <v>135</v>
      </c>
    </row>
    <row r="393" spans="2:65" s="12" customFormat="1">
      <c r="B393" s="143"/>
      <c r="D393" s="144" t="s">
        <v>143</v>
      </c>
      <c r="E393" s="145" t="s">
        <v>1</v>
      </c>
      <c r="F393" s="146" t="s">
        <v>697</v>
      </c>
      <c r="H393" s="147">
        <v>1.5109999999999999</v>
      </c>
      <c r="L393" s="143"/>
      <c r="M393" s="148"/>
      <c r="T393" s="149"/>
      <c r="AT393" s="145" t="s">
        <v>143</v>
      </c>
      <c r="AU393" s="145" t="s">
        <v>81</v>
      </c>
      <c r="AV393" s="12" t="s">
        <v>81</v>
      </c>
      <c r="AW393" s="12" t="s">
        <v>27</v>
      </c>
      <c r="AX393" s="12" t="s">
        <v>71</v>
      </c>
      <c r="AY393" s="145" t="s">
        <v>135</v>
      </c>
    </row>
    <row r="394" spans="2:65" s="12" customFormat="1">
      <c r="B394" s="143"/>
      <c r="D394" s="144" t="s">
        <v>143</v>
      </c>
      <c r="E394" s="145" t="s">
        <v>1</v>
      </c>
      <c r="F394" s="146" t="s">
        <v>698</v>
      </c>
      <c r="H394" s="147">
        <v>1.5109999999999999</v>
      </c>
      <c r="L394" s="143"/>
      <c r="M394" s="148"/>
      <c r="T394" s="149"/>
      <c r="AT394" s="145" t="s">
        <v>143</v>
      </c>
      <c r="AU394" s="145" t="s">
        <v>81</v>
      </c>
      <c r="AV394" s="12" t="s">
        <v>81</v>
      </c>
      <c r="AW394" s="12" t="s">
        <v>27</v>
      </c>
      <c r="AX394" s="12" t="s">
        <v>71</v>
      </c>
      <c r="AY394" s="145" t="s">
        <v>135</v>
      </c>
    </row>
    <row r="395" spans="2:65" s="12" customFormat="1">
      <c r="B395" s="143"/>
      <c r="D395" s="144" t="s">
        <v>143</v>
      </c>
      <c r="E395" s="145" t="s">
        <v>1</v>
      </c>
      <c r="F395" s="146" t="s">
        <v>699</v>
      </c>
      <c r="H395" s="147">
        <v>1.5109999999999999</v>
      </c>
      <c r="L395" s="143"/>
      <c r="M395" s="148"/>
      <c r="T395" s="149"/>
      <c r="AT395" s="145" t="s">
        <v>143</v>
      </c>
      <c r="AU395" s="145" t="s">
        <v>81</v>
      </c>
      <c r="AV395" s="12" t="s">
        <v>81</v>
      </c>
      <c r="AW395" s="12" t="s">
        <v>27</v>
      </c>
      <c r="AX395" s="12" t="s">
        <v>71</v>
      </c>
      <c r="AY395" s="145" t="s">
        <v>135</v>
      </c>
    </row>
    <row r="396" spans="2:65" s="12" customFormat="1">
      <c r="B396" s="143"/>
      <c r="D396" s="144" t="s">
        <v>143</v>
      </c>
      <c r="E396" s="145" t="s">
        <v>1</v>
      </c>
      <c r="F396" s="146" t="s">
        <v>700</v>
      </c>
      <c r="H396" s="147">
        <v>1.5109999999999999</v>
      </c>
      <c r="L396" s="143"/>
      <c r="M396" s="148"/>
      <c r="T396" s="149"/>
      <c r="AT396" s="145" t="s">
        <v>143</v>
      </c>
      <c r="AU396" s="145" t="s">
        <v>81</v>
      </c>
      <c r="AV396" s="12" t="s">
        <v>81</v>
      </c>
      <c r="AW396" s="12" t="s">
        <v>27</v>
      </c>
      <c r="AX396" s="12" t="s">
        <v>71</v>
      </c>
      <c r="AY396" s="145" t="s">
        <v>135</v>
      </c>
    </row>
    <row r="397" spans="2:65" s="12" customFormat="1">
      <c r="B397" s="143"/>
      <c r="D397" s="144" t="s">
        <v>143</v>
      </c>
      <c r="E397" s="145" t="s">
        <v>1</v>
      </c>
      <c r="F397" s="146" t="s">
        <v>701</v>
      </c>
      <c r="H397" s="147">
        <v>1.7090000000000001</v>
      </c>
      <c r="L397" s="143"/>
      <c r="M397" s="148"/>
      <c r="T397" s="149"/>
      <c r="AT397" s="145" t="s">
        <v>143</v>
      </c>
      <c r="AU397" s="145" t="s">
        <v>81</v>
      </c>
      <c r="AV397" s="12" t="s">
        <v>81</v>
      </c>
      <c r="AW397" s="12" t="s">
        <v>27</v>
      </c>
      <c r="AX397" s="12" t="s">
        <v>71</v>
      </c>
      <c r="AY397" s="145" t="s">
        <v>135</v>
      </c>
    </row>
    <row r="398" spans="2:65" s="12" customFormat="1">
      <c r="B398" s="143"/>
      <c r="D398" s="144" t="s">
        <v>143</v>
      </c>
      <c r="E398" s="145" t="s">
        <v>1</v>
      </c>
      <c r="F398" s="146" t="s">
        <v>702</v>
      </c>
      <c r="H398" s="147">
        <v>1.5109999999999999</v>
      </c>
      <c r="L398" s="143"/>
      <c r="M398" s="148"/>
      <c r="T398" s="149"/>
      <c r="AT398" s="145" t="s">
        <v>143</v>
      </c>
      <c r="AU398" s="145" t="s">
        <v>81</v>
      </c>
      <c r="AV398" s="12" t="s">
        <v>81</v>
      </c>
      <c r="AW398" s="12" t="s">
        <v>27</v>
      </c>
      <c r="AX398" s="12" t="s">
        <v>71</v>
      </c>
      <c r="AY398" s="145" t="s">
        <v>135</v>
      </c>
    </row>
    <row r="399" spans="2:65" s="12" customFormat="1">
      <c r="B399" s="143"/>
      <c r="D399" s="144" t="s">
        <v>143</v>
      </c>
      <c r="E399" s="145" t="s">
        <v>1</v>
      </c>
      <c r="F399" s="146" t="s">
        <v>703</v>
      </c>
      <c r="H399" s="147">
        <v>3.4039999999999999</v>
      </c>
      <c r="L399" s="143"/>
      <c r="M399" s="148"/>
      <c r="T399" s="149"/>
      <c r="AT399" s="145" t="s">
        <v>143</v>
      </c>
      <c r="AU399" s="145" t="s">
        <v>81</v>
      </c>
      <c r="AV399" s="12" t="s">
        <v>81</v>
      </c>
      <c r="AW399" s="12" t="s">
        <v>27</v>
      </c>
      <c r="AX399" s="12" t="s">
        <v>71</v>
      </c>
      <c r="AY399" s="145" t="s">
        <v>135</v>
      </c>
    </row>
    <row r="400" spans="2:65" s="12" customFormat="1">
      <c r="B400" s="143"/>
      <c r="D400" s="144" t="s">
        <v>143</v>
      </c>
      <c r="E400" s="145" t="s">
        <v>1</v>
      </c>
      <c r="F400" s="146" t="s">
        <v>704</v>
      </c>
      <c r="H400" s="147">
        <v>1.5109999999999999</v>
      </c>
      <c r="L400" s="143"/>
      <c r="M400" s="148"/>
      <c r="T400" s="149"/>
      <c r="AT400" s="145" t="s">
        <v>143</v>
      </c>
      <c r="AU400" s="145" t="s">
        <v>81</v>
      </c>
      <c r="AV400" s="12" t="s">
        <v>81</v>
      </c>
      <c r="AW400" s="12" t="s">
        <v>27</v>
      </c>
      <c r="AX400" s="12" t="s">
        <v>71</v>
      </c>
      <c r="AY400" s="145" t="s">
        <v>135</v>
      </c>
    </row>
    <row r="401" spans="2:65" s="12" customFormat="1">
      <c r="B401" s="143"/>
      <c r="D401" s="144" t="s">
        <v>143</v>
      </c>
      <c r="E401" s="145" t="s">
        <v>1</v>
      </c>
      <c r="F401" s="146" t="s">
        <v>705</v>
      </c>
      <c r="H401" s="147">
        <v>1.4710000000000001</v>
      </c>
      <c r="L401" s="143"/>
      <c r="M401" s="148"/>
      <c r="T401" s="149"/>
      <c r="AT401" s="145" t="s">
        <v>143</v>
      </c>
      <c r="AU401" s="145" t="s">
        <v>81</v>
      </c>
      <c r="AV401" s="12" t="s">
        <v>81</v>
      </c>
      <c r="AW401" s="12" t="s">
        <v>27</v>
      </c>
      <c r="AX401" s="12" t="s">
        <v>71</v>
      </c>
      <c r="AY401" s="145" t="s">
        <v>135</v>
      </c>
    </row>
    <row r="402" spans="2:65" s="12" customFormat="1">
      <c r="B402" s="143"/>
      <c r="D402" s="144" t="s">
        <v>143</v>
      </c>
      <c r="E402" s="145" t="s">
        <v>1</v>
      </c>
      <c r="F402" s="146" t="s">
        <v>706</v>
      </c>
      <c r="H402" s="147">
        <v>1.431</v>
      </c>
      <c r="L402" s="143"/>
      <c r="M402" s="148"/>
      <c r="T402" s="149"/>
      <c r="AT402" s="145" t="s">
        <v>143</v>
      </c>
      <c r="AU402" s="145" t="s">
        <v>81</v>
      </c>
      <c r="AV402" s="12" t="s">
        <v>81</v>
      </c>
      <c r="AW402" s="12" t="s">
        <v>27</v>
      </c>
      <c r="AX402" s="12" t="s">
        <v>71</v>
      </c>
      <c r="AY402" s="145" t="s">
        <v>135</v>
      </c>
    </row>
    <row r="403" spans="2:65" s="12" customFormat="1">
      <c r="B403" s="143"/>
      <c r="D403" s="144" t="s">
        <v>143</v>
      </c>
      <c r="E403" s="145" t="s">
        <v>1</v>
      </c>
      <c r="F403" s="146" t="s">
        <v>707</v>
      </c>
      <c r="H403" s="147">
        <v>1.5109999999999999</v>
      </c>
      <c r="L403" s="143"/>
      <c r="M403" s="148"/>
      <c r="T403" s="149"/>
      <c r="AT403" s="145" t="s">
        <v>143</v>
      </c>
      <c r="AU403" s="145" t="s">
        <v>81</v>
      </c>
      <c r="AV403" s="12" t="s">
        <v>81</v>
      </c>
      <c r="AW403" s="12" t="s">
        <v>27</v>
      </c>
      <c r="AX403" s="12" t="s">
        <v>71</v>
      </c>
      <c r="AY403" s="145" t="s">
        <v>135</v>
      </c>
    </row>
    <row r="404" spans="2:65" s="12" customFormat="1">
      <c r="B404" s="143"/>
      <c r="D404" s="144" t="s">
        <v>143</v>
      </c>
      <c r="E404" s="145" t="s">
        <v>1</v>
      </c>
      <c r="F404" s="146" t="s">
        <v>708</v>
      </c>
      <c r="H404" s="147">
        <v>1.431</v>
      </c>
      <c r="L404" s="143"/>
      <c r="M404" s="148"/>
      <c r="T404" s="149"/>
      <c r="AT404" s="145" t="s">
        <v>143</v>
      </c>
      <c r="AU404" s="145" t="s">
        <v>81</v>
      </c>
      <c r="AV404" s="12" t="s">
        <v>81</v>
      </c>
      <c r="AW404" s="12" t="s">
        <v>27</v>
      </c>
      <c r="AX404" s="12" t="s">
        <v>71</v>
      </c>
      <c r="AY404" s="145" t="s">
        <v>135</v>
      </c>
    </row>
    <row r="405" spans="2:65" s="15" customFormat="1">
      <c r="B405" s="175"/>
      <c r="D405" s="144" t="s">
        <v>143</v>
      </c>
      <c r="E405" s="176" t="s">
        <v>1</v>
      </c>
      <c r="F405" s="177" t="s">
        <v>590</v>
      </c>
      <c r="H405" s="178">
        <v>20.023</v>
      </c>
      <c r="L405" s="175"/>
      <c r="M405" s="179"/>
      <c r="T405" s="180"/>
      <c r="AT405" s="176" t="s">
        <v>143</v>
      </c>
      <c r="AU405" s="176" t="s">
        <v>81</v>
      </c>
      <c r="AV405" s="15" t="s">
        <v>150</v>
      </c>
      <c r="AW405" s="15" t="s">
        <v>27</v>
      </c>
      <c r="AX405" s="15" t="s">
        <v>71</v>
      </c>
      <c r="AY405" s="176" t="s">
        <v>135</v>
      </c>
    </row>
    <row r="406" spans="2:65" s="14" customFormat="1">
      <c r="B406" s="156"/>
      <c r="D406" s="144" t="s">
        <v>143</v>
      </c>
      <c r="E406" s="157" t="s">
        <v>1</v>
      </c>
      <c r="F406" s="158" t="s">
        <v>591</v>
      </c>
      <c r="H406" s="157" t="s">
        <v>1</v>
      </c>
      <c r="L406" s="156"/>
      <c r="M406" s="159"/>
      <c r="T406" s="160"/>
      <c r="AT406" s="157" t="s">
        <v>143</v>
      </c>
      <c r="AU406" s="157" t="s">
        <v>81</v>
      </c>
      <c r="AV406" s="14" t="s">
        <v>79</v>
      </c>
      <c r="AW406" s="14" t="s">
        <v>27</v>
      </c>
      <c r="AX406" s="14" t="s">
        <v>71</v>
      </c>
      <c r="AY406" s="157" t="s">
        <v>135</v>
      </c>
    </row>
    <row r="407" spans="2:65" s="12" customFormat="1">
      <c r="B407" s="143"/>
      <c r="D407" s="144" t="s">
        <v>143</v>
      </c>
      <c r="E407" s="145" t="s">
        <v>1</v>
      </c>
      <c r="F407" s="146" t="s">
        <v>709</v>
      </c>
      <c r="H407" s="147">
        <v>1.659</v>
      </c>
      <c r="L407" s="143"/>
      <c r="M407" s="148"/>
      <c r="T407" s="149"/>
      <c r="AT407" s="145" t="s">
        <v>143</v>
      </c>
      <c r="AU407" s="145" t="s">
        <v>81</v>
      </c>
      <c r="AV407" s="12" t="s">
        <v>81</v>
      </c>
      <c r="AW407" s="12" t="s">
        <v>27</v>
      </c>
      <c r="AX407" s="12" t="s">
        <v>71</v>
      </c>
      <c r="AY407" s="145" t="s">
        <v>135</v>
      </c>
    </row>
    <row r="408" spans="2:65" s="12" customFormat="1">
      <c r="B408" s="143"/>
      <c r="D408" s="144" t="s">
        <v>143</v>
      </c>
      <c r="E408" s="145" t="s">
        <v>1</v>
      </c>
      <c r="F408" s="146" t="s">
        <v>710</v>
      </c>
      <c r="H408" s="147">
        <v>1.4730000000000001</v>
      </c>
      <c r="L408" s="143"/>
      <c r="M408" s="148"/>
      <c r="T408" s="149"/>
      <c r="AT408" s="145" t="s">
        <v>143</v>
      </c>
      <c r="AU408" s="145" t="s">
        <v>81</v>
      </c>
      <c r="AV408" s="12" t="s">
        <v>81</v>
      </c>
      <c r="AW408" s="12" t="s">
        <v>27</v>
      </c>
      <c r="AX408" s="12" t="s">
        <v>71</v>
      </c>
      <c r="AY408" s="145" t="s">
        <v>135</v>
      </c>
    </row>
    <row r="409" spans="2:65" s="12" customFormat="1">
      <c r="B409" s="143"/>
      <c r="D409" s="144" t="s">
        <v>143</v>
      </c>
      <c r="E409" s="145" t="s">
        <v>1</v>
      </c>
      <c r="F409" s="146" t="s">
        <v>711</v>
      </c>
      <c r="H409" s="147">
        <v>1.893</v>
      </c>
      <c r="L409" s="143"/>
      <c r="M409" s="148"/>
      <c r="T409" s="149"/>
      <c r="AT409" s="145" t="s">
        <v>143</v>
      </c>
      <c r="AU409" s="145" t="s">
        <v>81</v>
      </c>
      <c r="AV409" s="12" t="s">
        <v>81</v>
      </c>
      <c r="AW409" s="12" t="s">
        <v>27</v>
      </c>
      <c r="AX409" s="12" t="s">
        <v>71</v>
      </c>
      <c r="AY409" s="145" t="s">
        <v>135</v>
      </c>
    </row>
    <row r="410" spans="2:65" s="12" customFormat="1">
      <c r="B410" s="143"/>
      <c r="D410" s="144" t="s">
        <v>143</v>
      </c>
      <c r="E410" s="145" t="s">
        <v>1</v>
      </c>
      <c r="F410" s="146" t="s">
        <v>712</v>
      </c>
      <c r="H410" s="147">
        <v>1.4730000000000001</v>
      </c>
      <c r="L410" s="143"/>
      <c r="M410" s="148"/>
      <c r="T410" s="149"/>
      <c r="AT410" s="145" t="s">
        <v>143</v>
      </c>
      <c r="AU410" s="145" t="s">
        <v>81</v>
      </c>
      <c r="AV410" s="12" t="s">
        <v>81</v>
      </c>
      <c r="AW410" s="12" t="s">
        <v>27</v>
      </c>
      <c r="AX410" s="12" t="s">
        <v>71</v>
      </c>
      <c r="AY410" s="145" t="s">
        <v>135</v>
      </c>
    </row>
    <row r="411" spans="2:65" s="15" customFormat="1">
      <c r="B411" s="175"/>
      <c r="D411" s="144" t="s">
        <v>143</v>
      </c>
      <c r="E411" s="176" t="s">
        <v>1</v>
      </c>
      <c r="F411" s="177" t="s">
        <v>590</v>
      </c>
      <c r="H411" s="178">
        <v>6.4980000000000002</v>
      </c>
      <c r="L411" s="175"/>
      <c r="M411" s="179"/>
      <c r="T411" s="180"/>
      <c r="AT411" s="176" t="s">
        <v>143</v>
      </c>
      <c r="AU411" s="176" t="s">
        <v>81</v>
      </c>
      <c r="AV411" s="15" t="s">
        <v>150</v>
      </c>
      <c r="AW411" s="15" t="s">
        <v>27</v>
      </c>
      <c r="AX411" s="15" t="s">
        <v>71</v>
      </c>
      <c r="AY411" s="176" t="s">
        <v>135</v>
      </c>
    </row>
    <row r="412" spans="2:65" s="13" customFormat="1">
      <c r="B412" s="150"/>
      <c r="D412" s="144" t="s">
        <v>143</v>
      </c>
      <c r="E412" s="151" t="s">
        <v>1</v>
      </c>
      <c r="F412" s="152" t="s">
        <v>174</v>
      </c>
      <c r="H412" s="153">
        <v>26.521000000000001</v>
      </c>
      <c r="L412" s="150"/>
      <c r="M412" s="154"/>
      <c r="T412" s="155"/>
      <c r="AT412" s="151" t="s">
        <v>143</v>
      </c>
      <c r="AU412" s="151" t="s">
        <v>81</v>
      </c>
      <c r="AV412" s="13" t="s">
        <v>141</v>
      </c>
      <c r="AW412" s="13" t="s">
        <v>27</v>
      </c>
      <c r="AX412" s="13" t="s">
        <v>79</v>
      </c>
      <c r="AY412" s="151" t="s">
        <v>135</v>
      </c>
    </row>
    <row r="413" spans="2:65" s="1" customFormat="1" ht="24.15" customHeight="1">
      <c r="B413" s="129"/>
      <c r="C413" s="130" t="s">
        <v>713</v>
      </c>
      <c r="D413" s="130" t="s">
        <v>137</v>
      </c>
      <c r="E413" s="131" t="s">
        <v>714</v>
      </c>
      <c r="F413" s="132" t="s">
        <v>715</v>
      </c>
      <c r="G413" s="133" t="s">
        <v>215</v>
      </c>
      <c r="H413" s="134">
        <v>0.98599999999999999</v>
      </c>
      <c r="I413" s="135"/>
      <c r="J413" s="135">
        <f>ROUND(I413*H413,2)</f>
        <v>0</v>
      </c>
      <c r="K413" s="136"/>
      <c r="L413" s="29"/>
      <c r="M413" s="137" t="s">
        <v>1</v>
      </c>
      <c r="N413" s="138" t="s">
        <v>36</v>
      </c>
      <c r="O413" s="139">
        <v>19.420999999999999</v>
      </c>
      <c r="P413" s="139">
        <f>O413*H413</f>
        <v>19.149106</v>
      </c>
      <c r="Q413" s="139">
        <v>1.0384</v>
      </c>
      <c r="R413" s="139">
        <f>Q413*H413</f>
        <v>1.0238624000000001</v>
      </c>
      <c r="S413" s="139">
        <v>0</v>
      </c>
      <c r="T413" s="140">
        <f>S413*H413</f>
        <v>0</v>
      </c>
      <c r="AR413" s="141" t="s">
        <v>141</v>
      </c>
      <c r="AT413" s="141" t="s">
        <v>137</v>
      </c>
      <c r="AU413" s="141" t="s">
        <v>81</v>
      </c>
      <c r="AY413" s="17" t="s">
        <v>135</v>
      </c>
      <c r="BE413" s="142">
        <f>IF(N413="základní",J413,0)</f>
        <v>0</v>
      </c>
      <c r="BF413" s="142">
        <f>IF(N413="snížená",J413,0)</f>
        <v>0</v>
      </c>
      <c r="BG413" s="142">
        <f>IF(N413="zákl. přenesená",J413,0)</f>
        <v>0</v>
      </c>
      <c r="BH413" s="142">
        <f>IF(N413="sníž. přenesená",J413,0)</f>
        <v>0</v>
      </c>
      <c r="BI413" s="142">
        <f>IF(N413="nulová",J413,0)</f>
        <v>0</v>
      </c>
      <c r="BJ413" s="17" t="s">
        <v>79</v>
      </c>
      <c r="BK413" s="142">
        <f>ROUND(I413*H413,2)</f>
        <v>0</v>
      </c>
      <c r="BL413" s="17" t="s">
        <v>141</v>
      </c>
      <c r="BM413" s="141" t="s">
        <v>716</v>
      </c>
    </row>
    <row r="414" spans="2:65" s="12" customFormat="1">
      <c r="B414" s="143"/>
      <c r="D414" s="144" t="s">
        <v>143</v>
      </c>
      <c r="E414" s="145" t="s">
        <v>1</v>
      </c>
      <c r="F414" s="146" t="s">
        <v>717</v>
      </c>
      <c r="H414" s="147">
        <v>0.98599999999999999</v>
      </c>
      <c r="L414" s="143"/>
      <c r="M414" s="148"/>
      <c r="T414" s="149"/>
      <c r="AT414" s="145" t="s">
        <v>143</v>
      </c>
      <c r="AU414" s="145" t="s">
        <v>81</v>
      </c>
      <c r="AV414" s="12" t="s">
        <v>81</v>
      </c>
      <c r="AW414" s="12" t="s">
        <v>27</v>
      </c>
      <c r="AX414" s="12" t="s">
        <v>79</v>
      </c>
      <c r="AY414" s="145" t="s">
        <v>135</v>
      </c>
    </row>
    <row r="415" spans="2:65" s="1" customFormat="1" ht="24.15" customHeight="1">
      <c r="B415" s="129"/>
      <c r="C415" s="130" t="s">
        <v>718</v>
      </c>
      <c r="D415" s="130" t="s">
        <v>137</v>
      </c>
      <c r="E415" s="131" t="s">
        <v>719</v>
      </c>
      <c r="F415" s="132" t="s">
        <v>720</v>
      </c>
      <c r="G415" s="133" t="s">
        <v>147</v>
      </c>
      <c r="H415" s="134">
        <v>24.657</v>
      </c>
      <c r="I415" s="135"/>
      <c r="J415" s="135">
        <f>ROUND(I415*H415,2)</f>
        <v>0</v>
      </c>
      <c r="K415" s="136"/>
      <c r="L415" s="29"/>
      <c r="M415" s="137" t="s">
        <v>1</v>
      </c>
      <c r="N415" s="138" t="s">
        <v>36</v>
      </c>
      <c r="O415" s="139">
        <v>5.6230000000000002</v>
      </c>
      <c r="P415" s="139">
        <f>O415*H415</f>
        <v>138.646311</v>
      </c>
      <c r="Q415" s="139">
        <v>2.5960999999999999</v>
      </c>
      <c r="R415" s="139">
        <f>Q415*H415</f>
        <v>64.012037699999993</v>
      </c>
      <c r="S415" s="139">
        <v>0</v>
      </c>
      <c r="T415" s="140">
        <f>S415*H415</f>
        <v>0</v>
      </c>
      <c r="AR415" s="141" t="s">
        <v>141</v>
      </c>
      <c r="AT415" s="141" t="s">
        <v>137</v>
      </c>
      <c r="AU415" s="141" t="s">
        <v>81</v>
      </c>
      <c r="AY415" s="17" t="s">
        <v>135</v>
      </c>
      <c r="BE415" s="142">
        <f>IF(N415="základní",J415,0)</f>
        <v>0</v>
      </c>
      <c r="BF415" s="142">
        <f>IF(N415="snížená",J415,0)</f>
        <v>0</v>
      </c>
      <c r="BG415" s="142">
        <f>IF(N415="zákl. přenesená",J415,0)</f>
        <v>0</v>
      </c>
      <c r="BH415" s="142">
        <f>IF(N415="sníž. přenesená",J415,0)</f>
        <v>0</v>
      </c>
      <c r="BI415" s="142">
        <f>IF(N415="nulová",J415,0)</f>
        <v>0</v>
      </c>
      <c r="BJ415" s="17" t="s">
        <v>79</v>
      </c>
      <c r="BK415" s="142">
        <f>ROUND(I415*H415,2)</f>
        <v>0</v>
      </c>
      <c r="BL415" s="17" t="s">
        <v>141</v>
      </c>
      <c r="BM415" s="141" t="s">
        <v>721</v>
      </c>
    </row>
    <row r="416" spans="2:65" s="14" customFormat="1">
      <c r="B416" s="156"/>
      <c r="D416" s="144" t="s">
        <v>143</v>
      </c>
      <c r="E416" s="157" t="s">
        <v>1</v>
      </c>
      <c r="F416" s="158" t="s">
        <v>722</v>
      </c>
      <c r="H416" s="157" t="s">
        <v>1</v>
      </c>
      <c r="L416" s="156"/>
      <c r="M416" s="159"/>
      <c r="T416" s="160"/>
      <c r="AT416" s="157" t="s">
        <v>143</v>
      </c>
      <c r="AU416" s="157" t="s">
        <v>81</v>
      </c>
      <c r="AV416" s="14" t="s">
        <v>79</v>
      </c>
      <c r="AW416" s="14" t="s">
        <v>27</v>
      </c>
      <c r="AX416" s="14" t="s">
        <v>71</v>
      </c>
      <c r="AY416" s="157" t="s">
        <v>135</v>
      </c>
    </row>
    <row r="417" spans="2:65" s="12" customFormat="1" ht="30.6">
      <c r="B417" s="143"/>
      <c r="D417" s="144" t="s">
        <v>143</v>
      </c>
      <c r="E417" s="145" t="s">
        <v>1</v>
      </c>
      <c r="F417" s="146" t="s">
        <v>723</v>
      </c>
      <c r="H417" s="147">
        <v>5.15</v>
      </c>
      <c r="L417" s="143"/>
      <c r="M417" s="148"/>
      <c r="T417" s="149"/>
      <c r="AT417" s="145" t="s">
        <v>143</v>
      </c>
      <c r="AU417" s="145" t="s">
        <v>81</v>
      </c>
      <c r="AV417" s="12" t="s">
        <v>81</v>
      </c>
      <c r="AW417" s="12" t="s">
        <v>27</v>
      </c>
      <c r="AX417" s="12" t="s">
        <v>71</v>
      </c>
      <c r="AY417" s="145" t="s">
        <v>135</v>
      </c>
    </row>
    <row r="418" spans="2:65" s="14" customFormat="1">
      <c r="B418" s="156"/>
      <c r="D418" s="144" t="s">
        <v>143</v>
      </c>
      <c r="E418" s="157" t="s">
        <v>1</v>
      </c>
      <c r="F418" s="158" t="s">
        <v>724</v>
      </c>
      <c r="H418" s="157" t="s">
        <v>1</v>
      </c>
      <c r="L418" s="156"/>
      <c r="M418" s="159"/>
      <c r="T418" s="160"/>
      <c r="AT418" s="157" t="s">
        <v>143</v>
      </c>
      <c r="AU418" s="157" t="s">
        <v>81</v>
      </c>
      <c r="AV418" s="14" t="s">
        <v>79</v>
      </c>
      <c r="AW418" s="14" t="s">
        <v>27</v>
      </c>
      <c r="AX418" s="14" t="s">
        <v>71</v>
      </c>
      <c r="AY418" s="157" t="s">
        <v>135</v>
      </c>
    </row>
    <row r="419" spans="2:65" s="12" customFormat="1" ht="20.399999999999999">
      <c r="B419" s="143"/>
      <c r="D419" s="144" t="s">
        <v>143</v>
      </c>
      <c r="E419" s="145" t="s">
        <v>1</v>
      </c>
      <c r="F419" s="146" t="s">
        <v>725</v>
      </c>
      <c r="H419" s="147">
        <v>3.0870000000000002</v>
      </c>
      <c r="L419" s="143"/>
      <c r="M419" s="148"/>
      <c r="T419" s="149"/>
      <c r="AT419" s="145" t="s">
        <v>143</v>
      </c>
      <c r="AU419" s="145" t="s">
        <v>81</v>
      </c>
      <c r="AV419" s="12" t="s">
        <v>81</v>
      </c>
      <c r="AW419" s="12" t="s">
        <v>27</v>
      </c>
      <c r="AX419" s="12" t="s">
        <v>71</v>
      </c>
      <c r="AY419" s="145" t="s">
        <v>135</v>
      </c>
    </row>
    <row r="420" spans="2:65" s="14" customFormat="1">
      <c r="B420" s="156"/>
      <c r="D420" s="144" t="s">
        <v>143</v>
      </c>
      <c r="E420" s="157" t="s">
        <v>1</v>
      </c>
      <c r="F420" s="158" t="s">
        <v>726</v>
      </c>
      <c r="H420" s="157" t="s">
        <v>1</v>
      </c>
      <c r="L420" s="156"/>
      <c r="M420" s="159"/>
      <c r="T420" s="160"/>
      <c r="AT420" s="157" t="s">
        <v>143</v>
      </c>
      <c r="AU420" s="157" t="s">
        <v>81</v>
      </c>
      <c r="AV420" s="14" t="s">
        <v>79</v>
      </c>
      <c r="AW420" s="14" t="s">
        <v>27</v>
      </c>
      <c r="AX420" s="14" t="s">
        <v>71</v>
      </c>
      <c r="AY420" s="157" t="s">
        <v>135</v>
      </c>
    </row>
    <row r="421" spans="2:65" s="12" customFormat="1">
      <c r="B421" s="143"/>
      <c r="D421" s="144" t="s">
        <v>143</v>
      </c>
      <c r="E421" s="145" t="s">
        <v>1</v>
      </c>
      <c r="F421" s="146" t="s">
        <v>727</v>
      </c>
      <c r="H421" s="147">
        <v>9.6539999999999999</v>
      </c>
      <c r="L421" s="143"/>
      <c r="M421" s="148"/>
      <c r="T421" s="149"/>
      <c r="AT421" s="145" t="s">
        <v>143</v>
      </c>
      <c r="AU421" s="145" t="s">
        <v>81</v>
      </c>
      <c r="AV421" s="12" t="s">
        <v>81</v>
      </c>
      <c r="AW421" s="12" t="s">
        <v>27</v>
      </c>
      <c r="AX421" s="12" t="s">
        <v>71</v>
      </c>
      <c r="AY421" s="145" t="s">
        <v>135</v>
      </c>
    </row>
    <row r="422" spans="2:65" s="14" customFormat="1">
      <c r="B422" s="156"/>
      <c r="D422" s="144" t="s">
        <v>143</v>
      </c>
      <c r="E422" s="157" t="s">
        <v>1</v>
      </c>
      <c r="F422" s="158" t="s">
        <v>728</v>
      </c>
      <c r="H422" s="157" t="s">
        <v>1</v>
      </c>
      <c r="L422" s="156"/>
      <c r="M422" s="159"/>
      <c r="T422" s="160"/>
      <c r="AT422" s="157" t="s">
        <v>143</v>
      </c>
      <c r="AU422" s="157" t="s">
        <v>81</v>
      </c>
      <c r="AV422" s="14" t="s">
        <v>79</v>
      </c>
      <c r="AW422" s="14" t="s">
        <v>27</v>
      </c>
      <c r="AX422" s="14" t="s">
        <v>71</v>
      </c>
      <c r="AY422" s="157" t="s">
        <v>135</v>
      </c>
    </row>
    <row r="423" spans="2:65" s="12" customFormat="1">
      <c r="B423" s="143"/>
      <c r="D423" s="144" t="s">
        <v>143</v>
      </c>
      <c r="E423" s="145" t="s">
        <v>1</v>
      </c>
      <c r="F423" s="146" t="s">
        <v>729</v>
      </c>
      <c r="H423" s="147">
        <v>2.9870000000000001</v>
      </c>
      <c r="L423" s="143"/>
      <c r="M423" s="148"/>
      <c r="T423" s="149"/>
      <c r="AT423" s="145" t="s">
        <v>143</v>
      </c>
      <c r="AU423" s="145" t="s">
        <v>81</v>
      </c>
      <c r="AV423" s="12" t="s">
        <v>81</v>
      </c>
      <c r="AW423" s="12" t="s">
        <v>27</v>
      </c>
      <c r="AX423" s="12" t="s">
        <v>71</v>
      </c>
      <c r="AY423" s="145" t="s">
        <v>135</v>
      </c>
    </row>
    <row r="424" spans="2:65" s="12" customFormat="1">
      <c r="B424" s="143"/>
      <c r="D424" s="144" t="s">
        <v>143</v>
      </c>
      <c r="E424" s="145" t="s">
        <v>1</v>
      </c>
      <c r="F424" s="146" t="s">
        <v>730</v>
      </c>
      <c r="H424" s="147">
        <v>3.7789999999999999</v>
      </c>
      <c r="L424" s="143"/>
      <c r="M424" s="148"/>
      <c r="T424" s="149"/>
      <c r="AT424" s="145" t="s">
        <v>143</v>
      </c>
      <c r="AU424" s="145" t="s">
        <v>81</v>
      </c>
      <c r="AV424" s="12" t="s">
        <v>81</v>
      </c>
      <c r="AW424" s="12" t="s">
        <v>27</v>
      </c>
      <c r="AX424" s="12" t="s">
        <v>71</v>
      </c>
      <c r="AY424" s="145" t="s">
        <v>135</v>
      </c>
    </row>
    <row r="425" spans="2:65" s="13" customFormat="1">
      <c r="B425" s="150"/>
      <c r="D425" s="144" t="s">
        <v>143</v>
      </c>
      <c r="E425" s="151" t="s">
        <v>1</v>
      </c>
      <c r="F425" s="152" t="s">
        <v>174</v>
      </c>
      <c r="H425" s="153">
        <v>24.657</v>
      </c>
      <c r="L425" s="150"/>
      <c r="M425" s="154"/>
      <c r="T425" s="155"/>
      <c r="AT425" s="151" t="s">
        <v>143</v>
      </c>
      <c r="AU425" s="151" t="s">
        <v>81</v>
      </c>
      <c r="AV425" s="13" t="s">
        <v>141</v>
      </c>
      <c r="AW425" s="13" t="s">
        <v>27</v>
      </c>
      <c r="AX425" s="13" t="s">
        <v>79</v>
      </c>
      <c r="AY425" s="151" t="s">
        <v>135</v>
      </c>
    </row>
    <row r="426" spans="2:65" s="11" customFormat="1" ht="22.95" customHeight="1">
      <c r="B426" s="118"/>
      <c r="D426" s="119" t="s">
        <v>70</v>
      </c>
      <c r="E426" s="127" t="s">
        <v>141</v>
      </c>
      <c r="F426" s="127" t="s">
        <v>731</v>
      </c>
      <c r="J426" s="128">
        <f>BK426</f>
        <v>0</v>
      </c>
      <c r="L426" s="118"/>
      <c r="M426" s="122"/>
      <c r="P426" s="123">
        <f>SUM(P427:P448)</f>
        <v>57.339873999999995</v>
      </c>
      <c r="R426" s="123">
        <f>SUM(R427:R448)</f>
        <v>8.9575411500000008</v>
      </c>
      <c r="T426" s="124">
        <f>SUM(T427:T448)</f>
        <v>0</v>
      </c>
      <c r="AR426" s="119" t="s">
        <v>79</v>
      </c>
      <c r="AT426" s="125" t="s">
        <v>70</v>
      </c>
      <c r="AU426" s="125" t="s">
        <v>79</v>
      </c>
      <c r="AY426" s="119" t="s">
        <v>135</v>
      </c>
      <c r="BK426" s="126">
        <f>SUM(BK427:BK448)</f>
        <v>0</v>
      </c>
    </row>
    <row r="427" spans="2:65" s="1" customFormat="1" ht="16.5" customHeight="1">
      <c r="B427" s="129"/>
      <c r="C427" s="130" t="s">
        <v>732</v>
      </c>
      <c r="D427" s="130" t="s">
        <v>137</v>
      </c>
      <c r="E427" s="131" t="s">
        <v>733</v>
      </c>
      <c r="F427" s="132" t="s">
        <v>734</v>
      </c>
      <c r="G427" s="133" t="s">
        <v>147</v>
      </c>
      <c r="H427" s="134">
        <v>2.181</v>
      </c>
      <c r="I427" s="135"/>
      <c r="J427" s="135">
        <f>ROUND(I427*H427,2)</f>
        <v>0</v>
      </c>
      <c r="K427" s="136"/>
      <c r="L427" s="29"/>
      <c r="M427" s="137" t="s">
        <v>1</v>
      </c>
      <c r="N427" s="138" t="s">
        <v>36</v>
      </c>
      <c r="O427" s="139">
        <v>1.448</v>
      </c>
      <c r="P427" s="139">
        <f>O427*H427</f>
        <v>3.1580879999999998</v>
      </c>
      <c r="Q427" s="139">
        <v>2.4533999999999998</v>
      </c>
      <c r="R427" s="139">
        <f>Q427*H427</f>
        <v>5.3508654</v>
      </c>
      <c r="S427" s="139">
        <v>0</v>
      </c>
      <c r="T427" s="140">
        <f>S427*H427</f>
        <v>0</v>
      </c>
      <c r="AR427" s="141" t="s">
        <v>141</v>
      </c>
      <c r="AT427" s="141" t="s">
        <v>137</v>
      </c>
      <c r="AU427" s="141" t="s">
        <v>81</v>
      </c>
      <c r="AY427" s="17" t="s">
        <v>135</v>
      </c>
      <c r="BE427" s="142">
        <f>IF(N427="základní",J427,0)</f>
        <v>0</v>
      </c>
      <c r="BF427" s="142">
        <f>IF(N427="snížená",J427,0)</f>
        <v>0</v>
      </c>
      <c r="BG427" s="142">
        <f>IF(N427="zákl. přenesená",J427,0)</f>
        <v>0</v>
      </c>
      <c r="BH427" s="142">
        <f>IF(N427="sníž. přenesená",J427,0)</f>
        <v>0</v>
      </c>
      <c r="BI427" s="142">
        <f>IF(N427="nulová",J427,0)</f>
        <v>0</v>
      </c>
      <c r="BJ427" s="17" t="s">
        <v>79</v>
      </c>
      <c r="BK427" s="142">
        <f>ROUND(I427*H427,2)</f>
        <v>0</v>
      </c>
      <c r="BL427" s="17" t="s">
        <v>141</v>
      </c>
      <c r="BM427" s="141" t="s">
        <v>735</v>
      </c>
    </row>
    <row r="428" spans="2:65" s="12" customFormat="1">
      <c r="B428" s="143"/>
      <c r="D428" s="144" t="s">
        <v>143</v>
      </c>
      <c r="E428" s="145" t="s">
        <v>1</v>
      </c>
      <c r="F428" s="146" t="s">
        <v>736</v>
      </c>
      <c r="H428" s="147">
        <v>1.3740000000000001</v>
      </c>
      <c r="L428" s="143"/>
      <c r="M428" s="148"/>
      <c r="T428" s="149"/>
      <c r="AT428" s="145" t="s">
        <v>143</v>
      </c>
      <c r="AU428" s="145" t="s">
        <v>81</v>
      </c>
      <c r="AV428" s="12" t="s">
        <v>81</v>
      </c>
      <c r="AW428" s="12" t="s">
        <v>27</v>
      </c>
      <c r="AX428" s="12" t="s">
        <v>71</v>
      </c>
      <c r="AY428" s="145" t="s">
        <v>135</v>
      </c>
    </row>
    <row r="429" spans="2:65" s="12" customFormat="1">
      <c r="B429" s="143"/>
      <c r="D429" s="144" t="s">
        <v>143</v>
      </c>
      <c r="E429" s="145" t="s">
        <v>1</v>
      </c>
      <c r="F429" s="146" t="s">
        <v>737</v>
      </c>
      <c r="H429" s="147">
        <v>0.14699999999999999</v>
      </c>
      <c r="L429" s="143"/>
      <c r="M429" s="148"/>
      <c r="T429" s="149"/>
      <c r="AT429" s="145" t="s">
        <v>143</v>
      </c>
      <c r="AU429" s="145" t="s">
        <v>81</v>
      </c>
      <c r="AV429" s="12" t="s">
        <v>81</v>
      </c>
      <c r="AW429" s="12" t="s">
        <v>27</v>
      </c>
      <c r="AX429" s="12" t="s">
        <v>71</v>
      </c>
      <c r="AY429" s="145" t="s">
        <v>135</v>
      </c>
    </row>
    <row r="430" spans="2:65" s="12" customFormat="1">
      <c r="B430" s="143"/>
      <c r="D430" s="144" t="s">
        <v>143</v>
      </c>
      <c r="E430" s="145" t="s">
        <v>1</v>
      </c>
      <c r="F430" s="146" t="s">
        <v>738</v>
      </c>
      <c r="H430" s="147">
        <v>0.66</v>
      </c>
      <c r="L430" s="143"/>
      <c r="M430" s="148"/>
      <c r="T430" s="149"/>
      <c r="AT430" s="145" t="s">
        <v>143</v>
      </c>
      <c r="AU430" s="145" t="s">
        <v>81</v>
      </c>
      <c r="AV430" s="12" t="s">
        <v>81</v>
      </c>
      <c r="AW430" s="12" t="s">
        <v>27</v>
      </c>
      <c r="AX430" s="12" t="s">
        <v>71</v>
      </c>
      <c r="AY430" s="145" t="s">
        <v>135</v>
      </c>
    </row>
    <row r="431" spans="2:65" s="13" customFormat="1">
      <c r="B431" s="150"/>
      <c r="D431" s="144" t="s">
        <v>143</v>
      </c>
      <c r="E431" s="151" t="s">
        <v>1</v>
      </c>
      <c r="F431" s="152" t="s">
        <v>174</v>
      </c>
      <c r="H431" s="153">
        <v>2.181</v>
      </c>
      <c r="L431" s="150"/>
      <c r="M431" s="154"/>
      <c r="T431" s="155"/>
      <c r="AT431" s="151" t="s">
        <v>143</v>
      </c>
      <c r="AU431" s="151" t="s">
        <v>81</v>
      </c>
      <c r="AV431" s="13" t="s">
        <v>141</v>
      </c>
      <c r="AW431" s="13" t="s">
        <v>27</v>
      </c>
      <c r="AX431" s="13" t="s">
        <v>79</v>
      </c>
      <c r="AY431" s="151" t="s">
        <v>135</v>
      </c>
    </row>
    <row r="432" spans="2:65" s="1" customFormat="1" ht="16.5" customHeight="1">
      <c r="B432" s="129"/>
      <c r="C432" s="130" t="s">
        <v>739</v>
      </c>
      <c r="D432" s="130" t="s">
        <v>137</v>
      </c>
      <c r="E432" s="131" t="s">
        <v>740</v>
      </c>
      <c r="F432" s="132" t="s">
        <v>741</v>
      </c>
      <c r="G432" s="133" t="s">
        <v>140</v>
      </c>
      <c r="H432" s="134">
        <v>22.713999999999999</v>
      </c>
      <c r="I432" s="135"/>
      <c r="J432" s="135">
        <f>ROUND(I432*H432,2)</f>
        <v>0</v>
      </c>
      <c r="K432" s="136"/>
      <c r="L432" s="29"/>
      <c r="M432" s="137" t="s">
        <v>1</v>
      </c>
      <c r="N432" s="138" t="s">
        <v>36</v>
      </c>
      <c r="O432" s="139">
        <v>0.755</v>
      </c>
      <c r="P432" s="139">
        <f>O432*H432</f>
        <v>17.149069999999998</v>
      </c>
      <c r="Q432" s="139">
        <v>5.7600000000000004E-3</v>
      </c>
      <c r="R432" s="139">
        <f>Q432*H432</f>
        <v>0.13083264</v>
      </c>
      <c r="S432" s="139">
        <v>0</v>
      </c>
      <c r="T432" s="140">
        <f>S432*H432</f>
        <v>0</v>
      </c>
      <c r="AR432" s="141" t="s">
        <v>141</v>
      </c>
      <c r="AT432" s="141" t="s">
        <v>137</v>
      </c>
      <c r="AU432" s="141" t="s">
        <v>81</v>
      </c>
      <c r="AY432" s="17" t="s">
        <v>135</v>
      </c>
      <c r="BE432" s="142">
        <f>IF(N432="základní",J432,0)</f>
        <v>0</v>
      </c>
      <c r="BF432" s="142">
        <f>IF(N432="snížená",J432,0)</f>
        <v>0</v>
      </c>
      <c r="BG432" s="142">
        <f>IF(N432="zákl. přenesená",J432,0)</f>
        <v>0</v>
      </c>
      <c r="BH432" s="142">
        <f>IF(N432="sníž. přenesená",J432,0)</f>
        <v>0</v>
      </c>
      <c r="BI432" s="142">
        <f>IF(N432="nulová",J432,0)</f>
        <v>0</v>
      </c>
      <c r="BJ432" s="17" t="s">
        <v>79</v>
      </c>
      <c r="BK432" s="142">
        <f>ROUND(I432*H432,2)</f>
        <v>0</v>
      </c>
      <c r="BL432" s="17" t="s">
        <v>141</v>
      </c>
      <c r="BM432" s="141" t="s">
        <v>742</v>
      </c>
    </row>
    <row r="433" spans="2:65" s="12" customFormat="1">
      <c r="B433" s="143"/>
      <c r="D433" s="144" t="s">
        <v>143</v>
      </c>
      <c r="E433" s="145" t="s">
        <v>1</v>
      </c>
      <c r="F433" s="146" t="s">
        <v>743</v>
      </c>
      <c r="H433" s="147">
        <v>18.434000000000001</v>
      </c>
      <c r="L433" s="143"/>
      <c r="M433" s="148"/>
      <c r="T433" s="149"/>
      <c r="AT433" s="145" t="s">
        <v>143</v>
      </c>
      <c r="AU433" s="145" t="s">
        <v>81</v>
      </c>
      <c r="AV433" s="12" t="s">
        <v>81</v>
      </c>
      <c r="AW433" s="12" t="s">
        <v>27</v>
      </c>
      <c r="AX433" s="12" t="s">
        <v>71</v>
      </c>
      <c r="AY433" s="145" t="s">
        <v>135</v>
      </c>
    </row>
    <row r="434" spans="2:65" s="12" customFormat="1">
      <c r="B434" s="143"/>
      <c r="D434" s="144" t="s">
        <v>143</v>
      </c>
      <c r="E434" s="145" t="s">
        <v>1</v>
      </c>
      <c r="F434" s="146" t="s">
        <v>744</v>
      </c>
      <c r="H434" s="147">
        <v>1.96</v>
      </c>
      <c r="L434" s="143"/>
      <c r="M434" s="148"/>
      <c r="T434" s="149"/>
      <c r="AT434" s="145" t="s">
        <v>143</v>
      </c>
      <c r="AU434" s="145" t="s">
        <v>81</v>
      </c>
      <c r="AV434" s="12" t="s">
        <v>81</v>
      </c>
      <c r="AW434" s="12" t="s">
        <v>27</v>
      </c>
      <c r="AX434" s="12" t="s">
        <v>71</v>
      </c>
      <c r="AY434" s="145" t="s">
        <v>135</v>
      </c>
    </row>
    <row r="435" spans="2:65" s="12" customFormat="1">
      <c r="B435" s="143"/>
      <c r="D435" s="144" t="s">
        <v>143</v>
      </c>
      <c r="E435" s="145" t="s">
        <v>1</v>
      </c>
      <c r="F435" s="146" t="s">
        <v>745</v>
      </c>
      <c r="H435" s="147">
        <v>2.3199999999999998</v>
      </c>
      <c r="L435" s="143"/>
      <c r="M435" s="148"/>
      <c r="T435" s="149"/>
      <c r="AT435" s="145" t="s">
        <v>143</v>
      </c>
      <c r="AU435" s="145" t="s">
        <v>81</v>
      </c>
      <c r="AV435" s="12" t="s">
        <v>81</v>
      </c>
      <c r="AW435" s="12" t="s">
        <v>27</v>
      </c>
      <c r="AX435" s="12" t="s">
        <v>71</v>
      </c>
      <c r="AY435" s="145" t="s">
        <v>135</v>
      </c>
    </row>
    <row r="436" spans="2:65" s="13" customFormat="1">
      <c r="B436" s="150"/>
      <c r="D436" s="144" t="s">
        <v>143</v>
      </c>
      <c r="E436" s="151" t="s">
        <v>1</v>
      </c>
      <c r="F436" s="152" t="s">
        <v>174</v>
      </c>
      <c r="H436" s="153">
        <v>22.714000000000002</v>
      </c>
      <c r="L436" s="150"/>
      <c r="M436" s="154"/>
      <c r="T436" s="155"/>
      <c r="AT436" s="151" t="s">
        <v>143</v>
      </c>
      <c r="AU436" s="151" t="s">
        <v>81</v>
      </c>
      <c r="AV436" s="13" t="s">
        <v>141</v>
      </c>
      <c r="AW436" s="13" t="s">
        <v>27</v>
      </c>
      <c r="AX436" s="13" t="s">
        <v>79</v>
      </c>
      <c r="AY436" s="151" t="s">
        <v>135</v>
      </c>
    </row>
    <row r="437" spans="2:65" s="1" customFormat="1" ht="16.5" customHeight="1">
      <c r="B437" s="129"/>
      <c r="C437" s="130" t="s">
        <v>746</v>
      </c>
      <c r="D437" s="130" t="s">
        <v>137</v>
      </c>
      <c r="E437" s="131" t="s">
        <v>747</v>
      </c>
      <c r="F437" s="132" t="s">
        <v>748</v>
      </c>
      <c r="G437" s="133" t="s">
        <v>140</v>
      </c>
      <c r="H437" s="134">
        <v>22.713999999999999</v>
      </c>
      <c r="I437" s="135"/>
      <c r="J437" s="135">
        <f>ROUND(I437*H437,2)</f>
        <v>0</v>
      </c>
      <c r="K437" s="136"/>
      <c r="L437" s="29"/>
      <c r="M437" s="137" t="s">
        <v>1</v>
      </c>
      <c r="N437" s="138" t="s">
        <v>36</v>
      </c>
      <c r="O437" s="139">
        <v>0.26</v>
      </c>
      <c r="P437" s="139">
        <f>O437*H437</f>
        <v>5.90564</v>
      </c>
      <c r="Q437" s="139">
        <v>0</v>
      </c>
      <c r="R437" s="139">
        <f>Q437*H437</f>
        <v>0</v>
      </c>
      <c r="S437" s="139">
        <v>0</v>
      </c>
      <c r="T437" s="140">
        <f>S437*H437</f>
        <v>0</v>
      </c>
      <c r="AR437" s="141" t="s">
        <v>141</v>
      </c>
      <c r="AT437" s="141" t="s">
        <v>137</v>
      </c>
      <c r="AU437" s="141" t="s">
        <v>81</v>
      </c>
      <c r="AY437" s="17" t="s">
        <v>135</v>
      </c>
      <c r="BE437" s="142">
        <f>IF(N437="základní",J437,0)</f>
        <v>0</v>
      </c>
      <c r="BF437" s="142">
        <f>IF(N437="snížená",J437,0)</f>
        <v>0</v>
      </c>
      <c r="BG437" s="142">
        <f>IF(N437="zákl. přenesená",J437,0)</f>
        <v>0</v>
      </c>
      <c r="BH437" s="142">
        <f>IF(N437="sníž. přenesená",J437,0)</f>
        <v>0</v>
      </c>
      <c r="BI437" s="142">
        <f>IF(N437="nulová",J437,0)</f>
        <v>0</v>
      </c>
      <c r="BJ437" s="17" t="s">
        <v>79</v>
      </c>
      <c r="BK437" s="142">
        <f>ROUND(I437*H437,2)</f>
        <v>0</v>
      </c>
      <c r="BL437" s="17" t="s">
        <v>141</v>
      </c>
      <c r="BM437" s="141" t="s">
        <v>749</v>
      </c>
    </row>
    <row r="438" spans="2:65" s="1" customFormat="1" ht="24.15" customHeight="1">
      <c r="B438" s="129"/>
      <c r="C438" s="130" t="s">
        <v>750</v>
      </c>
      <c r="D438" s="130" t="s">
        <v>137</v>
      </c>
      <c r="E438" s="131" t="s">
        <v>751</v>
      </c>
      <c r="F438" s="132" t="s">
        <v>752</v>
      </c>
      <c r="G438" s="133" t="s">
        <v>215</v>
      </c>
      <c r="H438" s="134">
        <v>0.19700000000000001</v>
      </c>
      <c r="I438" s="135"/>
      <c r="J438" s="135">
        <f>ROUND(I438*H438,2)</f>
        <v>0</v>
      </c>
      <c r="K438" s="136"/>
      <c r="L438" s="29"/>
      <c r="M438" s="137" t="s">
        <v>1</v>
      </c>
      <c r="N438" s="138" t="s">
        <v>36</v>
      </c>
      <c r="O438" s="139">
        <v>28.692</v>
      </c>
      <c r="P438" s="139">
        <f>O438*H438</f>
        <v>5.6523240000000001</v>
      </c>
      <c r="Q438" s="139">
        <v>1.05291</v>
      </c>
      <c r="R438" s="139">
        <f>Q438*H438</f>
        <v>0.20742327000000002</v>
      </c>
      <c r="S438" s="139">
        <v>0</v>
      </c>
      <c r="T438" s="140">
        <f>S438*H438</f>
        <v>0</v>
      </c>
      <c r="AR438" s="141" t="s">
        <v>141</v>
      </c>
      <c r="AT438" s="141" t="s">
        <v>137</v>
      </c>
      <c r="AU438" s="141" t="s">
        <v>81</v>
      </c>
      <c r="AY438" s="17" t="s">
        <v>135</v>
      </c>
      <c r="BE438" s="142">
        <f>IF(N438="základní",J438,0)</f>
        <v>0</v>
      </c>
      <c r="BF438" s="142">
        <f>IF(N438="snížená",J438,0)</f>
        <v>0</v>
      </c>
      <c r="BG438" s="142">
        <f>IF(N438="zákl. přenesená",J438,0)</f>
        <v>0</v>
      </c>
      <c r="BH438" s="142">
        <f>IF(N438="sníž. přenesená",J438,0)</f>
        <v>0</v>
      </c>
      <c r="BI438" s="142">
        <f>IF(N438="nulová",J438,0)</f>
        <v>0</v>
      </c>
      <c r="BJ438" s="17" t="s">
        <v>79</v>
      </c>
      <c r="BK438" s="142">
        <f>ROUND(I438*H438,2)</f>
        <v>0</v>
      </c>
      <c r="BL438" s="17" t="s">
        <v>141</v>
      </c>
      <c r="BM438" s="141" t="s">
        <v>753</v>
      </c>
    </row>
    <row r="439" spans="2:65" s="12" customFormat="1">
      <c r="B439" s="143"/>
      <c r="D439" s="144" t="s">
        <v>143</v>
      </c>
      <c r="E439" s="145" t="s">
        <v>1</v>
      </c>
      <c r="F439" s="146" t="s">
        <v>754</v>
      </c>
      <c r="H439" s="147">
        <v>0.152</v>
      </c>
      <c r="L439" s="143"/>
      <c r="M439" s="148"/>
      <c r="T439" s="149"/>
      <c r="AT439" s="145" t="s">
        <v>143</v>
      </c>
      <c r="AU439" s="145" t="s">
        <v>81</v>
      </c>
      <c r="AV439" s="12" t="s">
        <v>81</v>
      </c>
      <c r="AW439" s="12" t="s">
        <v>27</v>
      </c>
      <c r="AX439" s="12" t="s">
        <v>71</v>
      </c>
      <c r="AY439" s="145" t="s">
        <v>135</v>
      </c>
    </row>
    <row r="440" spans="2:65" s="12" customFormat="1">
      <c r="B440" s="143"/>
      <c r="D440" s="144" t="s">
        <v>143</v>
      </c>
      <c r="E440" s="145" t="s">
        <v>1</v>
      </c>
      <c r="F440" s="146" t="s">
        <v>755</v>
      </c>
      <c r="H440" s="147">
        <v>4.4999999999999998E-2</v>
      </c>
      <c r="L440" s="143"/>
      <c r="M440" s="148"/>
      <c r="T440" s="149"/>
      <c r="AT440" s="145" t="s">
        <v>143</v>
      </c>
      <c r="AU440" s="145" t="s">
        <v>81</v>
      </c>
      <c r="AV440" s="12" t="s">
        <v>81</v>
      </c>
      <c r="AW440" s="12" t="s">
        <v>27</v>
      </c>
      <c r="AX440" s="12" t="s">
        <v>71</v>
      </c>
      <c r="AY440" s="145" t="s">
        <v>135</v>
      </c>
    </row>
    <row r="441" spans="2:65" s="13" customFormat="1">
      <c r="B441" s="150"/>
      <c r="D441" s="144" t="s">
        <v>143</v>
      </c>
      <c r="E441" s="151" t="s">
        <v>1</v>
      </c>
      <c r="F441" s="152" t="s">
        <v>174</v>
      </c>
      <c r="H441" s="153">
        <v>0.19700000000000001</v>
      </c>
      <c r="L441" s="150"/>
      <c r="M441" s="154"/>
      <c r="T441" s="155"/>
      <c r="AT441" s="151" t="s">
        <v>143</v>
      </c>
      <c r="AU441" s="151" t="s">
        <v>81</v>
      </c>
      <c r="AV441" s="13" t="s">
        <v>141</v>
      </c>
      <c r="AW441" s="13" t="s">
        <v>27</v>
      </c>
      <c r="AX441" s="13" t="s">
        <v>79</v>
      </c>
      <c r="AY441" s="151" t="s">
        <v>135</v>
      </c>
    </row>
    <row r="442" spans="2:65" s="1" customFormat="1" ht="24.15" customHeight="1">
      <c r="B442" s="129"/>
      <c r="C442" s="130" t="s">
        <v>756</v>
      </c>
      <c r="D442" s="130" t="s">
        <v>137</v>
      </c>
      <c r="E442" s="131" t="s">
        <v>757</v>
      </c>
      <c r="F442" s="132" t="s">
        <v>758</v>
      </c>
      <c r="G442" s="133" t="s">
        <v>188</v>
      </c>
      <c r="H442" s="134">
        <v>28.8</v>
      </c>
      <c r="I442" s="135"/>
      <c r="J442" s="135">
        <f>ROUND(I442*H442,2)</f>
        <v>0</v>
      </c>
      <c r="K442" s="136"/>
      <c r="L442" s="29"/>
      <c r="M442" s="137" t="s">
        <v>1</v>
      </c>
      <c r="N442" s="138" t="s">
        <v>36</v>
      </c>
      <c r="O442" s="139">
        <v>0.379</v>
      </c>
      <c r="P442" s="139">
        <f>O442*H442</f>
        <v>10.9152</v>
      </c>
      <c r="Q442" s="139">
        <v>0.11046</v>
      </c>
      <c r="R442" s="139">
        <f>Q442*H442</f>
        <v>3.1812480000000001</v>
      </c>
      <c r="S442" s="139">
        <v>0</v>
      </c>
      <c r="T442" s="140">
        <f>S442*H442</f>
        <v>0</v>
      </c>
      <c r="AR442" s="141" t="s">
        <v>141</v>
      </c>
      <c r="AT442" s="141" t="s">
        <v>137</v>
      </c>
      <c r="AU442" s="141" t="s">
        <v>81</v>
      </c>
      <c r="AY442" s="17" t="s">
        <v>135</v>
      </c>
      <c r="BE442" s="142">
        <f>IF(N442="základní",J442,0)</f>
        <v>0</v>
      </c>
      <c r="BF442" s="142">
        <f>IF(N442="snížená",J442,0)</f>
        <v>0</v>
      </c>
      <c r="BG442" s="142">
        <f>IF(N442="zákl. přenesená",J442,0)</f>
        <v>0</v>
      </c>
      <c r="BH442" s="142">
        <f>IF(N442="sníž. přenesená",J442,0)</f>
        <v>0</v>
      </c>
      <c r="BI442" s="142">
        <f>IF(N442="nulová",J442,0)</f>
        <v>0</v>
      </c>
      <c r="BJ442" s="17" t="s">
        <v>79</v>
      </c>
      <c r="BK442" s="142">
        <f>ROUND(I442*H442,2)</f>
        <v>0</v>
      </c>
      <c r="BL442" s="17" t="s">
        <v>141</v>
      </c>
      <c r="BM442" s="141" t="s">
        <v>759</v>
      </c>
    </row>
    <row r="443" spans="2:65" s="14" customFormat="1">
      <c r="B443" s="156"/>
      <c r="D443" s="144" t="s">
        <v>143</v>
      </c>
      <c r="E443" s="157" t="s">
        <v>1</v>
      </c>
      <c r="F443" s="158" t="s">
        <v>760</v>
      </c>
      <c r="H443" s="157" t="s">
        <v>1</v>
      </c>
      <c r="L443" s="156"/>
      <c r="M443" s="159"/>
      <c r="T443" s="160"/>
      <c r="AT443" s="157" t="s">
        <v>143</v>
      </c>
      <c r="AU443" s="157" t="s">
        <v>81</v>
      </c>
      <c r="AV443" s="14" t="s">
        <v>79</v>
      </c>
      <c r="AW443" s="14" t="s">
        <v>27</v>
      </c>
      <c r="AX443" s="14" t="s">
        <v>71</v>
      </c>
      <c r="AY443" s="157" t="s">
        <v>135</v>
      </c>
    </row>
    <row r="444" spans="2:65" s="12" customFormat="1">
      <c r="B444" s="143"/>
      <c r="D444" s="144" t="s">
        <v>143</v>
      </c>
      <c r="E444" s="145" t="s">
        <v>1</v>
      </c>
      <c r="F444" s="146" t="s">
        <v>761</v>
      </c>
      <c r="H444" s="147">
        <v>28.8</v>
      </c>
      <c r="L444" s="143"/>
      <c r="M444" s="148"/>
      <c r="T444" s="149"/>
      <c r="AT444" s="145" t="s">
        <v>143</v>
      </c>
      <c r="AU444" s="145" t="s">
        <v>81</v>
      </c>
      <c r="AV444" s="12" t="s">
        <v>81</v>
      </c>
      <c r="AW444" s="12" t="s">
        <v>27</v>
      </c>
      <c r="AX444" s="12" t="s">
        <v>79</v>
      </c>
      <c r="AY444" s="145" t="s">
        <v>135</v>
      </c>
    </row>
    <row r="445" spans="2:65" s="1" customFormat="1" ht="16.5" customHeight="1">
      <c r="B445" s="129"/>
      <c r="C445" s="130" t="s">
        <v>762</v>
      </c>
      <c r="D445" s="130" t="s">
        <v>137</v>
      </c>
      <c r="E445" s="131" t="s">
        <v>763</v>
      </c>
      <c r="F445" s="132" t="s">
        <v>764</v>
      </c>
      <c r="G445" s="133" t="s">
        <v>140</v>
      </c>
      <c r="H445" s="134">
        <v>13.247999999999999</v>
      </c>
      <c r="I445" s="135"/>
      <c r="J445" s="135">
        <f>ROUND(I445*H445,2)</f>
        <v>0</v>
      </c>
      <c r="K445" s="136"/>
      <c r="L445" s="29"/>
      <c r="M445" s="137" t="s">
        <v>1</v>
      </c>
      <c r="N445" s="138" t="s">
        <v>36</v>
      </c>
      <c r="O445" s="139">
        <v>0.83899999999999997</v>
      </c>
      <c r="P445" s="139">
        <f>O445*H445</f>
        <v>11.115072</v>
      </c>
      <c r="Q445" s="139">
        <v>6.5799999999999999E-3</v>
      </c>
      <c r="R445" s="139">
        <f>Q445*H445</f>
        <v>8.717184E-2</v>
      </c>
      <c r="S445" s="139">
        <v>0</v>
      </c>
      <c r="T445" s="140">
        <f>S445*H445</f>
        <v>0</v>
      </c>
      <c r="AR445" s="141" t="s">
        <v>141</v>
      </c>
      <c r="AT445" s="141" t="s">
        <v>137</v>
      </c>
      <c r="AU445" s="141" t="s">
        <v>81</v>
      </c>
      <c r="AY445" s="17" t="s">
        <v>135</v>
      </c>
      <c r="BE445" s="142">
        <f>IF(N445="základní",J445,0)</f>
        <v>0</v>
      </c>
      <c r="BF445" s="142">
        <f>IF(N445="snížená",J445,0)</f>
        <v>0</v>
      </c>
      <c r="BG445" s="142">
        <f>IF(N445="zákl. přenesená",J445,0)</f>
        <v>0</v>
      </c>
      <c r="BH445" s="142">
        <f>IF(N445="sníž. přenesená",J445,0)</f>
        <v>0</v>
      </c>
      <c r="BI445" s="142">
        <f>IF(N445="nulová",J445,0)</f>
        <v>0</v>
      </c>
      <c r="BJ445" s="17" t="s">
        <v>79</v>
      </c>
      <c r="BK445" s="142">
        <f>ROUND(I445*H445,2)</f>
        <v>0</v>
      </c>
      <c r="BL445" s="17" t="s">
        <v>141</v>
      </c>
      <c r="BM445" s="141" t="s">
        <v>765</v>
      </c>
    </row>
    <row r="446" spans="2:65" s="14" customFormat="1">
      <c r="B446" s="156"/>
      <c r="D446" s="144" t="s">
        <v>143</v>
      </c>
      <c r="E446" s="157" t="s">
        <v>1</v>
      </c>
      <c r="F446" s="158" t="s">
        <v>760</v>
      </c>
      <c r="H446" s="157" t="s">
        <v>1</v>
      </c>
      <c r="L446" s="156"/>
      <c r="M446" s="159"/>
      <c r="T446" s="160"/>
      <c r="AT446" s="157" t="s">
        <v>143</v>
      </c>
      <c r="AU446" s="157" t="s">
        <v>81</v>
      </c>
      <c r="AV446" s="14" t="s">
        <v>79</v>
      </c>
      <c r="AW446" s="14" t="s">
        <v>27</v>
      </c>
      <c r="AX446" s="14" t="s">
        <v>71</v>
      </c>
      <c r="AY446" s="157" t="s">
        <v>135</v>
      </c>
    </row>
    <row r="447" spans="2:65" s="12" customFormat="1">
      <c r="B447" s="143"/>
      <c r="D447" s="144" t="s">
        <v>143</v>
      </c>
      <c r="E447" s="145" t="s">
        <v>1</v>
      </c>
      <c r="F447" s="146" t="s">
        <v>766</v>
      </c>
      <c r="H447" s="147">
        <v>13.247999999999999</v>
      </c>
      <c r="L447" s="143"/>
      <c r="M447" s="148"/>
      <c r="T447" s="149"/>
      <c r="AT447" s="145" t="s">
        <v>143</v>
      </c>
      <c r="AU447" s="145" t="s">
        <v>81</v>
      </c>
      <c r="AV447" s="12" t="s">
        <v>81</v>
      </c>
      <c r="AW447" s="12" t="s">
        <v>27</v>
      </c>
      <c r="AX447" s="12" t="s">
        <v>79</v>
      </c>
      <c r="AY447" s="145" t="s">
        <v>135</v>
      </c>
    </row>
    <row r="448" spans="2:65" s="1" customFormat="1" ht="16.5" customHeight="1">
      <c r="B448" s="129"/>
      <c r="C448" s="130" t="s">
        <v>767</v>
      </c>
      <c r="D448" s="130" t="s">
        <v>137</v>
      </c>
      <c r="E448" s="131" t="s">
        <v>768</v>
      </c>
      <c r="F448" s="132" t="s">
        <v>769</v>
      </c>
      <c r="G448" s="133" t="s">
        <v>140</v>
      </c>
      <c r="H448" s="134">
        <v>13.247999999999999</v>
      </c>
      <c r="I448" s="135"/>
      <c r="J448" s="135">
        <f>ROUND(I448*H448,2)</f>
        <v>0</v>
      </c>
      <c r="K448" s="136"/>
      <c r="L448" s="29"/>
      <c r="M448" s="137" t="s">
        <v>1</v>
      </c>
      <c r="N448" s="138" t="s">
        <v>36</v>
      </c>
      <c r="O448" s="139">
        <v>0.26</v>
      </c>
      <c r="P448" s="139">
        <f>O448*H448</f>
        <v>3.44448</v>
      </c>
      <c r="Q448" s="139">
        <v>0</v>
      </c>
      <c r="R448" s="139">
        <f>Q448*H448</f>
        <v>0</v>
      </c>
      <c r="S448" s="139">
        <v>0</v>
      </c>
      <c r="T448" s="140">
        <f>S448*H448</f>
        <v>0</v>
      </c>
      <c r="AR448" s="141" t="s">
        <v>141</v>
      </c>
      <c r="AT448" s="141" t="s">
        <v>137</v>
      </c>
      <c r="AU448" s="141" t="s">
        <v>81</v>
      </c>
      <c r="AY448" s="17" t="s">
        <v>135</v>
      </c>
      <c r="BE448" s="142">
        <f>IF(N448="základní",J448,0)</f>
        <v>0</v>
      </c>
      <c r="BF448" s="142">
        <f>IF(N448="snížená",J448,0)</f>
        <v>0</v>
      </c>
      <c r="BG448" s="142">
        <f>IF(N448="zákl. přenesená",J448,0)</f>
        <v>0</v>
      </c>
      <c r="BH448" s="142">
        <f>IF(N448="sníž. přenesená",J448,0)</f>
        <v>0</v>
      </c>
      <c r="BI448" s="142">
        <f>IF(N448="nulová",J448,0)</f>
        <v>0</v>
      </c>
      <c r="BJ448" s="17" t="s">
        <v>79</v>
      </c>
      <c r="BK448" s="142">
        <f>ROUND(I448*H448,2)</f>
        <v>0</v>
      </c>
      <c r="BL448" s="17" t="s">
        <v>141</v>
      </c>
      <c r="BM448" s="141" t="s">
        <v>770</v>
      </c>
    </row>
    <row r="449" spans="2:65" s="11" customFormat="1" ht="22.95" customHeight="1">
      <c r="B449" s="118"/>
      <c r="D449" s="119" t="s">
        <v>70</v>
      </c>
      <c r="E449" s="127" t="s">
        <v>158</v>
      </c>
      <c r="F449" s="127" t="s">
        <v>297</v>
      </c>
      <c r="J449" s="128">
        <f>BK449</f>
        <v>0</v>
      </c>
      <c r="L449" s="118"/>
      <c r="M449" s="122"/>
      <c r="P449" s="123">
        <f>SUM(P450:P460)</f>
        <v>5.8702199999999998</v>
      </c>
      <c r="R449" s="123">
        <f>SUM(R450:R460)</f>
        <v>5.9963965000000004</v>
      </c>
      <c r="T449" s="124">
        <f>SUM(T450:T460)</f>
        <v>0</v>
      </c>
      <c r="AR449" s="119" t="s">
        <v>79</v>
      </c>
      <c r="AT449" s="125" t="s">
        <v>70</v>
      </c>
      <c r="AU449" s="125" t="s">
        <v>79</v>
      </c>
      <c r="AY449" s="119" t="s">
        <v>135</v>
      </c>
      <c r="BK449" s="126">
        <f>SUM(BK450:BK460)</f>
        <v>0</v>
      </c>
    </row>
    <row r="450" spans="2:65" s="1" customFormat="1" ht="21.75" customHeight="1">
      <c r="B450" s="129"/>
      <c r="C450" s="130" t="s">
        <v>771</v>
      </c>
      <c r="D450" s="130" t="s">
        <v>137</v>
      </c>
      <c r="E450" s="131" t="s">
        <v>772</v>
      </c>
      <c r="F450" s="132" t="s">
        <v>773</v>
      </c>
      <c r="G450" s="133" t="s">
        <v>140</v>
      </c>
      <c r="H450" s="134">
        <v>6.81</v>
      </c>
      <c r="I450" s="135"/>
      <c r="J450" s="135">
        <f>ROUND(I450*H450,2)</f>
        <v>0</v>
      </c>
      <c r="K450" s="136"/>
      <c r="L450" s="29"/>
      <c r="M450" s="137" t="s">
        <v>1</v>
      </c>
      <c r="N450" s="138" t="s">
        <v>36</v>
      </c>
      <c r="O450" s="139">
        <v>3.1E-2</v>
      </c>
      <c r="P450" s="139">
        <f>O450*H450</f>
        <v>0.21110999999999999</v>
      </c>
      <c r="Q450" s="139">
        <v>0</v>
      </c>
      <c r="R450" s="139">
        <f>Q450*H450</f>
        <v>0</v>
      </c>
      <c r="S450" s="139">
        <v>0</v>
      </c>
      <c r="T450" s="140">
        <f>S450*H450</f>
        <v>0</v>
      </c>
      <c r="AR450" s="141" t="s">
        <v>141</v>
      </c>
      <c r="AT450" s="141" t="s">
        <v>137</v>
      </c>
      <c r="AU450" s="141" t="s">
        <v>81</v>
      </c>
      <c r="AY450" s="17" t="s">
        <v>135</v>
      </c>
      <c r="BE450" s="142">
        <f>IF(N450="základní",J450,0)</f>
        <v>0</v>
      </c>
      <c r="BF450" s="142">
        <f>IF(N450="snížená",J450,0)</f>
        <v>0</v>
      </c>
      <c r="BG450" s="142">
        <f>IF(N450="zákl. přenesená",J450,0)</f>
        <v>0</v>
      </c>
      <c r="BH450" s="142">
        <f>IF(N450="sníž. přenesená",J450,0)</f>
        <v>0</v>
      </c>
      <c r="BI450" s="142">
        <f>IF(N450="nulová",J450,0)</f>
        <v>0</v>
      </c>
      <c r="BJ450" s="17" t="s">
        <v>79</v>
      </c>
      <c r="BK450" s="142">
        <f>ROUND(I450*H450,2)</f>
        <v>0</v>
      </c>
      <c r="BL450" s="17" t="s">
        <v>141</v>
      </c>
      <c r="BM450" s="141" t="s">
        <v>774</v>
      </c>
    </row>
    <row r="451" spans="2:65" s="12" customFormat="1">
      <c r="B451" s="143"/>
      <c r="D451" s="144" t="s">
        <v>143</v>
      </c>
      <c r="E451" s="145" t="s">
        <v>1</v>
      </c>
      <c r="F451" s="146" t="s">
        <v>775</v>
      </c>
      <c r="H451" s="147">
        <v>6.81</v>
      </c>
      <c r="L451" s="143"/>
      <c r="M451" s="148"/>
      <c r="T451" s="149"/>
      <c r="AT451" s="145" t="s">
        <v>143</v>
      </c>
      <c r="AU451" s="145" t="s">
        <v>81</v>
      </c>
      <c r="AV451" s="12" t="s">
        <v>81</v>
      </c>
      <c r="AW451" s="12" t="s">
        <v>27</v>
      </c>
      <c r="AX451" s="12" t="s">
        <v>79</v>
      </c>
      <c r="AY451" s="145" t="s">
        <v>135</v>
      </c>
    </row>
    <row r="452" spans="2:65" s="1" customFormat="1" ht="21.75" customHeight="1">
      <c r="B452" s="129"/>
      <c r="C452" s="130" t="s">
        <v>776</v>
      </c>
      <c r="D452" s="130" t="s">
        <v>137</v>
      </c>
      <c r="E452" s="131" t="s">
        <v>777</v>
      </c>
      <c r="F452" s="132" t="s">
        <v>778</v>
      </c>
      <c r="G452" s="133" t="s">
        <v>140</v>
      </c>
      <c r="H452" s="134">
        <v>6.81</v>
      </c>
      <c r="I452" s="135"/>
      <c r="J452" s="135">
        <f>ROUND(I452*H452,2)</f>
        <v>0</v>
      </c>
      <c r="K452" s="136"/>
      <c r="L452" s="29"/>
      <c r="M452" s="137" t="s">
        <v>1</v>
      </c>
      <c r="N452" s="138" t="s">
        <v>36</v>
      </c>
      <c r="O452" s="139">
        <v>2.3E-2</v>
      </c>
      <c r="P452" s="139">
        <f>O452*H452</f>
        <v>0.15662999999999999</v>
      </c>
      <c r="Q452" s="139">
        <v>0</v>
      </c>
      <c r="R452" s="139">
        <f>Q452*H452</f>
        <v>0</v>
      </c>
      <c r="S452" s="139">
        <v>0</v>
      </c>
      <c r="T452" s="140">
        <f>S452*H452</f>
        <v>0</v>
      </c>
      <c r="AR452" s="141" t="s">
        <v>141</v>
      </c>
      <c r="AT452" s="141" t="s">
        <v>137</v>
      </c>
      <c r="AU452" s="141" t="s">
        <v>81</v>
      </c>
      <c r="AY452" s="17" t="s">
        <v>135</v>
      </c>
      <c r="BE452" s="142">
        <f>IF(N452="základní",J452,0)</f>
        <v>0</v>
      </c>
      <c r="BF452" s="142">
        <f>IF(N452="snížená",J452,0)</f>
        <v>0</v>
      </c>
      <c r="BG452" s="142">
        <f>IF(N452="zákl. přenesená",J452,0)</f>
        <v>0</v>
      </c>
      <c r="BH452" s="142">
        <f>IF(N452="sníž. přenesená",J452,0)</f>
        <v>0</v>
      </c>
      <c r="BI452" s="142">
        <f>IF(N452="nulová",J452,0)</f>
        <v>0</v>
      </c>
      <c r="BJ452" s="17" t="s">
        <v>79</v>
      </c>
      <c r="BK452" s="142">
        <f>ROUND(I452*H452,2)</f>
        <v>0</v>
      </c>
      <c r="BL452" s="17" t="s">
        <v>141</v>
      </c>
      <c r="BM452" s="141" t="s">
        <v>779</v>
      </c>
    </row>
    <row r="453" spans="2:65" s="12" customFormat="1">
      <c r="B453" s="143"/>
      <c r="D453" s="144" t="s">
        <v>143</v>
      </c>
      <c r="E453" s="145" t="s">
        <v>1</v>
      </c>
      <c r="F453" s="146" t="s">
        <v>775</v>
      </c>
      <c r="H453" s="147">
        <v>6.81</v>
      </c>
      <c r="L453" s="143"/>
      <c r="M453" s="148"/>
      <c r="T453" s="149"/>
      <c r="AT453" s="145" t="s">
        <v>143</v>
      </c>
      <c r="AU453" s="145" t="s">
        <v>81</v>
      </c>
      <c r="AV453" s="12" t="s">
        <v>81</v>
      </c>
      <c r="AW453" s="12" t="s">
        <v>27</v>
      </c>
      <c r="AX453" s="12" t="s">
        <v>79</v>
      </c>
      <c r="AY453" s="145" t="s">
        <v>135</v>
      </c>
    </row>
    <row r="454" spans="2:65" s="1" customFormat="1" ht="16.5" customHeight="1">
      <c r="B454" s="129"/>
      <c r="C454" s="161" t="s">
        <v>780</v>
      </c>
      <c r="D454" s="161" t="s">
        <v>212</v>
      </c>
      <c r="E454" s="162" t="s">
        <v>781</v>
      </c>
      <c r="F454" s="163" t="s">
        <v>782</v>
      </c>
      <c r="G454" s="164" t="s">
        <v>215</v>
      </c>
      <c r="H454" s="165">
        <v>4.3780000000000001</v>
      </c>
      <c r="I454" s="166"/>
      <c r="J454" s="166">
        <f>ROUND(I454*H454,2)</f>
        <v>0</v>
      </c>
      <c r="K454" s="167"/>
      <c r="L454" s="168"/>
      <c r="M454" s="169" t="s">
        <v>1</v>
      </c>
      <c r="N454" s="170" t="s">
        <v>36</v>
      </c>
      <c r="O454" s="139">
        <v>0</v>
      </c>
      <c r="P454" s="139">
        <f>O454*H454</f>
        <v>0</v>
      </c>
      <c r="Q454" s="139">
        <v>1</v>
      </c>
      <c r="R454" s="139">
        <f>Q454*H454</f>
        <v>4.3780000000000001</v>
      </c>
      <c r="S454" s="139">
        <v>0</v>
      </c>
      <c r="T454" s="140">
        <f>S454*H454</f>
        <v>0</v>
      </c>
      <c r="AR454" s="141" t="s">
        <v>175</v>
      </c>
      <c r="AT454" s="141" t="s">
        <v>212</v>
      </c>
      <c r="AU454" s="141" t="s">
        <v>81</v>
      </c>
      <c r="AY454" s="17" t="s">
        <v>135</v>
      </c>
      <c r="BE454" s="142">
        <f>IF(N454="základní",J454,0)</f>
        <v>0</v>
      </c>
      <c r="BF454" s="142">
        <f>IF(N454="snížená",J454,0)</f>
        <v>0</v>
      </c>
      <c r="BG454" s="142">
        <f>IF(N454="zákl. přenesená",J454,0)</f>
        <v>0</v>
      </c>
      <c r="BH454" s="142">
        <f>IF(N454="sníž. přenesená",J454,0)</f>
        <v>0</v>
      </c>
      <c r="BI454" s="142">
        <f>IF(N454="nulová",J454,0)</f>
        <v>0</v>
      </c>
      <c r="BJ454" s="17" t="s">
        <v>79</v>
      </c>
      <c r="BK454" s="142">
        <f>ROUND(I454*H454,2)</f>
        <v>0</v>
      </c>
      <c r="BL454" s="17" t="s">
        <v>141</v>
      </c>
      <c r="BM454" s="141" t="s">
        <v>783</v>
      </c>
    </row>
    <row r="455" spans="2:65" s="12" customFormat="1">
      <c r="B455" s="143"/>
      <c r="D455" s="144" t="s">
        <v>143</v>
      </c>
      <c r="E455" s="145" t="s">
        <v>1</v>
      </c>
      <c r="F455" s="146" t="s">
        <v>784</v>
      </c>
      <c r="H455" s="147">
        <v>4.3780000000000001</v>
      </c>
      <c r="L455" s="143"/>
      <c r="M455" s="148"/>
      <c r="T455" s="149"/>
      <c r="AT455" s="145" t="s">
        <v>143</v>
      </c>
      <c r="AU455" s="145" t="s">
        <v>81</v>
      </c>
      <c r="AV455" s="12" t="s">
        <v>81</v>
      </c>
      <c r="AW455" s="12" t="s">
        <v>27</v>
      </c>
      <c r="AX455" s="12" t="s">
        <v>79</v>
      </c>
      <c r="AY455" s="145" t="s">
        <v>135</v>
      </c>
    </row>
    <row r="456" spans="2:65" s="1" customFormat="1" ht="24.15" customHeight="1">
      <c r="B456" s="129"/>
      <c r="C456" s="130" t="s">
        <v>785</v>
      </c>
      <c r="D456" s="130" t="s">
        <v>137</v>
      </c>
      <c r="E456" s="131" t="s">
        <v>786</v>
      </c>
      <c r="F456" s="132" t="s">
        <v>787</v>
      </c>
      <c r="G456" s="133" t="s">
        <v>140</v>
      </c>
      <c r="H456" s="134">
        <v>6.81</v>
      </c>
      <c r="I456" s="135"/>
      <c r="J456" s="135">
        <f>ROUND(I456*H456,2)</f>
        <v>0</v>
      </c>
      <c r="K456" s="136"/>
      <c r="L456" s="29"/>
      <c r="M456" s="137" t="s">
        <v>1</v>
      </c>
      <c r="N456" s="138" t="s">
        <v>36</v>
      </c>
      <c r="O456" s="139">
        <v>2.4E-2</v>
      </c>
      <c r="P456" s="139">
        <f>O456*H456</f>
        <v>0.16344</v>
      </c>
      <c r="Q456" s="139">
        <v>0</v>
      </c>
      <c r="R456" s="139">
        <f>Q456*H456</f>
        <v>0</v>
      </c>
      <c r="S456" s="139">
        <v>0</v>
      </c>
      <c r="T456" s="140">
        <f>S456*H456</f>
        <v>0</v>
      </c>
      <c r="AR456" s="141" t="s">
        <v>141</v>
      </c>
      <c r="AT456" s="141" t="s">
        <v>137</v>
      </c>
      <c r="AU456" s="141" t="s">
        <v>81</v>
      </c>
      <c r="AY456" s="17" t="s">
        <v>135</v>
      </c>
      <c r="BE456" s="142">
        <f>IF(N456="základní",J456,0)</f>
        <v>0</v>
      </c>
      <c r="BF456" s="142">
        <f>IF(N456="snížená",J456,0)</f>
        <v>0</v>
      </c>
      <c r="BG456" s="142">
        <f>IF(N456="zákl. přenesená",J456,0)</f>
        <v>0</v>
      </c>
      <c r="BH456" s="142">
        <f>IF(N456="sníž. přenesená",J456,0)</f>
        <v>0</v>
      </c>
      <c r="BI456" s="142">
        <f>IF(N456="nulová",J456,0)</f>
        <v>0</v>
      </c>
      <c r="BJ456" s="17" t="s">
        <v>79</v>
      </c>
      <c r="BK456" s="142">
        <f>ROUND(I456*H456,2)</f>
        <v>0</v>
      </c>
      <c r="BL456" s="17" t="s">
        <v>141</v>
      </c>
      <c r="BM456" s="141" t="s">
        <v>788</v>
      </c>
    </row>
    <row r="457" spans="2:65" s="12" customFormat="1">
      <c r="B457" s="143"/>
      <c r="D457" s="144" t="s">
        <v>143</v>
      </c>
      <c r="E457" s="145" t="s">
        <v>1</v>
      </c>
      <c r="F457" s="146" t="s">
        <v>775</v>
      </c>
      <c r="H457" s="147">
        <v>6.81</v>
      </c>
      <c r="L457" s="143"/>
      <c r="M457" s="148"/>
      <c r="T457" s="149"/>
      <c r="AT457" s="145" t="s">
        <v>143</v>
      </c>
      <c r="AU457" s="145" t="s">
        <v>81</v>
      </c>
      <c r="AV457" s="12" t="s">
        <v>81</v>
      </c>
      <c r="AW457" s="12" t="s">
        <v>27</v>
      </c>
      <c r="AX457" s="12" t="s">
        <v>79</v>
      </c>
      <c r="AY457" s="145" t="s">
        <v>135</v>
      </c>
    </row>
    <row r="458" spans="2:65" s="1" customFormat="1" ht="24.15" customHeight="1">
      <c r="B458" s="129"/>
      <c r="C458" s="130" t="s">
        <v>789</v>
      </c>
      <c r="D458" s="130" t="s">
        <v>137</v>
      </c>
      <c r="E458" s="131" t="s">
        <v>790</v>
      </c>
      <c r="F458" s="132" t="s">
        <v>791</v>
      </c>
      <c r="G458" s="133" t="s">
        <v>140</v>
      </c>
      <c r="H458" s="134">
        <v>6.81</v>
      </c>
      <c r="I458" s="135"/>
      <c r="J458" s="135">
        <f>ROUND(I458*H458,2)</f>
        <v>0</v>
      </c>
      <c r="K458" s="136"/>
      <c r="L458" s="29"/>
      <c r="M458" s="137" t="s">
        <v>1</v>
      </c>
      <c r="N458" s="138" t="s">
        <v>36</v>
      </c>
      <c r="O458" s="139">
        <v>0.78400000000000003</v>
      </c>
      <c r="P458" s="139">
        <f>O458*H458</f>
        <v>5.3390399999999998</v>
      </c>
      <c r="Q458" s="139">
        <v>8.5650000000000004E-2</v>
      </c>
      <c r="R458" s="139">
        <f>Q458*H458</f>
        <v>0.58327649999999998</v>
      </c>
      <c r="S458" s="139">
        <v>0</v>
      </c>
      <c r="T458" s="140">
        <f>S458*H458</f>
        <v>0</v>
      </c>
      <c r="AR458" s="141" t="s">
        <v>141</v>
      </c>
      <c r="AT458" s="141" t="s">
        <v>137</v>
      </c>
      <c r="AU458" s="141" t="s">
        <v>81</v>
      </c>
      <c r="AY458" s="17" t="s">
        <v>135</v>
      </c>
      <c r="BE458" s="142">
        <f>IF(N458="základní",J458,0)</f>
        <v>0</v>
      </c>
      <c r="BF458" s="142">
        <f>IF(N458="snížená",J458,0)</f>
        <v>0</v>
      </c>
      <c r="BG458" s="142">
        <f>IF(N458="zákl. přenesená",J458,0)</f>
        <v>0</v>
      </c>
      <c r="BH458" s="142">
        <f>IF(N458="sníž. přenesená",J458,0)</f>
        <v>0</v>
      </c>
      <c r="BI458" s="142">
        <f>IF(N458="nulová",J458,0)</f>
        <v>0</v>
      </c>
      <c r="BJ458" s="17" t="s">
        <v>79</v>
      </c>
      <c r="BK458" s="142">
        <f>ROUND(I458*H458,2)</f>
        <v>0</v>
      </c>
      <c r="BL458" s="17" t="s">
        <v>141</v>
      </c>
      <c r="BM458" s="141" t="s">
        <v>792</v>
      </c>
    </row>
    <row r="459" spans="2:65" s="12" customFormat="1">
      <c r="B459" s="143"/>
      <c r="D459" s="144" t="s">
        <v>143</v>
      </c>
      <c r="E459" s="145" t="s">
        <v>1</v>
      </c>
      <c r="F459" s="146" t="s">
        <v>775</v>
      </c>
      <c r="H459" s="147">
        <v>6.81</v>
      </c>
      <c r="L459" s="143"/>
      <c r="M459" s="148"/>
      <c r="T459" s="149"/>
      <c r="AT459" s="145" t="s">
        <v>143</v>
      </c>
      <c r="AU459" s="145" t="s">
        <v>81</v>
      </c>
      <c r="AV459" s="12" t="s">
        <v>81</v>
      </c>
      <c r="AW459" s="12" t="s">
        <v>27</v>
      </c>
      <c r="AX459" s="12" t="s">
        <v>79</v>
      </c>
      <c r="AY459" s="145" t="s">
        <v>135</v>
      </c>
    </row>
    <row r="460" spans="2:65" s="1" customFormat="1" ht="16.5" customHeight="1">
      <c r="B460" s="129"/>
      <c r="C460" s="161" t="s">
        <v>793</v>
      </c>
      <c r="D460" s="161" t="s">
        <v>212</v>
      </c>
      <c r="E460" s="162" t="s">
        <v>794</v>
      </c>
      <c r="F460" s="163" t="s">
        <v>795</v>
      </c>
      <c r="G460" s="164" t="s">
        <v>140</v>
      </c>
      <c r="H460" s="165">
        <v>6.81</v>
      </c>
      <c r="I460" s="166"/>
      <c r="J460" s="166">
        <f>ROUND(I460*H460,2)</f>
        <v>0</v>
      </c>
      <c r="K460" s="167"/>
      <c r="L460" s="168"/>
      <c r="M460" s="169" t="s">
        <v>1</v>
      </c>
      <c r="N460" s="170" t="s">
        <v>36</v>
      </c>
      <c r="O460" s="139">
        <v>0</v>
      </c>
      <c r="P460" s="139">
        <f>O460*H460</f>
        <v>0</v>
      </c>
      <c r="Q460" s="139">
        <v>0.152</v>
      </c>
      <c r="R460" s="139">
        <f>Q460*H460</f>
        <v>1.0351199999999998</v>
      </c>
      <c r="S460" s="139">
        <v>0</v>
      </c>
      <c r="T460" s="140">
        <f>S460*H460</f>
        <v>0</v>
      </c>
      <c r="AR460" s="141" t="s">
        <v>175</v>
      </c>
      <c r="AT460" s="141" t="s">
        <v>212</v>
      </c>
      <c r="AU460" s="141" t="s">
        <v>81</v>
      </c>
      <c r="AY460" s="17" t="s">
        <v>135</v>
      </c>
      <c r="BE460" s="142">
        <f>IF(N460="základní",J460,0)</f>
        <v>0</v>
      </c>
      <c r="BF460" s="142">
        <f>IF(N460="snížená",J460,0)</f>
        <v>0</v>
      </c>
      <c r="BG460" s="142">
        <f>IF(N460="zákl. přenesená",J460,0)</f>
        <v>0</v>
      </c>
      <c r="BH460" s="142">
        <f>IF(N460="sníž. přenesená",J460,0)</f>
        <v>0</v>
      </c>
      <c r="BI460" s="142">
        <f>IF(N460="nulová",J460,0)</f>
        <v>0</v>
      </c>
      <c r="BJ460" s="17" t="s">
        <v>79</v>
      </c>
      <c r="BK460" s="142">
        <f>ROUND(I460*H460,2)</f>
        <v>0</v>
      </c>
      <c r="BL460" s="17" t="s">
        <v>141</v>
      </c>
      <c r="BM460" s="141" t="s">
        <v>796</v>
      </c>
    </row>
    <row r="461" spans="2:65" s="11" customFormat="1" ht="22.95" customHeight="1">
      <c r="B461" s="118"/>
      <c r="D461" s="119" t="s">
        <v>70</v>
      </c>
      <c r="E461" s="127" t="s">
        <v>163</v>
      </c>
      <c r="F461" s="127" t="s">
        <v>797</v>
      </c>
      <c r="J461" s="128">
        <f>BK461</f>
        <v>0</v>
      </c>
      <c r="L461" s="118"/>
      <c r="M461" s="122"/>
      <c r="P461" s="123">
        <f>SUM(P462:P1472)</f>
        <v>7092.5137769999992</v>
      </c>
      <c r="R461" s="123">
        <f>SUM(R462:R1472)</f>
        <v>1641.68714957</v>
      </c>
      <c r="T461" s="124">
        <f>SUM(T462:T1472)</f>
        <v>0</v>
      </c>
      <c r="AR461" s="119" t="s">
        <v>79</v>
      </c>
      <c r="AT461" s="125" t="s">
        <v>70</v>
      </c>
      <c r="AU461" s="125" t="s">
        <v>79</v>
      </c>
      <c r="AY461" s="119" t="s">
        <v>135</v>
      </c>
      <c r="BK461" s="126">
        <f>SUM(BK462:BK1472)</f>
        <v>0</v>
      </c>
    </row>
    <row r="462" spans="2:65" s="1" customFormat="1" ht="24.15" customHeight="1">
      <c r="B462" s="129"/>
      <c r="C462" s="130" t="s">
        <v>798</v>
      </c>
      <c r="D462" s="130" t="s">
        <v>137</v>
      </c>
      <c r="E462" s="131" t="s">
        <v>799</v>
      </c>
      <c r="F462" s="132" t="s">
        <v>800</v>
      </c>
      <c r="G462" s="133" t="s">
        <v>140</v>
      </c>
      <c r="H462" s="134">
        <v>445.45</v>
      </c>
      <c r="I462" s="135"/>
      <c r="J462" s="135">
        <f>ROUND(I462*H462,2)</f>
        <v>0</v>
      </c>
      <c r="K462" s="136"/>
      <c r="L462" s="29"/>
      <c r="M462" s="137" t="s">
        <v>1</v>
      </c>
      <c r="N462" s="138" t="s">
        <v>36</v>
      </c>
      <c r="O462" s="139">
        <v>0.155</v>
      </c>
      <c r="P462" s="139">
        <f>O462*H462</f>
        <v>69.044749999999993</v>
      </c>
      <c r="Q462" s="139">
        <v>1.4E-3</v>
      </c>
      <c r="R462" s="139">
        <f>Q462*H462</f>
        <v>0.62363000000000002</v>
      </c>
      <c r="S462" s="139">
        <v>0</v>
      </c>
      <c r="T462" s="140">
        <f>S462*H462</f>
        <v>0</v>
      </c>
      <c r="AR462" s="141" t="s">
        <v>141</v>
      </c>
      <c r="AT462" s="141" t="s">
        <v>137</v>
      </c>
      <c r="AU462" s="141" t="s">
        <v>81</v>
      </c>
      <c r="AY462" s="17" t="s">
        <v>135</v>
      </c>
      <c r="BE462" s="142">
        <f>IF(N462="základní",J462,0)</f>
        <v>0</v>
      </c>
      <c r="BF462" s="142">
        <f>IF(N462="snížená",J462,0)</f>
        <v>0</v>
      </c>
      <c r="BG462" s="142">
        <f>IF(N462="zákl. přenesená",J462,0)</f>
        <v>0</v>
      </c>
      <c r="BH462" s="142">
        <f>IF(N462="sníž. přenesená",J462,0)</f>
        <v>0</v>
      </c>
      <c r="BI462" s="142">
        <f>IF(N462="nulová",J462,0)</f>
        <v>0</v>
      </c>
      <c r="BJ462" s="17" t="s">
        <v>79</v>
      </c>
      <c r="BK462" s="142">
        <f>ROUND(I462*H462,2)</f>
        <v>0</v>
      </c>
      <c r="BL462" s="17" t="s">
        <v>141</v>
      </c>
      <c r="BM462" s="141" t="s">
        <v>801</v>
      </c>
    </row>
    <row r="463" spans="2:65" s="14" customFormat="1">
      <c r="B463" s="156"/>
      <c r="D463" s="144" t="s">
        <v>143</v>
      </c>
      <c r="E463" s="157" t="s">
        <v>1</v>
      </c>
      <c r="F463" s="158" t="s">
        <v>584</v>
      </c>
      <c r="H463" s="157" t="s">
        <v>1</v>
      </c>
      <c r="L463" s="156"/>
      <c r="M463" s="159"/>
      <c r="T463" s="160"/>
      <c r="AT463" s="157" t="s">
        <v>143</v>
      </c>
      <c r="AU463" s="157" t="s">
        <v>81</v>
      </c>
      <c r="AV463" s="14" t="s">
        <v>79</v>
      </c>
      <c r="AW463" s="14" t="s">
        <v>27</v>
      </c>
      <c r="AX463" s="14" t="s">
        <v>71</v>
      </c>
      <c r="AY463" s="157" t="s">
        <v>135</v>
      </c>
    </row>
    <row r="464" spans="2:65" s="12" customFormat="1" ht="20.399999999999999">
      <c r="B464" s="143"/>
      <c r="D464" s="144" t="s">
        <v>143</v>
      </c>
      <c r="E464" s="145" t="s">
        <v>1</v>
      </c>
      <c r="F464" s="146" t="s">
        <v>802</v>
      </c>
      <c r="H464" s="147">
        <v>283.97000000000003</v>
      </c>
      <c r="L464" s="143"/>
      <c r="M464" s="148"/>
      <c r="T464" s="149"/>
      <c r="AT464" s="145" t="s">
        <v>143</v>
      </c>
      <c r="AU464" s="145" t="s">
        <v>81</v>
      </c>
      <c r="AV464" s="12" t="s">
        <v>81</v>
      </c>
      <c r="AW464" s="12" t="s">
        <v>27</v>
      </c>
      <c r="AX464" s="12" t="s">
        <v>71</v>
      </c>
      <c r="AY464" s="145" t="s">
        <v>135</v>
      </c>
    </row>
    <row r="465" spans="2:65" s="14" customFormat="1">
      <c r="B465" s="156"/>
      <c r="D465" s="144" t="s">
        <v>143</v>
      </c>
      <c r="E465" s="157" t="s">
        <v>1</v>
      </c>
      <c r="F465" s="158" t="s">
        <v>591</v>
      </c>
      <c r="H465" s="157" t="s">
        <v>1</v>
      </c>
      <c r="L465" s="156"/>
      <c r="M465" s="159"/>
      <c r="T465" s="160"/>
      <c r="AT465" s="157" t="s">
        <v>143</v>
      </c>
      <c r="AU465" s="157" t="s">
        <v>81</v>
      </c>
      <c r="AV465" s="14" t="s">
        <v>79</v>
      </c>
      <c r="AW465" s="14" t="s">
        <v>27</v>
      </c>
      <c r="AX465" s="14" t="s">
        <v>71</v>
      </c>
      <c r="AY465" s="157" t="s">
        <v>135</v>
      </c>
    </row>
    <row r="466" spans="2:65" s="12" customFormat="1" ht="20.399999999999999">
      <c r="B466" s="143"/>
      <c r="D466" s="144" t="s">
        <v>143</v>
      </c>
      <c r="E466" s="145" t="s">
        <v>1</v>
      </c>
      <c r="F466" s="146" t="s">
        <v>803</v>
      </c>
      <c r="H466" s="147">
        <v>161.47999999999999</v>
      </c>
      <c r="L466" s="143"/>
      <c r="M466" s="148"/>
      <c r="T466" s="149"/>
      <c r="AT466" s="145" t="s">
        <v>143</v>
      </c>
      <c r="AU466" s="145" t="s">
        <v>81</v>
      </c>
      <c r="AV466" s="12" t="s">
        <v>81</v>
      </c>
      <c r="AW466" s="12" t="s">
        <v>27</v>
      </c>
      <c r="AX466" s="12" t="s">
        <v>71</v>
      </c>
      <c r="AY466" s="145" t="s">
        <v>135</v>
      </c>
    </row>
    <row r="467" spans="2:65" s="13" customFormat="1">
      <c r="B467" s="150"/>
      <c r="D467" s="144" t="s">
        <v>143</v>
      </c>
      <c r="E467" s="151" t="s">
        <v>1</v>
      </c>
      <c r="F467" s="152" t="s">
        <v>174</v>
      </c>
      <c r="H467" s="153">
        <v>445.45</v>
      </c>
      <c r="L467" s="150"/>
      <c r="M467" s="154"/>
      <c r="T467" s="155"/>
      <c r="AT467" s="151" t="s">
        <v>143</v>
      </c>
      <c r="AU467" s="151" t="s">
        <v>81</v>
      </c>
      <c r="AV467" s="13" t="s">
        <v>141</v>
      </c>
      <c r="AW467" s="13" t="s">
        <v>27</v>
      </c>
      <c r="AX467" s="13" t="s">
        <v>79</v>
      </c>
      <c r="AY467" s="151" t="s">
        <v>135</v>
      </c>
    </row>
    <row r="468" spans="2:65" s="1" customFormat="1" ht="24.15" customHeight="1">
      <c r="B468" s="129"/>
      <c r="C468" s="130" t="s">
        <v>804</v>
      </c>
      <c r="D468" s="130" t="s">
        <v>137</v>
      </c>
      <c r="E468" s="131" t="s">
        <v>805</v>
      </c>
      <c r="F468" s="132" t="s">
        <v>806</v>
      </c>
      <c r="G468" s="133" t="s">
        <v>140</v>
      </c>
      <c r="H468" s="134">
        <v>445.45</v>
      </c>
      <c r="I468" s="135"/>
      <c r="J468" s="135">
        <f>ROUND(I468*H468,2)</f>
        <v>0</v>
      </c>
      <c r="K468" s="136"/>
      <c r="L468" s="29"/>
      <c r="M468" s="137" t="s">
        <v>1</v>
      </c>
      <c r="N468" s="138" t="s">
        <v>36</v>
      </c>
      <c r="O468" s="139">
        <v>0.35799999999999998</v>
      </c>
      <c r="P468" s="139">
        <f>O468*H468</f>
        <v>159.47109999999998</v>
      </c>
      <c r="Q468" s="139">
        <v>3.0000000000000001E-3</v>
      </c>
      <c r="R468" s="139">
        <f>Q468*H468</f>
        <v>1.3363499999999999</v>
      </c>
      <c r="S468" s="139">
        <v>0</v>
      </c>
      <c r="T468" s="140">
        <f>S468*H468</f>
        <v>0</v>
      </c>
      <c r="AR468" s="141" t="s">
        <v>141</v>
      </c>
      <c r="AT468" s="141" t="s">
        <v>137</v>
      </c>
      <c r="AU468" s="141" t="s">
        <v>81</v>
      </c>
      <c r="AY468" s="17" t="s">
        <v>135</v>
      </c>
      <c r="BE468" s="142">
        <f>IF(N468="základní",J468,0)</f>
        <v>0</v>
      </c>
      <c r="BF468" s="142">
        <f>IF(N468="snížená",J468,0)</f>
        <v>0</v>
      </c>
      <c r="BG468" s="142">
        <f>IF(N468="zákl. přenesená",J468,0)</f>
        <v>0</v>
      </c>
      <c r="BH468" s="142">
        <f>IF(N468="sníž. přenesená",J468,0)</f>
        <v>0</v>
      </c>
      <c r="BI468" s="142">
        <f>IF(N468="nulová",J468,0)</f>
        <v>0</v>
      </c>
      <c r="BJ468" s="17" t="s">
        <v>79</v>
      </c>
      <c r="BK468" s="142">
        <f>ROUND(I468*H468,2)</f>
        <v>0</v>
      </c>
      <c r="BL468" s="17" t="s">
        <v>141</v>
      </c>
      <c r="BM468" s="141" t="s">
        <v>807</v>
      </c>
    </row>
    <row r="469" spans="2:65" s="14" customFormat="1">
      <c r="B469" s="156"/>
      <c r="D469" s="144" t="s">
        <v>143</v>
      </c>
      <c r="E469" s="157" t="s">
        <v>1</v>
      </c>
      <c r="F469" s="158" t="s">
        <v>584</v>
      </c>
      <c r="H469" s="157" t="s">
        <v>1</v>
      </c>
      <c r="L469" s="156"/>
      <c r="M469" s="159"/>
      <c r="T469" s="160"/>
      <c r="AT469" s="157" t="s">
        <v>143</v>
      </c>
      <c r="AU469" s="157" t="s">
        <v>81</v>
      </c>
      <c r="AV469" s="14" t="s">
        <v>79</v>
      </c>
      <c r="AW469" s="14" t="s">
        <v>27</v>
      </c>
      <c r="AX469" s="14" t="s">
        <v>71</v>
      </c>
      <c r="AY469" s="157" t="s">
        <v>135</v>
      </c>
    </row>
    <row r="470" spans="2:65" s="12" customFormat="1" ht="20.399999999999999">
      <c r="B470" s="143"/>
      <c r="D470" s="144" t="s">
        <v>143</v>
      </c>
      <c r="E470" s="145" t="s">
        <v>1</v>
      </c>
      <c r="F470" s="146" t="s">
        <v>802</v>
      </c>
      <c r="H470" s="147">
        <v>283.97000000000003</v>
      </c>
      <c r="L470" s="143"/>
      <c r="M470" s="148"/>
      <c r="T470" s="149"/>
      <c r="AT470" s="145" t="s">
        <v>143</v>
      </c>
      <c r="AU470" s="145" t="s">
        <v>81</v>
      </c>
      <c r="AV470" s="12" t="s">
        <v>81</v>
      </c>
      <c r="AW470" s="12" t="s">
        <v>27</v>
      </c>
      <c r="AX470" s="12" t="s">
        <v>71</v>
      </c>
      <c r="AY470" s="145" t="s">
        <v>135</v>
      </c>
    </row>
    <row r="471" spans="2:65" s="14" customFormat="1">
      <c r="B471" s="156"/>
      <c r="D471" s="144" t="s">
        <v>143</v>
      </c>
      <c r="E471" s="157" t="s">
        <v>1</v>
      </c>
      <c r="F471" s="158" t="s">
        <v>591</v>
      </c>
      <c r="H471" s="157" t="s">
        <v>1</v>
      </c>
      <c r="L471" s="156"/>
      <c r="M471" s="159"/>
      <c r="T471" s="160"/>
      <c r="AT471" s="157" t="s">
        <v>143</v>
      </c>
      <c r="AU471" s="157" t="s">
        <v>81</v>
      </c>
      <c r="AV471" s="14" t="s">
        <v>79</v>
      </c>
      <c r="AW471" s="14" t="s">
        <v>27</v>
      </c>
      <c r="AX471" s="14" t="s">
        <v>71</v>
      </c>
      <c r="AY471" s="157" t="s">
        <v>135</v>
      </c>
    </row>
    <row r="472" spans="2:65" s="12" customFormat="1" ht="20.399999999999999">
      <c r="B472" s="143"/>
      <c r="D472" s="144" t="s">
        <v>143</v>
      </c>
      <c r="E472" s="145" t="s">
        <v>1</v>
      </c>
      <c r="F472" s="146" t="s">
        <v>803</v>
      </c>
      <c r="H472" s="147">
        <v>161.47999999999999</v>
      </c>
      <c r="L472" s="143"/>
      <c r="M472" s="148"/>
      <c r="T472" s="149"/>
      <c r="AT472" s="145" t="s">
        <v>143</v>
      </c>
      <c r="AU472" s="145" t="s">
        <v>81</v>
      </c>
      <c r="AV472" s="12" t="s">
        <v>81</v>
      </c>
      <c r="AW472" s="12" t="s">
        <v>27</v>
      </c>
      <c r="AX472" s="12" t="s">
        <v>71</v>
      </c>
      <c r="AY472" s="145" t="s">
        <v>135</v>
      </c>
    </row>
    <row r="473" spans="2:65" s="13" customFormat="1">
      <c r="B473" s="150"/>
      <c r="D473" s="144" t="s">
        <v>143</v>
      </c>
      <c r="E473" s="151" t="s">
        <v>1</v>
      </c>
      <c r="F473" s="152" t="s">
        <v>174</v>
      </c>
      <c r="H473" s="153">
        <v>445.45</v>
      </c>
      <c r="L473" s="150"/>
      <c r="M473" s="154"/>
      <c r="T473" s="155"/>
      <c r="AT473" s="151" t="s">
        <v>143</v>
      </c>
      <c r="AU473" s="151" t="s">
        <v>81</v>
      </c>
      <c r="AV473" s="13" t="s">
        <v>141</v>
      </c>
      <c r="AW473" s="13" t="s">
        <v>27</v>
      </c>
      <c r="AX473" s="13" t="s">
        <v>79</v>
      </c>
      <c r="AY473" s="151" t="s">
        <v>135</v>
      </c>
    </row>
    <row r="474" spans="2:65" s="1" customFormat="1" ht="24.15" customHeight="1">
      <c r="B474" s="129"/>
      <c r="C474" s="130" t="s">
        <v>808</v>
      </c>
      <c r="D474" s="130" t="s">
        <v>137</v>
      </c>
      <c r="E474" s="131" t="s">
        <v>809</v>
      </c>
      <c r="F474" s="132" t="s">
        <v>810</v>
      </c>
      <c r="G474" s="133" t="s">
        <v>140</v>
      </c>
      <c r="H474" s="134">
        <v>1871.453</v>
      </c>
      <c r="I474" s="135"/>
      <c r="J474" s="135">
        <f>ROUND(I474*H474,2)</f>
        <v>0</v>
      </c>
      <c r="K474" s="136"/>
      <c r="L474" s="29"/>
      <c r="M474" s="137" t="s">
        <v>1</v>
      </c>
      <c r="N474" s="138" t="s">
        <v>36</v>
      </c>
      <c r="O474" s="139">
        <v>0.111</v>
      </c>
      <c r="P474" s="139">
        <f>O474*H474</f>
        <v>207.73128299999999</v>
      </c>
      <c r="Q474" s="139">
        <v>1.4E-3</v>
      </c>
      <c r="R474" s="139">
        <f>Q474*H474</f>
        <v>2.6200342000000001</v>
      </c>
      <c r="S474" s="139">
        <v>0</v>
      </c>
      <c r="T474" s="140">
        <f>S474*H474</f>
        <v>0</v>
      </c>
      <c r="AR474" s="141" t="s">
        <v>141</v>
      </c>
      <c r="AT474" s="141" t="s">
        <v>137</v>
      </c>
      <c r="AU474" s="141" t="s">
        <v>81</v>
      </c>
      <c r="AY474" s="17" t="s">
        <v>135</v>
      </c>
      <c r="BE474" s="142">
        <f>IF(N474="základní",J474,0)</f>
        <v>0</v>
      </c>
      <c r="BF474" s="142">
        <f>IF(N474="snížená",J474,0)</f>
        <v>0</v>
      </c>
      <c r="BG474" s="142">
        <f>IF(N474="zákl. přenesená",J474,0)</f>
        <v>0</v>
      </c>
      <c r="BH474" s="142">
        <f>IF(N474="sníž. přenesená",J474,0)</f>
        <v>0</v>
      </c>
      <c r="BI474" s="142">
        <f>IF(N474="nulová",J474,0)</f>
        <v>0</v>
      </c>
      <c r="BJ474" s="17" t="s">
        <v>79</v>
      </c>
      <c r="BK474" s="142">
        <f>ROUND(I474*H474,2)</f>
        <v>0</v>
      </c>
      <c r="BL474" s="17" t="s">
        <v>141</v>
      </c>
      <c r="BM474" s="141" t="s">
        <v>811</v>
      </c>
    </row>
    <row r="475" spans="2:65" s="14" customFormat="1">
      <c r="B475" s="156"/>
      <c r="D475" s="144" t="s">
        <v>143</v>
      </c>
      <c r="E475" s="157" t="s">
        <v>1</v>
      </c>
      <c r="F475" s="158" t="s">
        <v>812</v>
      </c>
      <c r="H475" s="157" t="s">
        <v>1</v>
      </c>
      <c r="L475" s="156"/>
      <c r="M475" s="159"/>
      <c r="T475" s="160"/>
      <c r="AT475" s="157" t="s">
        <v>143</v>
      </c>
      <c r="AU475" s="157" t="s">
        <v>81</v>
      </c>
      <c r="AV475" s="14" t="s">
        <v>79</v>
      </c>
      <c r="AW475" s="14" t="s">
        <v>27</v>
      </c>
      <c r="AX475" s="14" t="s">
        <v>71</v>
      </c>
      <c r="AY475" s="157" t="s">
        <v>135</v>
      </c>
    </row>
    <row r="476" spans="2:65" s="14" customFormat="1">
      <c r="B476" s="156"/>
      <c r="D476" s="144" t="s">
        <v>143</v>
      </c>
      <c r="E476" s="157" t="s">
        <v>1</v>
      </c>
      <c r="F476" s="158" t="s">
        <v>584</v>
      </c>
      <c r="H476" s="157" t="s">
        <v>1</v>
      </c>
      <c r="L476" s="156"/>
      <c r="M476" s="159"/>
      <c r="T476" s="160"/>
      <c r="AT476" s="157" t="s">
        <v>143</v>
      </c>
      <c r="AU476" s="157" t="s">
        <v>81</v>
      </c>
      <c r="AV476" s="14" t="s">
        <v>79</v>
      </c>
      <c r="AW476" s="14" t="s">
        <v>27</v>
      </c>
      <c r="AX476" s="14" t="s">
        <v>71</v>
      </c>
      <c r="AY476" s="157" t="s">
        <v>135</v>
      </c>
    </row>
    <row r="477" spans="2:65" s="12" customFormat="1">
      <c r="B477" s="143"/>
      <c r="D477" s="144" t="s">
        <v>143</v>
      </c>
      <c r="E477" s="145" t="s">
        <v>1</v>
      </c>
      <c r="F477" s="146" t="s">
        <v>813</v>
      </c>
      <c r="H477" s="147">
        <v>53.886000000000003</v>
      </c>
      <c r="L477" s="143"/>
      <c r="M477" s="148"/>
      <c r="T477" s="149"/>
      <c r="AT477" s="145" t="s">
        <v>143</v>
      </c>
      <c r="AU477" s="145" t="s">
        <v>81</v>
      </c>
      <c r="AV477" s="12" t="s">
        <v>81</v>
      </c>
      <c r="AW477" s="12" t="s">
        <v>27</v>
      </c>
      <c r="AX477" s="12" t="s">
        <v>71</v>
      </c>
      <c r="AY477" s="145" t="s">
        <v>135</v>
      </c>
    </row>
    <row r="478" spans="2:65" s="12" customFormat="1">
      <c r="B478" s="143"/>
      <c r="D478" s="144" t="s">
        <v>143</v>
      </c>
      <c r="E478" s="145" t="s">
        <v>1</v>
      </c>
      <c r="F478" s="146" t="s">
        <v>814</v>
      </c>
      <c r="H478" s="147">
        <v>-8.82</v>
      </c>
      <c r="L478" s="143"/>
      <c r="M478" s="148"/>
      <c r="T478" s="149"/>
      <c r="AT478" s="145" t="s">
        <v>143</v>
      </c>
      <c r="AU478" s="145" t="s">
        <v>81</v>
      </c>
      <c r="AV478" s="12" t="s">
        <v>81</v>
      </c>
      <c r="AW478" s="12" t="s">
        <v>27</v>
      </c>
      <c r="AX478" s="12" t="s">
        <v>71</v>
      </c>
      <c r="AY478" s="145" t="s">
        <v>135</v>
      </c>
    </row>
    <row r="479" spans="2:65" s="12" customFormat="1">
      <c r="B479" s="143"/>
      <c r="D479" s="144" t="s">
        <v>143</v>
      </c>
      <c r="E479" s="145" t="s">
        <v>1</v>
      </c>
      <c r="F479" s="146" t="s">
        <v>815</v>
      </c>
      <c r="H479" s="147">
        <v>-10.5</v>
      </c>
      <c r="L479" s="143"/>
      <c r="M479" s="148"/>
      <c r="T479" s="149"/>
      <c r="AT479" s="145" t="s">
        <v>143</v>
      </c>
      <c r="AU479" s="145" t="s">
        <v>81</v>
      </c>
      <c r="AV479" s="12" t="s">
        <v>81</v>
      </c>
      <c r="AW479" s="12" t="s">
        <v>27</v>
      </c>
      <c r="AX479" s="12" t="s">
        <v>71</v>
      </c>
      <c r="AY479" s="145" t="s">
        <v>135</v>
      </c>
    </row>
    <row r="480" spans="2:65" s="12" customFormat="1">
      <c r="B480" s="143"/>
      <c r="D480" s="144" t="s">
        <v>143</v>
      </c>
      <c r="E480" s="145" t="s">
        <v>1</v>
      </c>
      <c r="F480" s="146" t="s">
        <v>816</v>
      </c>
      <c r="H480" s="147">
        <v>-3.948</v>
      </c>
      <c r="L480" s="143"/>
      <c r="M480" s="148"/>
      <c r="T480" s="149"/>
      <c r="AT480" s="145" t="s">
        <v>143</v>
      </c>
      <c r="AU480" s="145" t="s">
        <v>81</v>
      </c>
      <c r="AV480" s="12" t="s">
        <v>81</v>
      </c>
      <c r="AW480" s="12" t="s">
        <v>27</v>
      </c>
      <c r="AX480" s="12" t="s">
        <v>71</v>
      </c>
      <c r="AY480" s="145" t="s">
        <v>135</v>
      </c>
    </row>
    <row r="481" spans="2:51" s="12" customFormat="1" ht="20.399999999999999">
      <c r="B481" s="143"/>
      <c r="D481" s="144" t="s">
        <v>143</v>
      </c>
      <c r="E481" s="145" t="s">
        <v>1</v>
      </c>
      <c r="F481" s="146" t="s">
        <v>817</v>
      </c>
      <c r="H481" s="147">
        <v>95.155000000000001</v>
      </c>
      <c r="L481" s="143"/>
      <c r="M481" s="148"/>
      <c r="T481" s="149"/>
      <c r="AT481" s="145" t="s">
        <v>143</v>
      </c>
      <c r="AU481" s="145" t="s">
        <v>81</v>
      </c>
      <c r="AV481" s="12" t="s">
        <v>81</v>
      </c>
      <c r="AW481" s="12" t="s">
        <v>27</v>
      </c>
      <c r="AX481" s="12" t="s">
        <v>71</v>
      </c>
      <c r="AY481" s="145" t="s">
        <v>135</v>
      </c>
    </row>
    <row r="482" spans="2:51" s="12" customFormat="1">
      <c r="B482" s="143"/>
      <c r="D482" s="144" t="s">
        <v>143</v>
      </c>
      <c r="E482" s="145" t="s">
        <v>1</v>
      </c>
      <c r="F482" s="146" t="s">
        <v>818</v>
      </c>
      <c r="H482" s="147">
        <v>-4.25</v>
      </c>
      <c r="L482" s="143"/>
      <c r="M482" s="148"/>
      <c r="T482" s="149"/>
      <c r="AT482" s="145" t="s">
        <v>143</v>
      </c>
      <c r="AU482" s="145" t="s">
        <v>81</v>
      </c>
      <c r="AV482" s="12" t="s">
        <v>81</v>
      </c>
      <c r="AW482" s="12" t="s">
        <v>27</v>
      </c>
      <c r="AX482" s="12" t="s">
        <v>71</v>
      </c>
      <c r="AY482" s="145" t="s">
        <v>135</v>
      </c>
    </row>
    <row r="483" spans="2:51" s="12" customFormat="1">
      <c r="B483" s="143"/>
      <c r="D483" s="144" t="s">
        <v>143</v>
      </c>
      <c r="E483" s="145" t="s">
        <v>1</v>
      </c>
      <c r="F483" s="146" t="s">
        <v>819</v>
      </c>
      <c r="H483" s="147">
        <v>-2.6160000000000001</v>
      </c>
      <c r="L483" s="143"/>
      <c r="M483" s="148"/>
      <c r="T483" s="149"/>
      <c r="AT483" s="145" t="s">
        <v>143</v>
      </c>
      <c r="AU483" s="145" t="s">
        <v>81</v>
      </c>
      <c r="AV483" s="12" t="s">
        <v>81</v>
      </c>
      <c r="AW483" s="12" t="s">
        <v>27</v>
      </c>
      <c r="AX483" s="12" t="s">
        <v>71</v>
      </c>
      <c r="AY483" s="145" t="s">
        <v>135</v>
      </c>
    </row>
    <row r="484" spans="2:51" s="12" customFormat="1">
      <c r="B484" s="143"/>
      <c r="D484" s="144" t="s">
        <v>143</v>
      </c>
      <c r="E484" s="145" t="s">
        <v>1</v>
      </c>
      <c r="F484" s="146" t="s">
        <v>820</v>
      </c>
      <c r="H484" s="147">
        <v>-1.44</v>
      </c>
      <c r="L484" s="143"/>
      <c r="M484" s="148"/>
      <c r="T484" s="149"/>
      <c r="AT484" s="145" t="s">
        <v>143</v>
      </c>
      <c r="AU484" s="145" t="s">
        <v>81</v>
      </c>
      <c r="AV484" s="12" t="s">
        <v>81</v>
      </c>
      <c r="AW484" s="12" t="s">
        <v>27</v>
      </c>
      <c r="AX484" s="12" t="s">
        <v>71</v>
      </c>
      <c r="AY484" s="145" t="s">
        <v>135</v>
      </c>
    </row>
    <row r="485" spans="2:51" s="12" customFormat="1">
      <c r="B485" s="143"/>
      <c r="D485" s="144" t="s">
        <v>143</v>
      </c>
      <c r="E485" s="145" t="s">
        <v>1</v>
      </c>
      <c r="F485" s="146" t="s">
        <v>821</v>
      </c>
      <c r="H485" s="147">
        <v>-8.75</v>
      </c>
      <c r="L485" s="143"/>
      <c r="M485" s="148"/>
      <c r="T485" s="149"/>
      <c r="AT485" s="145" t="s">
        <v>143</v>
      </c>
      <c r="AU485" s="145" t="s">
        <v>81</v>
      </c>
      <c r="AV485" s="12" t="s">
        <v>81</v>
      </c>
      <c r="AW485" s="12" t="s">
        <v>27</v>
      </c>
      <c r="AX485" s="12" t="s">
        <v>71</v>
      </c>
      <c r="AY485" s="145" t="s">
        <v>135</v>
      </c>
    </row>
    <row r="486" spans="2:51" s="12" customFormat="1">
      <c r="B486" s="143"/>
      <c r="D486" s="144" t="s">
        <v>143</v>
      </c>
      <c r="E486" s="145" t="s">
        <v>1</v>
      </c>
      <c r="F486" s="146" t="s">
        <v>822</v>
      </c>
      <c r="H486" s="147">
        <v>0.9</v>
      </c>
      <c r="L486" s="143"/>
      <c r="M486" s="148"/>
      <c r="T486" s="149"/>
      <c r="AT486" s="145" t="s">
        <v>143</v>
      </c>
      <c r="AU486" s="145" t="s">
        <v>81</v>
      </c>
      <c r="AV486" s="12" t="s">
        <v>81</v>
      </c>
      <c r="AW486" s="12" t="s">
        <v>27</v>
      </c>
      <c r="AX486" s="12" t="s">
        <v>71</v>
      </c>
      <c r="AY486" s="145" t="s">
        <v>135</v>
      </c>
    </row>
    <row r="487" spans="2:51" s="12" customFormat="1">
      <c r="B487" s="143"/>
      <c r="D487" s="144" t="s">
        <v>143</v>
      </c>
      <c r="E487" s="145" t="s">
        <v>1</v>
      </c>
      <c r="F487" s="146" t="s">
        <v>823</v>
      </c>
      <c r="H487" s="147">
        <v>31.425000000000001</v>
      </c>
      <c r="L487" s="143"/>
      <c r="M487" s="148"/>
      <c r="T487" s="149"/>
      <c r="AT487" s="145" t="s">
        <v>143</v>
      </c>
      <c r="AU487" s="145" t="s">
        <v>81</v>
      </c>
      <c r="AV487" s="12" t="s">
        <v>81</v>
      </c>
      <c r="AW487" s="12" t="s">
        <v>27</v>
      </c>
      <c r="AX487" s="12" t="s">
        <v>71</v>
      </c>
      <c r="AY487" s="145" t="s">
        <v>135</v>
      </c>
    </row>
    <row r="488" spans="2:51" s="12" customFormat="1">
      <c r="B488" s="143"/>
      <c r="D488" s="144" t="s">
        <v>143</v>
      </c>
      <c r="E488" s="145" t="s">
        <v>1</v>
      </c>
      <c r="F488" s="146" t="s">
        <v>824</v>
      </c>
      <c r="H488" s="147">
        <v>23.556000000000001</v>
      </c>
      <c r="L488" s="143"/>
      <c r="M488" s="148"/>
      <c r="T488" s="149"/>
      <c r="AT488" s="145" t="s">
        <v>143</v>
      </c>
      <c r="AU488" s="145" t="s">
        <v>81</v>
      </c>
      <c r="AV488" s="12" t="s">
        <v>81</v>
      </c>
      <c r="AW488" s="12" t="s">
        <v>27</v>
      </c>
      <c r="AX488" s="12" t="s">
        <v>71</v>
      </c>
      <c r="AY488" s="145" t="s">
        <v>135</v>
      </c>
    </row>
    <row r="489" spans="2:51" s="12" customFormat="1">
      <c r="B489" s="143"/>
      <c r="D489" s="144" t="s">
        <v>143</v>
      </c>
      <c r="E489" s="145" t="s">
        <v>1</v>
      </c>
      <c r="F489" s="146" t="s">
        <v>825</v>
      </c>
      <c r="H489" s="147">
        <v>-1.44</v>
      </c>
      <c r="L489" s="143"/>
      <c r="M489" s="148"/>
      <c r="T489" s="149"/>
      <c r="AT489" s="145" t="s">
        <v>143</v>
      </c>
      <c r="AU489" s="145" t="s">
        <v>81</v>
      </c>
      <c r="AV489" s="12" t="s">
        <v>81</v>
      </c>
      <c r="AW489" s="12" t="s">
        <v>27</v>
      </c>
      <c r="AX489" s="12" t="s">
        <v>71</v>
      </c>
      <c r="AY489" s="145" t="s">
        <v>135</v>
      </c>
    </row>
    <row r="490" spans="2:51" s="12" customFormat="1">
      <c r="B490" s="143"/>
      <c r="D490" s="144" t="s">
        <v>143</v>
      </c>
      <c r="E490" s="145" t="s">
        <v>1</v>
      </c>
      <c r="F490" s="146" t="s">
        <v>826</v>
      </c>
      <c r="H490" s="147">
        <v>9.2379999999999995</v>
      </c>
      <c r="L490" s="143"/>
      <c r="M490" s="148"/>
      <c r="T490" s="149"/>
      <c r="AT490" s="145" t="s">
        <v>143</v>
      </c>
      <c r="AU490" s="145" t="s">
        <v>81</v>
      </c>
      <c r="AV490" s="12" t="s">
        <v>81</v>
      </c>
      <c r="AW490" s="12" t="s">
        <v>27</v>
      </c>
      <c r="AX490" s="12" t="s">
        <v>71</v>
      </c>
      <c r="AY490" s="145" t="s">
        <v>135</v>
      </c>
    </row>
    <row r="491" spans="2:51" s="12" customFormat="1">
      <c r="B491" s="143"/>
      <c r="D491" s="144" t="s">
        <v>143</v>
      </c>
      <c r="E491" s="145" t="s">
        <v>1</v>
      </c>
      <c r="F491" s="146" t="s">
        <v>825</v>
      </c>
      <c r="H491" s="147">
        <v>-1.44</v>
      </c>
      <c r="L491" s="143"/>
      <c r="M491" s="148"/>
      <c r="T491" s="149"/>
      <c r="AT491" s="145" t="s">
        <v>143</v>
      </c>
      <c r="AU491" s="145" t="s">
        <v>81</v>
      </c>
      <c r="AV491" s="12" t="s">
        <v>81</v>
      </c>
      <c r="AW491" s="12" t="s">
        <v>27</v>
      </c>
      <c r="AX491" s="12" t="s">
        <v>71</v>
      </c>
      <c r="AY491" s="145" t="s">
        <v>135</v>
      </c>
    </row>
    <row r="492" spans="2:51" s="12" customFormat="1">
      <c r="B492" s="143"/>
      <c r="D492" s="144" t="s">
        <v>143</v>
      </c>
      <c r="E492" s="145" t="s">
        <v>1</v>
      </c>
      <c r="F492" s="146" t="s">
        <v>822</v>
      </c>
      <c r="H492" s="147">
        <v>0.9</v>
      </c>
      <c r="L492" s="143"/>
      <c r="M492" s="148"/>
      <c r="T492" s="149"/>
      <c r="AT492" s="145" t="s">
        <v>143</v>
      </c>
      <c r="AU492" s="145" t="s">
        <v>81</v>
      </c>
      <c r="AV492" s="12" t="s">
        <v>81</v>
      </c>
      <c r="AW492" s="12" t="s">
        <v>27</v>
      </c>
      <c r="AX492" s="12" t="s">
        <v>71</v>
      </c>
      <c r="AY492" s="145" t="s">
        <v>135</v>
      </c>
    </row>
    <row r="493" spans="2:51" s="12" customFormat="1">
      <c r="B493" s="143"/>
      <c r="D493" s="144" t="s">
        <v>143</v>
      </c>
      <c r="E493" s="145" t="s">
        <v>1</v>
      </c>
      <c r="F493" s="146" t="s">
        <v>827</v>
      </c>
      <c r="H493" s="147">
        <v>8.4459999999999997</v>
      </c>
      <c r="L493" s="143"/>
      <c r="M493" s="148"/>
      <c r="T493" s="149"/>
      <c r="AT493" s="145" t="s">
        <v>143</v>
      </c>
      <c r="AU493" s="145" t="s">
        <v>81</v>
      </c>
      <c r="AV493" s="12" t="s">
        <v>81</v>
      </c>
      <c r="AW493" s="12" t="s">
        <v>27</v>
      </c>
      <c r="AX493" s="12" t="s">
        <v>71</v>
      </c>
      <c r="AY493" s="145" t="s">
        <v>135</v>
      </c>
    </row>
    <row r="494" spans="2:51" s="12" customFormat="1">
      <c r="B494" s="143"/>
      <c r="D494" s="144" t="s">
        <v>143</v>
      </c>
      <c r="E494" s="145" t="s">
        <v>1</v>
      </c>
      <c r="F494" s="146" t="s">
        <v>825</v>
      </c>
      <c r="H494" s="147">
        <v>-1.44</v>
      </c>
      <c r="L494" s="143"/>
      <c r="M494" s="148"/>
      <c r="T494" s="149"/>
      <c r="AT494" s="145" t="s">
        <v>143</v>
      </c>
      <c r="AU494" s="145" t="s">
        <v>81</v>
      </c>
      <c r="AV494" s="12" t="s">
        <v>81</v>
      </c>
      <c r="AW494" s="12" t="s">
        <v>27</v>
      </c>
      <c r="AX494" s="12" t="s">
        <v>71</v>
      </c>
      <c r="AY494" s="145" t="s">
        <v>135</v>
      </c>
    </row>
    <row r="495" spans="2:51" s="12" customFormat="1">
      <c r="B495" s="143"/>
      <c r="D495" s="144" t="s">
        <v>143</v>
      </c>
      <c r="E495" s="145" t="s">
        <v>1</v>
      </c>
      <c r="F495" s="146" t="s">
        <v>822</v>
      </c>
      <c r="H495" s="147">
        <v>0.9</v>
      </c>
      <c r="L495" s="143"/>
      <c r="M495" s="148"/>
      <c r="T495" s="149"/>
      <c r="AT495" s="145" t="s">
        <v>143</v>
      </c>
      <c r="AU495" s="145" t="s">
        <v>81</v>
      </c>
      <c r="AV495" s="12" t="s">
        <v>81</v>
      </c>
      <c r="AW495" s="12" t="s">
        <v>27</v>
      </c>
      <c r="AX495" s="12" t="s">
        <v>71</v>
      </c>
      <c r="AY495" s="145" t="s">
        <v>135</v>
      </c>
    </row>
    <row r="496" spans="2:51" s="12" customFormat="1">
      <c r="B496" s="143"/>
      <c r="D496" s="144" t="s">
        <v>143</v>
      </c>
      <c r="E496" s="145" t="s">
        <v>1</v>
      </c>
      <c r="F496" s="146" t="s">
        <v>828</v>
      </c>
      <c r="H496" s="147">
        <v>2.375</v>
      </c>
      <c r="L496" s="143"/>
      <c r="M496" s="148"/>
      <c r="T496" s="149"/>
      <c r="AT496" s="145" t="s">
        <v>143</v>
      </c>
      <c r="AU496" s="145" t="s">
        <v>81</v>
      </c>
      <c r="AV496" s="12" t="s">
        <v>81</v>
      </c>
      <c r="AW496" s="12" t="s">
        <v>27</v>
      </c>
      <c r="AX496" s="12" t="s">
        <v>71</v>
      </c>
      <c r="AY496" s="145" t="s">
        <v>135</v>
      </c>
    </row>
    <row r="497" spans="2:51" s="12" customFormat="1">
      <c r="B497" s="143"/>
      <c r="D497" s="144" t="s">
        <v>143</v>
      </c>
      <c r="E497" s="145" t="s">
        <v>1</v>
      </c>
      <c r="F497" s="146" t="s">
        <v>829</v>
      </c>
      <c r="H497" s="147">
        <v>15.887</v>
      </c>
      <c r="L497" s="143"/>
      <c r="M497" s="148"/>
      <c r="T497" s="149"/>
      <c r="AT497" s="145" t="s">
        <v>143</v>
      </c>
      <c r="AU497" s="145" t="s">
        <v>81</v>
      </c>
      <c r="AV497" s="12" t="s">
        <v>81</v>
      </c>
      <c r="AW497" s="12" t="s">
        <v>27</v>
      </c>
      <c r="AX497" s="12" t="s">
        <v>71</v>
      </c>
      <c r="AY497" s="145" t="s">
        <v>135</v>
      </c>
    </row>
    <row r="498" spans="2:51" s="12" customFormat="1">
      <c r="B498" s="143"/>
      <c r="D498" s="144" t="s">
        <v>143</v>
      </c>
      <c r="E498" s="145" t="s">
        <v>1</v>
      </c>
      <c r="F498" s="146" t="s">
        <v>825</v>
      </c>
      <c r="H498" s="147">
        <v>-1.44</v>
      </c>
      <c r="L498" s="143"/>
      <c r="M498" s="148"/>
      <c r="T498" s="149"/>
      <c r="AT498" s="145" t="s">
        <v>143</v>
      </c>
      <c r="AU498" s="145" t="s">
        <v>81</v>
      </c>
      <c r="AV498" s="12" t="s">
        <v>81</v>
      </c>
      <c r="AW498" s="12" t="s">
        <v>27</v>
      </c>
      <c r="AX498" s="12" t="s">
        <v>71</v>
      </c>
      <c r="AY498" s="145" t="s">
        <v>135</v>
      </c>
    </row>
    <row r="499" spans="2:51" s="12" customFormat="1">
      <c r="B499" s="143"/>
      <c r="D499" s="144" t="s">
        <v>143</v>
      </c>
      <c r="E499" s="145" t="s">
        <v>1</v>
      </c>
      <c r="F499" s="146" t="s">
        <v>822</v>
      </c>
      <c r="H499" s="147">
        <v>0.9</v>
      </c>
      <c r="L499" s="143"/>
      <c r="M499" s="148"/>
      <c r="T499" s="149"/>
      <c r="AT499" s="145" t="s">
        <v>143</v>
      </c>
      <c r="AU499" s="145" t="s">
        <v>81</v>
      </c>
      <c r="AV499" s="12" t="s">
        <v>81</v>
      </c>
      <c r="AW499" s="12" t="s">
        <v>27</v>
      </c>
      <c r="AX499" s="12" t="s">
        <v>71</v>
      </c>
      <c r="AY499" s="145" t="s">
        <v>135</v>
      </c>
    </row>
    <row r="500" spans="2:51" s="12" customFormat="1">
      <c r="B500" s="143"/>
      <c r="D500" s="144" t="s">
        <v>143</v>
      </c>
      <c r="E500" s="145" t="s">
        <v>1</v>
      </c>
      <c r="F500" s="146" t="s">
        <v>830</v>
      </c>
      <c r="H500" s="147">
        <v>19</v>
      </c>
      <c r="L500" s="143"/>
      <c r="M500" s="148"/>
      <c r="T500" s="149"/>
      <c r="AT500" s="145" t="s">
        <v>143</v>
      </c>
      <c r="AU500" s="145" t="s">
        <v>81</v>
      </c>
      <c r="AV500" s="12" t="s">
        <v>81</v>
      </c>
      <c r="AW500" s="12" t="s">
        <v>27</v>
      </c>
      <c r="AX500" s="12" t="s">
        <v>71</v>
      </c>
      <c r="AY500" s="145" t="s">
        <v>135</v>
      </c>
    </row>
    <row r="501" spans="2:51" s="12" customFormat="1">
      <c r="B501" s="143"/>
      <c r="D501" s="144" t="s">
        <v>143</v>
      </c>
      <c r="E501" s="145" t="s">
        <v>1</v>
      </c>
      <c r="F501" s="146" t="s">
        <v>831</v>
      </c>
      <c r="H501" s="147">
        <v>-3.1520000000000001</v>
      </c>
      <c r="L501" s="143"/>
      <c r="M501" s="148"/>
      <c r="T501" s="149"/>
      <c r="AT501" s="145" t="s">
        <v>143</v>
      </c>
      <c r="AU501" s="145" t="s">
        <v>81</v>
      </c>
      <c r="AV501" s="12" t="s">
        <v>81</v>
      </c>
      <c r="AW501" s="12" t="s">
        <v>27</v>
      </c>
      <c r="AX501" s="12" t="s">
        <v>71</v>
      </c>
      <c r="AY501" s="145" t="s">
        <v>135</v>
      </c>
    </row>
    <row r="502" spans="2:51" s="12" customFormat="1">
      <c r="B502" s="143"/>
      <c r="D502" s="144" t="s">
        <v>143</v>
      </c>
      <c r="E502" s="145" t="s">
        <v>1</v>
      </c>
      <c r="F502" s="146" t="s">
        <v>650</v>
      </c>
      <c r="H502" s="147">
        <v>-3.6</v>
      </c>
      <c r="L502" s="143"/>
      <c r="M502" s="148"/>
      <c r="T502" s="149"/>
      <c r="AT502" s="145" t="s">
        <v>143</v>
      </c>
      <c r="AU502" s="145" t="s">
        <v>81</v>
      </c>
      <c r="AV502" s="12" t="s">
        <v>81</v>
      </c>
      <c r="AW502" s="12" t="s">
        <v>27</v>
      </c>
      <c r="AX502" s="12" t="s">
        <v>71</v>
      </c>
      <c r="AY502" s="145" t="s">
        <v>135</v>
      </c>
    </row>
    <row r="503" spans="2:51" s="12" customFormat="1">
      <c r="B503" s="143"/>
      <c r="D503" s="144" t="s">
        <v>143</v>
      </c>
      <c r="E503" s="145" t="s">
        <v>1</v>
      </c>
      <c r="F503" s="146" t="s">
        <v>832</v>
      </c>
      <c r="H503" s="147">
        <v>7.625</v>
      </c>
      <c r="L503" s="143"/>
      <c r="M503" s="148"/>
      <c r="T503" s="149"/>
      <c r="AT503" s="145" t="s">
        <v>143</v>
      </c>
      <c r="AU503" s="145" t="s">
        <v>81</v>
      </c>
      <c r="AV503" s="12" t="s">
        <v>81</v>
      </c>
      <c r="AW503" s="12" t="s">
        <v>27</v>
      </c>
      <c r="AX503" s="12" t="s">
        <v>71</v>
      </c>
      <c r="AY503" s="145" t="s">
        <v>135</v>
      </c>
    </row>
    <row r="504" spans="2:51" s="12" customFormat="1">
      <c r="B504" s="143"/>
      <c r="D504" s="144" t="s">
        <v>143</v>
      </c>
      <c r="E504" s="145" t="s">
        <v>1</v>
      </c>
      <c r="F504" s="146" t="s">
        <v>833</v>
      </c>
      <c r="H504" s="147">
        <v>2.75</v>
      </c>
      <c r="L504" s="143"/>
      <c r="M504" s="148"/>
      <c r="T504" s="149"/>
      <c r="AT504" s="145" t="s">
        <v>143</v>
      </c>
      <c r="AU504" s="145" t="s">
        <v>81</v>
      </c>
      <c r="AV504" s="12" t="s">
        <v>81</v>
      </c>
      <c r="AW504" s="12" t="s">
        <v>27</v>
      </c>
      <c r="AX504" s="12" t="s">
        <v>71</v>
      </c>
      <c r="AY504" s="145" t="s">
        <v>135</v>
      </c>
    </row>
    <row r="505" spans="2:51" s="12" customFormat="1">
      <c r="B505" s="143"/>
      <c r="D505" s="144" t="s">
        <v>143</v>
      </c>
      <c r="E505" s="145" t="s">
        <v>1</v>
      </c>
      <c r="F505" s="146" t="s">
        <v>834</v>
      </c>
      <c r="H505" s="147">
        <v>-1.5760000000000001</v>
      </c>
      <c r="L505" s="143"/>
      <c r="M505" s="148"/>
      <c r="T505" s="149"/>
      <c r="AT505" s="145" t="s">
        <v>143</v>
      </c>
      <c r="AU505" s="145" t="s">
        <v>81</v>
      </c>
      <c r="AV505" s="12" t="s">
        <v>81</v>
      </c>
      <c r="AW505" s="12" t="s">
        <v>27</v>
      </c>
      <c r="AX505" s="12" t="s">
        <v>71</v>
      </c>
      <c r="AY505" s="145" t="s">
        <v>135</v>
      </c>
    </row>
    <row r="506" spans="2:51" s="12" customFormat="1">
      <c r="B506" s="143"/>
      <c r="D506" s="144" t="s">
        <v>143</v>
      </c>
      <c r="E506" s="145" t="s">
        <v>1</v>
      </c>
      <c r="F506" s="146" t="s">
        <v>835</v>
      </c>
      <c r="H506" s="147">
        <v>3</v>
      </c>
      <c r="L506" s="143"/>
      <c r="M506" s="148"/>
      <c r="T506" s="149"/>
      <c r="AT506" s="145" t="s">
        <v>143</v>
      </c>
      <c r="AU506" s="145" t="s">
        <v>81</v>
      </c>
      <c r="AV506" s="12" t="s">
        <v>81</v>
      </c>
      <c r="AW506" s="12" t="s">
        <v>27</v>
      </c>
      <c r="AX506" s="12" t="s">
        <v>71</v>
      </c>
      <c r="AY506" s="145" t="s">
        <v>135</v>
      </c>
    </row>
    <row r="507" spans="2:51" s="12" customFormat="1">
      <c r="B507" s="143"/>
      <c r="D507" s="144" t="s">
        <v>143</v>
      </c>
      <c r="E507" s="145" t="s">
        <v>1</v>
      </c>
      <c r="F507" s="146" t="s">
        <v>834</v>
      </c>
      <c r="H507" s="147">
        <v>-1.5760000000000001</v>
      </c>
      <c r="L507" s="143"/>
      <c r="M507" s="148"/>
      <c r="T507" s="149"/>
      <c r="AT507" s="145" t="s">
        <v>143</v>
      </c>
      <c r="AU507" s="145" t="s">
        <v>81</v>
      </c>
      <c r="AV507" s="12" t="s">
        <v>81</v>
      </c>
      <c r="AW507" s="12" t="s">
        <v>27</v>
      </c>
      <c r="AX507" s="12" t="s">
        <v>71</v>
      </c>
      <c r="AY507" s="145" t="s">
        <v>135</v>
      </c>
    </row>
    <row r="508" spans="2:51" s="12" customFormat="1">
      <c r="B508" s="143"/>
      <c r="D508" s="144" t="s">
        <v>143</v>
      </c>
      <c r="E508" s="145" t="s">
        <v>1</v>
      </c>
      <c r="F508" s="146" t="s">
        <v>836</v>
      </c>
      <c r="H508" s="147">
        <v>7.1</v>
      </c>
      <c r="L508" s="143"/>
      <c r="M508" s="148"/>
      <c r="T508" s="149"/>
      <c r="AT508" s="145" t="s">
        <v>143</v>
      </c>
      <c r="AU508" s="145" t="s">
        <v>81</v>
      </c>
      <c r="AV508" s="12" t="s">
        <v>81</v>
      </c>
      <c r="AW508" s="12" t="s">
        <v>27</v>
      </c>
      <c r="AX508" s="12" t="s">
        <v>71</v>
      </c>
      <c r="AY508" s="145" t="s">
        <v>135</v>
      </c>
    </row>
    <row r="509" spans="2:51" s="12" customFormat="1">
      <c r="B509" s="143"/>
      <c r="D509" s="144" t="s">
        <v>143</v>
      </c>
      <c r="E509" s="145" t="s">
        <v>1</v>
      </c>
      <c r="F509" s="146" t="s">
        <v>837</v>
      </c>
      <c r="H509" s="147">
        <v>2.6880000000000002</v>
      </c>
      <c r="L509" s="143"/>
      <c r="M509" s="148"/>
      <c r="T509" s="149"/>
      <c r="AT509" s="145" t="s">
        <v>143</v>
      </c>
      <c r="AU509" s="145" t="s">
        <v>81</v>
      </c>
      <c r="AV509" s="12" t="s">
        <v>81</v>
      </c>
      <c r="AW509" s="12" t="s">
        <v>27</v>
      </c>
      <c r="AX509" s="12" t="s">
        <v>71</v>
      </c>
      <c r="AY509" s="145" t="s">
        <v>135</v>
      </c>
    </row>
    <row r="510" spans="2:51" s="12" customFormat="1">
      <c r="B510" s="143"/>
      <c r="D510" s="144" t="s">
        <v>143</v>
      </c>
      <c r="E510" s="145" t="s">
        <v>1</v>
      </c>
      <c r="F510" s="146" t="s">
        <v>838</v>
      </c>
      <c r="H510" s="147">
        <v>199.22399999999999</v>
      </c>
      <c r="L510" s="143"/>
      <c r="M510" s="148"/>
      <c r="T510" s="149"/>
      <c r="AT510" s="145" t="s">
        <v>143</v>
      </c>
      <c r="AU510" s="145" t="s">
        <v>81</v>
      </c>
      <c r="AV510" s="12" t="s">
        <v>81</v>
      </c>
      <c r="AW510" s="12" t="s">
        <v>27</v>
      </c>
      <c r="AX510" s="12" t="s">
        <v>71</v>
      </c>
      <c r="AY510" s="145" t="s">
        <v>135</v>
      </c>
    </row>
    <row r="511" spans="2:51" s="12" customFormat="1">
      <c r="B511" s="143"/>
      <c r="D511" s="144" t="s">
        <v>143</v>
      </c>
      <c r="E511" s="145" t="s">
        <v>1</v>
      </c>
      <c r="F511" s="146" t="s">
        <v>839</v>
      </c>
      <c r="H511" s="147">
        <v>-9.2799999999999994</v>
      </c>
      <c r="L511" s="143"/>
      <c r="M511" s="148"/>
      <c r="T511" s="149"/>
      <c r="AT511" s="145" t="s">
        <v>143</v>
      </c>
      <c r="AU511" s="145" t="s">
        <v>81</v>
      </c>
      <c r="AV511" s="12" t="s">
        <v>81</v>
      </c>
      <c r="AW511" s="12" t="s">
        <v>27</v>
      </c>
      <c r="AX511" s="12" t="s">
        <v>71</v>
      </c>
      <c r="AY511" s="145" t="s">
        <v>135</v>
      </c>
    </row>
    <row r="512" spans="2:51" s="12" customFormat="1">
      <c r="B512" s="143"/>
      <c r="D512" s="144" t="s">
        <v>143</v>
      </c>
      <c r="E512" s="145" t="s">
        <v>1</v>
      </c>
      <c r="F512" s="146" t="s">
        <v>650</v>
      </c>
      <c r="H512" s="147">
        <v>-3.6</v>
      </c>
      <c r="L512" s="143"/>
      <c r="M512" s="148"/>
      <c r="T512" s="149"/>
      <c r="AT512" s="145" t="s">
        <v>143</v>
      </c>
      <c r="AU512" s="145" t="s">
        <v>81</v>
      </c>
      <c r="AV512" s="12" t="s">
        <v>81</v>
      </c>
      <c r="AW512" s="12" t="s">
        <v>27</v>
      </c>
      <c r="AX512" s="12" t="s">
        <v>71</v>
      </c>
      <c r="AY512" s="145" t="s">
        <v>135</v>
      </c>
    </row>
    <row r="513" spans="2:51" s="12" customFormat="1">
      <c r="B513" s="143"/>
      <c r="D513" s="144" t="s">
        <v>143</v>
      </c>
      <c r="E513" s="145" t="s">
        <v>1</v>
      </c>
      <c r="F513" s="146" t="s">
        <v>840</v>
      </c>
      <c r="H513" s="147">
        <v>-9.57</v>
      </c>
      <c r="L513" s="143"/>
      <c r="M513" s="148"/>
      <c r="T513" s="149"/>
      <c r="AT513" s="145" t="s">
        <v>143</v>
      </c>
      <c r="AU513" s="145" t="s">
        <v>81</v>
      </c>
      <c r="AV513" s="12" t="s">
        <v>81</v>
      </c>
      <c r="AW513" s="12" t="s">
        <v>27</v>
      </c>
      <c r="AX513" s="12" t="s">
        <v>71</v>
      </c>
      <c r="AY513" s="145" t="s">
        <v>135</v>
      </c>
    </row>
    <row r="514" spans="2:51" s="12" customFormat="1">
      <c r="B514" s="143"/>
      <c r="D514" s="144" t="s">
        <v>143</v>
      </c>
      <c r="E514" s="145" t="s">
        <v>1</v>
      </c>
      <c r="F514" s="146" t="s">
        <v>841</v>
      </c>
      <c r="H514" s="147">
        <v>1.6379999999999999</v>
      </c>
      <c r="L514" s="143"/>
      <c r="M514" s="148"/>
      <c r="T514" s="149"/>
      <c r="AT514" s="145" t="s">
        <v>143</v>
      </c>
      <c r="AU514" s="145" t="s">
        <v>81</v>
      </c>
      <c r="AV514" s="12" t="s">
        <v>81</v>
      </c>
      <c r="AW514" s="12" t="s">
        <v>27</v>
      </c>
      <c r="AX514" s="12" t="s">
        <v>71</v>
      </c>
      <c r="AY514" s="145" t="s">
        <v>135</v>
      </c>
    </row>
    <row r="515" spans="2:51" s="12" customFormat="1">
      <c r="B515" s="143"/>
      <c r="D515" s="144" t="s">
        <v>143</v>
      </c>
      <c r="E515" s="145" t="s">
        <v>1</v>
      </c>
      <c r="F515" s="146" t="s">
        <v>842</v>
      </c>
      <c r="H515" s="147">
        <v>23.867999999999999</v>
      </c>
      <c r="L515" s="143"/>
      <c r="M515" s="148"/>
      <c r="T515" s="149"/>
      <c r="AT515" s="145" t="s">
        <v>143</v>
      </c>
      <c r="AU515" s="145" t="s">
        <v>81</v>
      </c>
      <c r="AV515" s="12" t="s">
        <v>81</v>
      </c>
      <c r="AW515" s="12" t="s">
        <v>27</v>
      </c>
      <c r="AX515" s="12" t="s">
        <v>71</v>
      </c>
      <c r="AY515" s="145" t="s">
        <v>135</v>
      </c>
    </row>
    <row r="516" spans="2:51" s="12" customFormat="1">
      <c r="B516" s="143"/>
      <c r="D516" s="144" t="s">
        <v>143</v>
      </c>
      <c r="E516" s="145" t="s">
        <v>1</v>
      </c>
      <c r="F516" s="146" t="s">
        <v>586</v>
      </c>
      <c r="H516" s="147">
        <v>-3.6</v>
      </c>
      <c r="L516" s="143"/>
      <c r="M516" s="148"/>
      <c r="T516" s="149"/>
      <c r="AT516" s="145" t="s">
        <v>143</v>
      </c>
      <c r="AU516" s="145" t="s">
        <v>81</v>
      </c>
      <c r="AV516" s="12" t="s">
        <v>81</v>
      </c>
      <c r="AW516" s="12" t="s">
        <v>27</v>
      </c>
      <c r="AX516" s="12" t="s">
        <v>71</v>
      </c>
      <c r="AY516" s="145" t="s">
        <v>135</v>
      </c>
    </row>
    <row r="517" spans="2:51" s="12" customFormat="1">
      <c r="B517" s="143"/>
      <c r="D517" s="144" t="s">
        <v>143</v>
      </c>
      <c r="E517" s="145" t="s">
        <v>1</v>
      </c>
      <c r="F517" s="146" t="s">
        <v>843</v>
      </c>
      <c r="H517" s="147">
        <v>26.75</v>
      </c>
      <c r="L517" s="143"/>
      <c r="M517" s="148"/>
      <c r="T517" s="149"/>
      <c r="AT517" s="145" t="s">
        <v>143</v>
      </c>
      <c r="AU517" s="145" t="s">
        <v>81</v>
      </c>
      <c r="AV517" s="12" t="s">
        <v>81</v>
      </c>
      <c r="AW517" s="12" t="s">
        <v>27</v>
      </c>
      <c r="AX517" s="12" t="s">
        <v>71</v>
      </c>
      <c r="AY517" s="145" t="s">
        <v>135</v>
      </c>
    </row>
    <row r="518" spans="2:51" s="12" customFormat="1">
      <c r="B518" s="143"/>
      <c r="D518" s="144" t="s">
        <v>143</v>
      </c>
      <c r="E518" s="145" t="s">
        <v>1</v>
      </c>
      <c r="F518" s="146" t="s">
        <v>844</v>
      </c>
      <c r="H518" s="147">
        <v>-4.5</v>
      </c>
      <c r="L518" s="143"/>
      <c r="M518" s="148"/>
      <c r="T518" s="149"/>
      <c r="AT518" s="145" t="s">
        <v>143</v>
      </c>
      <c r="AU518" s="145" t="s">
        <v>81</v>
      </c>
      <c r="AV518" s="12" t="s">
        <v>81</v>
      </c>
      <c r="AW518" s="12" t="s">
        <v>27</v>
      </c>
      <c r="AX518" s="12" t="s">
        <v>71</v>
      </c>
      <c r="AY518" s="145" t="s">
        <v>135</v>
      </c>
    </row>
    <row r="519" spans="2:51" s="12" customFormat="1">
      <c r="B519" s="143"/>
      <c r="D519" s="144" t="s">
        <v>143</v>
      </c>
      <c r="E519" s="145" t="s">
        <v>1</v>
      </c>
      <c r="F519" s="146" t="s">
        <v>845</v>
      </c>
      <c r="H519" s="147">
        <v>5.85</v>
      </c>
      <c r="L519" s="143"/>
      <c r="M519" s="148"/>
      <c r="T519" s="149"/>
      <c r="AT519" s="145" t="s">
        <v>143</v>
      </c>
      <c r="AU519" s="145" t="s">
        <v>81</v>
      </c>
      <c r="AV519" s="12" t="s">
        <v>81</v>
      </c>
      <c r="AW519" s="12" t="s">
        <v>27</v>
      </c>
      <c r="AX519" s="12" t="s">
        <v>71</v>
      </c>
      <c r="AY519" s="145" t="s">
        <v>135</v>
      </c>
    </row>
    <row r="520" spans="2:51" s="12" customFormat="1">
      <c r="B520" s="143"/>
      <c r="D520" s="144" t="s">
        <v>143</v>
      </c>
      <c r="E520" s="145" t="s">
        <v>1</v>
      </c>
      <c r="F520" s="146" t="s">
        <v>825</v>
      </c>
      <c r="H520" s="147">
        <v>-1.44</v>
      </c>
      <c r="L520" s="143"/>
      <c r="M520" s="148"/>
      <c r="T520" s="149"/>
      <c r="AT520" s="145" t="s">
        <v>143</v>
      </c>
      <c r="AU520" s="145" t="s">
        <v>81</v>
      </c>
      <c r="AV520" s="12" t="s">
        <v>81</v>
      </c>
      <c r="AW520" s="12" t="s">
        <v>27</v>
      </c>
      <c r="AX520" s="12" t="s">
        <v>71</v>
      </c>
      <c r="AY520" s="145" t="s">
        <v>135</v>
      </c>
    </row>
    <row r="521" spans="2:51" s="12" customFormat="1">
      <c r="B521" s="143"/>
      <c r="D521" s="144" t="s">
        <v>143</v>
      </c>
      <c r="E521" s="145" t="s">
        <v>1</v>
      </c>
      <c r="F521" s="146" t="s">
        <v>822</v>
      </c>
      <c r="H521" s="147">
        <v>0.9</v>
      </c>
      <c r="L521" s="143"/>
      <c r="M521" s="148"/>
      <c r="T521" s="149"/>
      <c r="AT521" s="145" t="s">
        <v>143</v>
      </c>
      <c r="AU521" s="145" t="s">
        <v>81</v>
      </c>
      <c r="AV521" s="12" t="s">
        <v>81</v>
      </c>
      <c r="AW521" s="12" t="s">
        <v>27</v>
      </c>
      <c r="AX521" s="12" t="s">
        <v>71</v>
      </c>
      <c r="AY521" s="145" t="s">
        <v>135</v>
      </c>
    </row>
    <row r="522" spans="2:51" s="12" customFormat="1">
      <c r="B522" s="143"/>
      <c r="D522" s="144" t="s">
        <v>143</v>
      </c>
      <c r="E522" s="145" t="s">
        <v>1</v>
      </c>
      <c r="F522" s="146" t="s">
        <v>846</v>
      </c>
      <c r="H522" s="147">
        <v>6.5960000000000001</v>
      </c>
      <c r="L522" s="143"/>
      <c r="M522" s="148"/>
      <c r="T522" s="149"/>
      <c r="AT522" s="145" t="s">
        <v>143</v>
      </c>
      <c r="AU522" s="145" t="s">
        <v>81</v>
      </c>
      <c r="AV522" s="12" t="s">
        <v>81</v>
      </c>
      <c r="AW522" s="12" t="s">
        <v>27</v>
      </c>
      <c r="AX522" s="12" t="s">
        <v>71</v>
      </c>
      <c r="AY522" s="145" t="s">
        <v>135</v>
      </c>
    </row>
    <row r="523" spans="2:51" s="12" customFormat="1">
      <c r="B523" s="143"/>
      <c r="D523" s="144" t="s">
        <v>143</v>
      </c>
      <c r="E523" s="145" t="s">
        <v>1</v>
      </c>
      <c r="F523" s="146" t="s">
        <v>847</v>
      </c>
      <c r="H523" s="147">
        <v>3.5750000000000002</v>
      </c>
      <c r="L523" s="143"/>
      <c r="M523" s="148"/>
      <c r="T523" s="149"/>
      <c r="AT523" s="145" t="s">
        <v>143</v>
      </c>
      <c r="AU523" s="145" t="s">
        <v>81</v>
      </c>
      <c r="AV523" s="12" t="s">
        <v>81</v>
      </c>
      <c r="AW523" s="12" t="s">
        <v>27</v>
      </c>
      <c r="AX523" s="12" t="s">
        <v>71</v>
      </c>
      <c r="AY523" s="145" t="s">
        <v>135</v>
      </c>
    </row>
    <row r="524" spans="2:51" s="12" customFormat="1">
      <c r="B524" s="143"/>
      <c r="D524" s="144" t="s">
        <v>143</v>
      </c>
      <c r="E524" s="145" t="s">
        <v>1</v>
      </c>
      <c r="F524" s="146" t="s">
        <v>848</v>
      </c>
      <c r="H524" s="147">
        <v>13.865</v>
      </c>
      <c r="L524" s="143"/>
      <c r="M524" s="148"/>
      <c r="T524" s="149"/>
      <c r="AT524" s="145" t="s">
        <v>143</v>
      </c>
      <c r="AU524" s="145" t="s">
        <v>81</v>
      </c>
      <c r="AV524" s="12" t="s">
        <v>81</v>
      </c>
      <c r="AW524" s="12" t="s">
        <v>27</v>
      </c>
      <c r="AX524" s="12" t="s">
        <v>71</v>
      </c>
      <c r="AY524" s="145" t="s">
        <v>135</v>
      </c>
    </row>
    <row r="525" spans="2:51" s="12" customFormat="1">
      <c r="B525" s="143"/>
      <c r="D525" s="144" t="s">
        <v>143</v>
      </c>
      <c r="E525" s="145" t="s">
        <v>1</v>
      </c>
      <c r="F525" s="146" t="s">
        <v>825</v>
      </c>
      <c r="H525" s="147">
        <v>-1.44</v>
      </c>
      <c r="L525" s="143"/>
      <c r="M525" s="148"/>
      <c r="T525" s="149"/>
      <c r="AT525" s="145" t="s">
        <v>143</v>
      </c>
      <c r="AU525" s="145" t="s">
        <v>81</v>
      </c>
      <c r="AV525" s="12" t="s">
        <v>81</v>
      </c>
      <c r="AW525" s="12" t="s">
        <v>27</v>
      </c>
      <c r="AX525" s="12" t="s">
        <v>71</v>
      </c>
      <c r="AY525" s="145" t="s">
        <v>135</v>
      </c>
    </row>
    <row r="526" spans="2:51" s="12" customFormat="1">
      <c r="B526" s="143"/>
      <c r="D526" s="144" t="s">
        <v>143</v>
      </c>
      <c r="E526" s="145" t="s">
        <v>1</v>
      </c>
      <c r="F526" s="146" t="s">
        <v>822</v>
      </c>
      <c r="H526" s="147">
        <v>0.9</v>
      </c>
      <c r="L526" s="143"/>
      <c r="M526" s="148"/>
      <c r="T526" s="149"/>
      <c r="AT526" s="145" t="s">
        <v>143</v>
      </c>
      <c r="AU526" s="145" t="s">
        <v>81</v>
      </c>
      <c r="AV526" s="12" t="s">
        <v>81</v>
      </c>
      <c r="AW526" s="12" t="s">
        <v>27</v>
      </c>
      <c r="AX526" s="12" t="s">
        <v>71</v>
      </c>
      <c r="AY526" s="145" t="s">
        <v>135</v>
      </c>
    </row>
    <row r="527" spans="2:51" s="12" customFormat="1">
      <c r="B527" s="143"/>
      <c r="D527" s="144" t="s">
        <v>143</v>
      </c>
      <c r="E527" s="145" t="s">
        <v>1</v>
      </c>
      <c r="F527" s="146" t="s">
        <v>849</v>
      </c>
      <c r="H527" s="147">
        <v>5.35</v>
      </c>
      <c r="L527" s="143"/>
      <c r="M527" s="148"/>
      <c r="T527" s="149"/>
      <c r="AT527" s="145" t="s">
        <v>143</v>
      </c>
      <c r="AU527" s="145" t="s">
        <v>81</v>
      </c>
      <c r="AV527" s="12" t="s">
        <v>81</v>
      </c>
      <c r="AW527" s="12" t="s">
        <v>27</v>
      </c>
      <c r="AX527" s="12" t="s">
        <v>71</v>
      </c>
      <c r="AY527" s="145" t="s">
        <v>135</v>
      </c>
    </row>
    <row r="528" spans="2:51" s="12" customFormat="1">
      <c r="B528" s="143"/>
      <c r="D528" s="144" t="s">
        <v>143</v>
      </c>
      <c r="E528" s="145" t="s">
        <v>1</v>
      </c>
      <c r="F528" s="146" t="s">
        <v>850</v>
      </c>
      <c r="H528" s="147">
        <v>8.75</v>
      </c>
      <c r="L528" s="143"/>
      <c r="M528" s="148"/>
      <c r="T528" s="149"/>
      <c r="AT528" s="145" t="s">
        <v>143</v>
      </c>
      <c r="AU528" s="145" t="s">
        <v>81</v>
      </c>
      <c r="AV528" s="12" t="s">
        <v>81</v>
      </c>
      <c r="AW528" s="12" t="s">
        <v>27</v>
      </c>
      <c r="AX528" s="12" t="s">
        <v>71</v>
      </c>
      <c r="AY528" s="145" t="s">
        <v>135</v>
      </c>
    </row>
    <row r="529" spans="2:51" s="12" customFormat="1">
      <c r="B529" s="143"/>
      <c r="D529" s="144" t="s">
        <v>143</v>
      </c>
      <c r="E529" s="145" t="s">
        <v>1</v>
      </c>
      <c r="F529" s="146" t="s">
        <v>851</v>
      </c>
      <c r="H529" s="147">
        <v>4.625</v>
      </c>
      <c r="L529" s="143"/>
      <c r="M529" s="148"/>
      <c r="T529" s="149"/>
      <c r="AT529" s="145" t="s">
        <v>143</v>
      </c>
      <c r="AU529" s="145" t="s">
        <v>81</v>
      </c>
      <c r="AV529" s="12" t="s">
        <v>81</v>
      </c>
      <c r="AW529" s="12" t="s">
        <v>27</v>
      </c>
      <c r="AX529" s="12" t="s">
        <v>71</v>
      </c>
      <c r="AY529" s="145" t="s">
        <v>135</v>
      </c>
    </row>
    <row r="530" spans="2:51" s="12" customFormat="1">
      <c r="B530" s="143"/>
      <c r="D530" s="144" t="s">
        <v>143</v>
      </c>
      <c r="E530" s="145" t="s">
        <v>1</v>
      </c>
      <c r="F530" s="146" t="s">
        <v>852</v>
      </c>
      <c r="H530" s="147">
        <v>2.375</v>
      </c>
      <c r="L530" s="143"/>
      <c r="M530" s="148"/>
      <c r="T530" s="149"/>
      <c r="AT530" s="145" t="s">
        <v>143</v>
      </c>
      <c r="AU530" s="145" t="s">
        <v>81</v>
      </c>
      <c r="AV530" s="12" t="s">
        <v>81</v>
      </c>
      <c r="AW530" s="12" t="s">
        <v>27</v>
      </c>
      <c r="AX530" s="12" t="s">
        <v>71</v>
      </c>
      <c r="AY530" s="145" t="s">
        <v>135</v>
      </c>
    </row>
    <row r="531" spans="2:51" s="12" customFormat="1">
      <c r="B531" s="143"/>
      <c r="D531" s="144" t="s">
        <v>143</v>
      </c>
      <c r="E531" s="145" t="s">
        <v>1</v>
      </c>
      <c r="F531" s="146" t="s">
        <v>853</v>
      </c>
      <c r="H531" s="147">
        <v>11.65</v>
      </c>
      <c r="L531" s="143"/>
      <c r="M531" s="148"/>
      <c r="T531" s="149"/>
      <c r="AT531" s="145" t="s">
        <v>143</v>
      </c>
      <c r="AU531" s="145" t="s">
        <v>81</v>
      </c>
      <c r="AV531" s="12" t="s">
        <v>81</v>
      </c>
      <c r="AW531" s="12" t="s">
        <v>27</v>
      </c>
      <c r="AX531" s="12" t="s">
        <v>71</v>
      </c>
      <c r="AY531" s="145" t="s">
        <v>135</v>
      </c>
    </row>
    <row r="532" spans="2:51" s="12" customFormat="1">
      <c r="B532" s="143"/>
      <c r="D532" s="144" t="s">
        <v>143</v>
      </c>
      <c r="E532" s="145" t="s">
        <v>1</v>
      </c>
      <c r="F532" s="146" t="s">
        <v>647</v>
      </c>
      <c r="H532" s="147">
        <v>-1.7729999999999999</v>
      </c>
      <c r="L532" s="143"/>
      <c r="M532" s="148"/>
      <c r="T532" s="149"/>
      <c r="AT532" s="145" t="s">
        <v>143</v>
      </c>
      <c r="AU532" s="145" t="s">
        <v>81</v>
      </c>
      <c r="AV532" s="12" t="s">
        <v>81</v>
      </c>
      <c r="AW532" s="12" t="s">
        <v>27</v>
      </c>
      <c r="AX532" s="12" t="s">
        <v>71</v>
      </c>
      <c r="AY532" s="145" t="s">
        <v>135</v>
      </c>
    </row>
    <row r="533" spans="2:51" s="12" customFormat="1">
      <c r="B533" s="143"/>
      <c r="D533" s="144" t="s">
        <v>143</v>
      </c>
      <c r="E533" s="145" t="s">
        <v>1</v>
      </c>
      <c r="F533" s="146" t="s">
        <v>854</v>
      </c>
      <c r="H533" s="147">
        <v>15</v>
      </c>
      <c r="L533" s="143"/>
      <c r="M533" s="148"/>
      <c r="T533" s="149"/>
      <c r="AT533" s="145" t="s">
        <v>143</v>
      </c>
      <c r="AU533" s="145" t="s">
        <v>81</v>
      </c>
      <c r="AV533" s="12" t="s">
        <v>81</v>
      </c>
      <c r="AW533" s="12" t="s">
        <v>27</v>
      </c>
      <c r="AX533" s="12" t="s">
        <v>71</v>
      </c>
      <c r="AY533" s="145" t="s">
        <v>135</v>
      </c>
    </row>
    <row r="534" spans="2:51" s="12" customFormat="1">
      <c r="B534" s="143"/>
      <c r="D534" s="144" t="s">
        <v>143</v>
      </c>
      <c r="E534" s="145" t="s">
        <v>1</v>
      </c>
      <c r="F534" s="146" t="s">
        <v>647</v>
      </c>
      <c r="H534" s="147">
        <v>-1.7729999999999999</v>
      </c>
      <c r="L534" s="143"/>
      <c r="M534" s="148"/>
      <c r="T534" s="149"/>
      <c r="AT534" s="145" t="s">
        <v>143</v>
      </c>
      <c r="AU534" s="145" t="s">
        <v>81</v>
      </c>
      <c r="AV534" s="12" t="s">
        <v>81</v>
      </c>
      <c r="AW534" s="12" t="s">
        <v>27</v>
      </c>
      <c r="AX534" s="12" t="s">
        <v>71</v>
      </c>
      <c r="AY534" s="145" t="s">
        <v>135</v>
      </c>
    </row>
    <row r="535" spans="2:51" s="12" customFormat="1">
      <c r="B535" s="143"/>
      <c r="D535" s="144" t="s">
        <v>143</v>
      </c>
      <c r="E535" s="145" t="s">
        <v>1</v>
      </c>
      <c r="F535" s="146" t="s">
        <v>855</v>
      </c>
      <c r="H535" s="147">
        <v>7.4260000000000002</v>
      </c>
      <c r="L535" s="143"/>
      <c r="M535" s="148"/>
      <c r="T535" s="149"/>
      <c r="AT535" s="145" t="s">
        <v>143</v>
      </c>
      <c r="AU535" s="145" t="s">
        <v>81</v>
      </c>
      <c r="AV535" s="12" t="s">
        <v>81</v>
      </c>
      <c r="AW535" s="12" t="s">
        <v>27</v>
      </c>
      <c r="AX535" s="12" t="s">
        <v>71</v>
      </c>
      <c r="AY535" s="145" t="s">
        <v>135</v>
      </c>
    </row>
    <row r="536" spans="2:51" s="12" customFormat="1">
      <c r="B536" s="143"/>
      <c r="D536" s="144" t="s">
        <v>143</v>
      </c>
      <c r="E536" s="145" t="s">
        <v>1</v>
      </c>
      <c r="F536" s="146" t="s">
        <v>856</v>
      </c>
      <c r="H536" s="147">
        <v>128.625</v>
      </c>
      <c r="L536" s="143"/>
      <c r="M536" s="148"/>
      <c r="T536" s="149"/>
      <c r="AT536" s="145" t="s">
        <v>143</v>
      </c>
      <c r="AU536" s="145" t="s">
        <v>81</v>
      </c>
      <c r="AV536" s="12" t="s">
        <v>81</v>
      </c>
      <c r="AW536" s="12" t="s">
        <v>27</v>
      </c>
      <c r="AX536" s="12" t="s">
        <v>71</v>
      </c>
      <c r="AY536" s="145" t="s">
        <v>135</v>
      </c>
    </row>
    <row r="537" spans="2:51" s="12" customFormat="1">
      <c r="B537" s="143"/>
      <c r="D537" s="144" t="s">
        <v>143</v>
      </c>
      <c r="E537" s="145" t="s">
        <v>1</v>
      </c>
      <c r="F537" s="146" t="s">
        <v>857</v>
      </c>
      <c r="H537" s="147">
        <v>-7.2</v>
      </c>
      <c r="L537" s="143"/>
      <c r="M537" s="148"/>
      <c r="T537" s="149"/>
      <c r="AT537" s="145" t="s">
        <v>143</v>
      </c>
      <c r="AU537" s="145" t="s">
        <v>81</v>
      </c>
      <c r="AV537" s="12" t="s">
        <v>81</v>
      </c>
      <c r="AW537" s="12" t="s">
        <v>27</v>
      </c>
      <c r="AX537" s="12" t="s">
        <v>71</v>
      </c>
      <c r="AY537" s="145" t="s">
        <v>135</v>
      </c>
    </row>
    <row r="538" spans="2:51" s="12" customFormat="1">
      <c r="B538" s="143"/>
      <c r="D538" s="144" t="s">
        <v>143</v>
      </c>
      <c r="E538" s="145" t="s">
        <v>1</v>
      </c>
      <c r="F538" s="146" t="s">
        <v>858</v>
      </c>
      <c r="H538" s="147">
        <v>29</v>
      </c>
      <c r="L538" s="143"/>
      <c r="M538" s="148"/>
      <c r="T538" s="149"/>
      <c r="AT538" s="145" t="s">
        <v>143</v>
      </c>
      <c r="AU538" s="145" t="s">
        <v>81</v>
      </c>
      <c r="AV538" s="12" t="s">
        <v>81</v>
      </c>
      <c r="AW538" s="12" t="s">
        <v>27</v>
      </c>
      <c r="AX538" s="12" t="s">
        <v>71</v>
      </c>
      <c r="AY538" s="145" t="s">
        <v>135</v>
      </c>
    </row>
    <row r="539" spans="2:51" s="12" customFormat="1">
      <c r="B539" s="143"/>
      <c r="D539" s="144" t="s">
        <v>143</v>
      </c>
      <c r="E539" s="145" t="s">
        <v>1</v>
      </c>
      <c r="F539" s="146" t="s">
        <v>859</v>
      </c>
      <c r="H539" s="147">
        <v>-9</v>
      </c>
      <c r="L539" s="143"/>
      <c r="M539" s="148"/>
      <c r="T539" s="149"/>
      <c r="AT539" s="145" t="s">
        <v>143</v>
      </c>
      <c r="AU539" s="145" t="s">
        <v>81</v>
      </c>
      <c r="AV539" s="12" t="s">
        <v>81</v>
      </c>
      <c r="AW539" s="12" t="s">
        <v>27</v>
      </c>
      <c r="AX539" s="12" t="s">
        <v>71</v>
      </c>
      <c r="AY539" s="145" t="s">
        <v>135</v>
      </c>
    </row>
    <row r="540" spans="2:51" s="12" customFormat="1">
      <c r="B540" s="143"/>
      <c r="D540" s="144" t="s">
        <v>143</v>
      </c>
      <c r="E540" s="145" t="s">
        <v>1</v>
      </c>
      <c r="F540" s="146" t="s">
        <v>860</v>
      </c>
      <c r="H540" s="147">
        <v>16.55</v>
      </c>
      <c r="L540" s="143"/>
      <c r="M540" s="148"/>
      <c r="T540" s="149"/>
      <c r="AT540" s="145" t="s">
        <v>143</v>
      </c>
      <c r="AU540" s="145" t="s">
        <v>81</v>
      </c>
      <c r="AV540" s="12" t="s">
        <v>81</v>
      </c>
      <c r="AW540" s="12" t="s">
        <v>27</v>
      </c>
      <c r="AX540" s="12" t="s">
        <v>71</v>
      </c>
      <c r="AY540" s="145" t="s">
        <v>135</v>
      </c>
    </row>
    <row r="541" spans="2:51" s="12" customFormat="1">
      <c r="B541" s="143"/>
      <c r="D541" s="144" t="s">
        <v>143</v>
      </c>
      <c r="E541" s="145" t="s">
        <v>1</v>
      </c>
      <c r="F541" s="146" t="s">
        <v>857</v>
      </c>
      <c r="H541" s="147">
        <v>-7.2</v>
      </c>
      <c r="L541" s="143"/>
      <c r="M541" s="148"/>
      <c r="T541" s="149"/>
      <c r="AT541" s="145" t="s">
        <v>143</v>
      </c>
      <c r="AU541" s="145" t="s">
        <v>81</v>
      </c>
      <c r="AV541" s="12" t="s">
        <v>81</v>
      </c>
      <c r="AW541" s="12" t="s">
        <v>27</v>
      </c>
      <c r="AX541" s="12" t="s">
        <v>71</v>
      </c>
      <c r="AY541" s="145" t="s">
        <v>135</v>
      </c>
    </row>
    <row r="542" spans="2:51" s="12" customFormat="1">
      <c r="B542" s="143"/>
      <c r="D542" s="144" t="s">
        <v>143</v>
      </c>
      <c r="E542" s="145" t="s">
        <v>1</v>
      </c>
      <c r="F542" s="146" t="s">
        <v>861</v>
      </c>
      <c r="H542" s="147">
        <v>-4.5</v>
      </c>
      <c r="L542" s="143"/>
      <c r="M542" s="148"/>
      <c r="T542" s="149"/>
      <c r="AT542" s="145" t="s">
        <v>143</v>
      </c>
      <c r="AU542" s="145" t="s">
        <v>81</v>
      </c>
      <c r="AV542" s="12" t="s">
        <v>81</v>
      </c>
      <c r="AW542" s="12" t="s">
        <v>27</v>
      </c>
      <c r="AX542" s="12" t="s">
        <v>71</v>
      </c>
      <c r="AY542" s="145" t="s">
        <v>135</v>
      </c>
    </row>
    <row r="543" spans="2:51" s="12" customFormat="1">
      <c r="B543" s="143"/>
      <c r="D543" s="144" t="s">
        <v>143</v>
      </c>
      <c r="E543" s="145" t="s">
        <v>1</v>
      </c>
      <c r="F543" s="146" t="s">
        <v>862</v>
      </c>
      <c r="H543" s="147">
        <v>1.1339999999999999</v>
      </c>
      <c r="L543" s="143"/>
      <c r="M543" s="148"/>
      <c r="T543" s="149"/>
      <c r="AT543" s="145" t="s">
        <v>143</v>
      </c>
      <c r="AU543" s="145" t="s">
        <v>81</v>
      </c>
      <c r="AV543" s="12" t="s">
        <v>81</v>
      </c>
      <c r="AW543" s="12" t="s">
        <v>27</v>
      </c>
      <c r="AX543" s="12" t="s">
        <v>71</v>
      </c>
      <c r="AY543" s="145" t="s">
        <v>135</v>
      </c>
    </row>
    <row r="544" spans="2:51" s="12" customFormat="1">
      <c r="B544" s="143"/>
      <c r="D544" s="144" t="s">
        <v>143</v>
      </c>
      <c r="E544" s="145" t="s">
        <v>1</v>
      </c>
      <c r="F544" s="146" t="s">
        <v>863</v>
      </c>
      <c r="H544" s="147">
        <v>56.097000000000001</v>
      </c>
      <c r="L544" s="143"/>
      <c r="M544" s="148"/>
      <c r="T544" s="149"/>
      <c r="AT544" s="145" t="s">
        <v>143</v>
      </c>
      <c r="AU544" s="145" t="s">
        <v>81</v>
      </c>
      <c r="AV544" s="12" t="s">
        <v>81</v>
      </c>
      <c r="AW544" s="12" t="s">
        <v>27</v>
      </c>
      <c r="AX544" s="12" t="s">
        <v>71</v>
      </c>
      <c r="AY544" s="145" t="s">
        <v>135</v>
      </c>
    </row>
    <row r="545" spans="2:51" s="12" customFormat="1">
      <c r="B545" s="143"/>
      <c r="D545" s="144" t="s">
        <v>143</v>
      </c>
      <c r="E545" s="145" t="s">
        <v>1</v>
      </c>
      <c r="F545" s="146" t="s">
        <v>864</v>
      </c>
      <c r="H545" s="147">
        <v>-5.2320000000000002</v>
      </c>
      <c r="L545" s="143"/>
      <c r="M545" s="148"/>
      <c r="T545" s="149"/>
      <c r="AT545" s="145" t="s">
        <v>143</v>
      </c>
      <c r="AU545" s="145" t="s">
        <v>81</v>
      </c>
      <c r="AV545" s="12" t="s">
        <v>81</v>
      </c>
      <c r="AW545" s="12" t="s">
        <v>27</v>
      </c>
      <c r="AX545" s="12" t="s">
        <v>71</v>
      </c>
      <c r="AY545" s="145" t="s">
        <v>135</v>
      </c>
    </row>
    <row r="546" spans="2:51" s="15" customFormat="1">
      <c r="B546" s="175"/>
      <c r="D546" s="144" t="s">
        <v>143</v>
      </c>
      <c r="E546" s="176" t="s">
        <v>1</v>
      </c>
      <c r="F546" s="177" t="s">
        <v>590</v>
      </c>
      <c r="H546" s="178">
        <v>729.38299999999992</v>
      </c>
      <c r="L546" s="175"/>
      <c r="M546" s="179"/>
      <c r="T546" s="180"/>
      <c r="AT546" s="176" t="s">
        <v>143</v>
      </c>
      <c r="AU546" s="176" t="s">
        <v>81</v>
      </c>
      <c r="AV546" s="15" t="s">
        <v>150</v>
      </c>
      <c r="AW546" s="15" t="s">
        <v>27</v>
      </c>
      <c r="AX546" s="15" t="s">
        <v>71</v>
      </c>
      <c r="AY546" s="176" t="s">
        <v>135</v>
      </c>
    </row>
    <row r="547" spans="2:51" s="14" customFormat="1">
      <c r="B547" s="156"/>
      <c r="D547" s="144" t="s">
        <v>143</v>
      </c>
      <c r="E547" s="157" t="s">
        <v>1</v>
      </c>
      <c r="F547" s="158" t="s">
        <v>591</v>
      </c>
      <c r="H547" s="157" t="s">
        <v>1</v>
      </c>
      <c r="L547" s="156"/>
      <c r="M547" s="159"/>
      <c r="T547" s="160"/>
      <c r="AT547" s="157" t="s">
        <v>143</v>
      </c>
      <c r="AU547" s="157" t="s">
        <v>81</v>
      </c>
      <c r="AV547" s="14" t="s">
        <v>79</v>
      </c>
      <c r="AW547" s="14" t="s">
        <v>27</v>
      </c>
      <c r="AX547" s="14" t="s">
        <v>71</v>
      </c>
      <c r="AY547" s="157" t="s">
        <v>135</v>
      </c>
    </row>
    <row r="548" spans="2:51" s="12" customFormat="1">
      <c r="B548" s="143"/>
      <c r="D548" s="144" t="s">
        <v>143</v>
      </c>
      <c r="E548" s="145" t="s">
        <v>1</v>
      </c>
      <c r="F548" s="146" t="s">
        <v>865</v>
      </c>
      <c r="H548" s="147">
        <v>17.055</v>
      </c>
      <c r="L548" s="143"/>
      <c r="M548" s="148"/>
      <c r="T548" s="149"/>
      <c r="AT548" s="145" t="s">
        <v>143</v>
      </c>
      <c r="AU548" s="145" t="s">
        <v>81</v>
      </c>
      <c r="AV548" s="12" t="s">
        <v>81</v>
      </c>
      <c r="AW548" s="12" t="s">
        <v>27</v>
      </c>
      <c r="AX548" s="12" t="s">
        <v>71</v>
      </c>
      <c r="AY548" s="145" t="s">
        <v>135</v>
      </c>
    </row>
    <row r="549" spans="2:51" s="12" customFormat="1">
      <c r="B549" s="143"/>
      <c r="D549" s="144" t="s">
        <v>143</v>
      </c>
      <c r="E549" s="145" t="s">
        <v>1</v>
      </c>
      <c r="F549" s="146" t="s">
        <v>825</v>
      </c>
      <c r="H549" s="147">
        <v>-1.44</v>
      </c>
      <c r="L549" s="143"/>
      <c r="M549" s="148"/>
      <c r="T549" s="149"/>
      <c r="AT549" s="145" t="s">
        <v>143</v>
      </c>
      <c r="AU549" s="145" t="s">
        <v>81</v>
      </c>
      <c r="AV549" s="12" t="s">
        <v>81</v>
      </c>
      <c r="AW549" s="12" t="s">
        <v>27</v>
      </c>
      <c r="AX549" s="12" t="s">
        <v>71</v>
      </c>
      <c r="AY549" s="145" t="s">
        <v>135</v>
      </c>
    </row>
    <row r="550" spans="2:51" s="12" customFormat="1">
      <c r="B550" s="143"/>
      <c r="D550" s="144" t="s">
        <v>143</v>
      </c>
      <c r="E550" s="145" t="s">
        <v>1</v>
      </c>
      <c r="F550" s="146" t="s">
        <v>822</v>
      </c>
      <c r="H550" s="147">
        <v>0.9</v>
      </c>
      <c r="L550" s="143"/>
      <c r="M550" s="148"/>
      <c r="T550" s="149"/>
      <c r="AT550" s="145" t="s">
        <v>143</v>
      </c>
      <c r="AU550" s="145" t="s">
        <v>81</v>
      </c>
      <c r="AV550" s="12" t="s">
        <v>81</v>
      </c>
      <c r="AW550" s="12" t="s">
        <v>27</v>
      </c>
      <c r="AX550" s="12" t="s">
        <v>71</v>
      </c>
      <c r="AY550" s="145" t="s">
        <v>135</v>
      </c>
    </row>
    <row r="551" spans="2:51" s="12" customFormat="1">
      <c r="B551" s="143"/>
      <c r="D551" s="144" t="s">
        <v>143</v>
      </c>
      <c r="E551" s="145" t="s">
        <v>1</v>
      </c>
      <c r="F551" s="146" t="s">
        <v>866</v>
      </c>
      <c r="H551" s="147">
        <v>2.375</v>
      </c>
      <c r="L551" s="143"/>
      <c r="M551" s="148"/>
      <c r="T551" s="149"/>
      <c r="AT551" s="145" t="s">
        <v>143</v>
      </c>
      <c r="AU551" s="145" t="s">
        <v>81</v>
      </c>
      <c r="AV551" s="12" t="s">
        <v>81</v>
      </c>
      <c r="AW551" s="12" t="s">
        <v>27</v>
      </c>
      <c r="AX551" s="12" t="s">
        <v>71</v>
      </c>
      <c r="AY551" s="145" t="s">
        <v>135</v>
      </c>
    </row>
    <row r="552" spans="2:51" s="12" customFormat="1">
      <c r="B552" s="143"/>
      <c r="D552" s="144" t="s">
        <v>143</v>
      </c>
      <c r="E552" s="145" t="s">
        <v>1</v>
      </c>
      <c r="F552" s="146" t="s">
        <v>867</v>
      </c>
      <c r="H552" s="147">
        <v>26.582999999999998</v>
      </c>
      <c r="L552" s="143"/>
      <c r="M552" s="148"/>
      <c r="T552" s="149"/>
      <c r="AT552" s="145" t="s">
        <v>143</v>
      </c>
      <c r="AU552" s="145" t="s">
        <v>81</v>
      </c>
      <c r="AV552" s="12" t="s">
        <v>81</v>
      </c>
      <c r="AW552" s="12" t="s">
        <v>27</v>
      </c>
      <c r="AX552" s="12" t="s">
        <v>71</v>
      </c>
      <c r="AY552" s="145" t="s">
        <v>135</v>
      </c>
    </row>
    <row r="553" spans="2:51" s="12" customFormat="1">
      <c r="B553" s="143"/>
      <c r="D553" s="144" t="s">
        <v>143</v>
      </c>
      <c r="E553" s="145" t="s">
        <v>1</v>
      </c>
      <c r="F553" s="146" t="s">
        <v>825</v>
      </c>
      <c r="H553" s="147">
        <v>-1.44</v>
      </c>
      <c r="L553" s="143"/>
      <c r="M553" s="148"/>
      <c r="T553" s="149"/>
      <c r="AT553" s="145" t="s">
        <v>143</v>
      </c>
      <c r="AU553" s="145" t="s">
        <v>81</v>
      </c>
      <c r="AV553" s="12" t="s">
        <v>81</v>
      </c>
      <c r="AW553" s="12" t="s">
        <v>27</v>
      </c>
      <c r="AX553" s="12" t="s">
        <v>71</v>
      </c>
      <c r="AY553" s="145" t="s">
        <v>135</v>
      </c>
    </row>
    <row r="554" spans="2:51" s="12" customFormat="1">
      <c r="B554" s="143"/>
      <c r="D554" s="144" t="s">
        <v>143</v>
      </c>
      <c r="E554" s="145" t="s">
        <v>1</v>
      </c>
      <c r="F554" s="146" t="s">
        <v>822</v>
      </c>
      <c r="H554" s="147">
        <v>0.9</v>
      </c>
      <c r="L554" s="143"/>
      <c r="M554" s="148"/>
      <c r="T554" s="149"/>
      <c r="AT554" s="145" t="s">
        <v>143</v>
      </c>
      <c r="AU554" s="145" t="s">
        <v>81</v>
      </c>
      <c r="AV554" s="12" t="s">
        <v>81</v>
      </c>
      <c r="AW554" s="12" t="s">
        <v>27</v>
      </c>
      <c r="AX554" s="12" t="s">
        <v>71</v>
      </c>
      <c r="AY554" s="145" t="s">
        <v>135</v>
      </c>
    </row>
    <row r="555" spans="2:51" s="12" customFormat="1">
      <c r="B555" s="143"/>
      <c r="D555" s="144" t="s">
        <v>143</v>
      </c>
      <c r="E555" s="145" t="s">
        <v>1</v>
      </c>
      <c r="F555" s="146" t="s">
        <v>868</v>
      </c>
      <c r="H555" s="147">
        <v>93.957999999999998</v>
      </c>
      <c r="L555" s="143"/>
      <c r="M555" s="148"/>
      <c r="T555" s="149"/>
      <c r="AT555" s="145" t="s">
        <v>143</v>
      </c>
      <c r="AU555" s="145" t="s">
        <v>81</v>
      </c>
      <c r="AV555" s="12" t="s">
        <v>81</v>
      </c>
      <c r="AW555" s="12" t="s">
        <v>27</v>
      </c>
      <c r="AX555" s="12" t="s">
        <v>71</v>
      </c>
      <c r="AY555" s="145" t="s">
        <v>135</v>
      </c>
    </row>
    <row r="556" spans="2:51" s="12" customFormat="1">
      <c r="B556" s="143"/>
      <c r="D556" s="144" t="s">
        <v>143</v>
      </c>
      <c r="E556" s="145" t="s">
        <v>1</v>
      </c>
      <c r="F556" s="146" t="s">
        <v>869</v>
      </c>
      <c r="H556" s="147">
        <v>-15.103999999999999</v>
      </c>
      <c r="L556" s="143"/>
      <c r="M556" s="148"/>
      <c r="T556" s="149"/>
      <c r="AT556" s="145" t="s">
        <v>143</v>
      </c>
      <c r="AU556" s="145" t="s">
        <v>81</v>
      </c>
      <c r="AV556" s="12" t="s">
        <v>81</v>
      </c>
      <c r="AW556" s="12" t="s">
        <v>27</v>
      </c>
      <c r="AX556" s="12" t="s">
        <v>71</v>
      </c>
      <c r="AY556" s="145" t="s">
        <v>135</v>
      </c>
    </row>
    <row r="557" spans="2:51" s="12" customFormat="1">
      <c r="B557" s="143"/>
      <c r="D557" s="144" t="s">
        <v>143</v>
      </c>
      <c r="E557" s="145" t="s">
        <v>1</v>
      </c>
      <c r="F557" s="146" t="s">
        <v>870</v>
      </c>
      <c r="H557" s="147">
        <v>-3.1520000000000001</v>
      </c>
      <c r="L557" s="143"/>
      <c r="M557" s="148"/>
      <c r="T557" s="149"/>
      <c r="AT557" s="145" t="s">
        <v>143</v>
      </c>
      <c r="AU557" s="145" t="s">
        <v>81</v>
      </c>
      <c r="AV557" s="12" t="s">
        <v>81</v>
      </c>
      <c r="AW557" s="12" t="s">
        <v>27</v>
      </c>
      <c r="AX557" s="12" t="s">
        <v>71</v>
      </c>
      <c r="AY557" s="145" t="s">
        <v>135</v>
      </c>
    </row>
    <row r="558" spans="2:51" s="12" customFormat="1">
      <c r="B558" s="143"/>
      <c r="D558" s="144" t="s">
        <v>143</v>
      </c>
      <c r="E558" s="145" t="s">
        <v>1</v>
      </c>
      <c r="F558" s="146" t="s">
        <v>871</v>
      </c>
      <c r="H558" s="147">
        <v>-5.508</v>
      </c>
      <c r="L558" s="143"/>
      <c r="M558" s="148"/>
      <c r="T558" s="149"/>
      <c r="AT558" s="145" t="s">
        <v>143</v>
      </c>
      <c r="AU558" s="145" t="s">
        <v>81</v>
      </c>
      <c r="AV558" s="12" t="s">
        <v>81</v>
      </c>
      <c r="AW558" s="12" t="s">
        <v>27</v>
      </c>
      <c r="AX558" s="12" t="s">
        <v>71</v>
      </c>
      <c r="AY558" s="145" t="s">
        <v>135</v>
      </c>
    </row>
    <row r="559" spans="2:51" s="12" customFormat="1">
      <c r="B559" s="143"/>
      <c r="D559" s="144" t="s">
        <v>143</v>
      </c>
      <c r="E559" s="145" t="s">
        <v>1</v>
      </c>
      <c r="F559" s="146" t="s">
        <v>872</v>
      </c>
      <c r="H559" s="147">
        <v>-1.7729999999999999</v>
      </c>
      <c r="L559" s="143"/>
      <c r="M559" s="148"/>
      <c r="T559" s="149"/>
      <c r="AT559" s="145" t="s">
        <v>143</v>
      </c>
      <c r="AU559" s="145" t="s">
        <v>81</v>
      </c>
      <c r="AV559" s="12" t="s">
        <v>81</v>
      </c>
      <c r="AW559" s="12" t="s">
        <v>27</v>
      </c>
      <c r="AX559" s="12" t="s">
        <v>71</v>
      </c>
      <c r="AY559" s="145" t="s">
        <v>135</v>
      </c>
    </row>
    <row r="560" spans="2:51" s="12" customFormat="1">
      <c r="B560" s="143"/>
      <c r="D560" s="144" t="s">
        <v>143</v>
      </c>
      <c r="E560" s="145" t="s">
        <v>1</v>
      </c>
      <c r="F560" s="146" t="s">
        <v>873</v>
      </c>
      <c r="H560" s="147">
        <v>3.0459999999999998</v>
      </c>
      <c r="L560" s="143"/>
      <c r="M560" s="148"/>
      <c r="T560" s="149"/>
      <c r="AT560" s="145" t="s">
        <v>143</v>
      </c>
      <c r="AU560" s="145" t="s">
        <v>81</v>
      </c>
      <c r="AV560" s="12" t="s">
        <v>81</v>
      </c>
      <c r="AW560" s="12" t="s">
        <v>27</v>
      </c>
      <c r="AX560" s="12" t="s">
        <v>71</v>
      </c>
      <c r="AY560" s="145" t="s">
        <v>135</v>
      </c>
    </row>
    <row r="561" spans="2:51" s="12" customFormat="1">
      <c r="B561" s="143"/>
      <c r="D561" s="144" t="s">
        <v>143</v>
      </c>
      <c r="E561" s="145" t="s">
        <v>1</v>
      </c>
      <c r="F561" s="146" t="s">
        <v>874</v>
      </c>
      <c r="H561" s="147">
        <v>2.39</v>
      </c>
      <c r="L561" s="143"/>
      <c r="M561" s="148"/>
      <c r="T561" s="149"/>
      <c r="AT561" s="145" t="s">
        <v>143</v>
      </c>
      <c r="AU561" s="145" t="s">
        <v>81</v>
      </c>
      <c r="AV561" s="12" t="s">
        <v>81</v>
      </c>
      <c r="AW561" s="12" t="s">
        <v>27</v>
      </c>
      <c r="AX561" s="12" t="s">
        <v>71</v>
      </c>
      <c r="AY561" s="145" t="s">
        <v>135</v>
      </c>
    </row>
    <row r="562" spans="2:51" s="12" customFormat="1">
      <c r="B562" s="143"/>
      <c r="D562" s="144" t="s">
        <v>143</v>
      </c>
      <c r="E562" s="145" t="s">
        <v>1</v>
      </c>
      <c r="F562" s="146" t="s">
        <v>875</v>
      </c>
      <c r="H562" s="147">
        <v>14.875</v>
      </c>
      <c r="L562" s="143"/>
      <c r="M562" s="148"/>
      <c r="T562" s="149"/>
      <c r="AT562" s="145" t="s">
        <v>143</v>
      </c>
      <c r="AU562" s="145" t="s">
        <v>81</v>
      </c>
      <c r="AV562" s="12" t="s">
        <v>81</v>
      </c>
      <c r="AW562" s="12" t="s">
        <v>27</v>
      </c>
      <c r="AX562" s="12" t="s">
        <v>71</v>
      </c>
      <c r="AY562" s="145" t="s">
        <v>135</v>
      </c>
    </row>
    <row r="563" spans="2:51" s="12" customFormat="1">
      <c r="B563" s="143"/>
      <c r="D563" s="144" t="s">
        <v>143</v>
      </c>
      <c r="E563" s="145" t="s">
        <v>1</v>
      </c>
      <c r="F563" s="146" t="s">
        <v>876</v>
      </c>
      <c r="H563" s="147">
        <v>41</v>
      </c>
      <c r="L563" s="143"/>
      <c r="M563" s="148"/>
      <c r="T563" s="149"/>
      <c r="AT563" s="145" t="s">
        <v>143</v>
      </c>
      <c r="AU563" s="145" t="s">
        <v>81</v>
      </c>
      <c r="AV563" s="12" t="s">
        <v>81</v>
      </c>
      <c r="AW563" s="12" t="s">
        <v>27</v>
      </c>
      <c r="AX563" s="12" t="s">
        <v>71</v>
      </c>
      <c r="AY563" s="145" t="s">
        <v>135</v>
      </c>
    </row>
    <row r="564" spans="2:51" s="12" customFormat="1">
      <c r="B564" s="143"/>
      <c r="D564" s="144" t="s">
        <v>143</v>
      </c>
      <c r="E564" s="145" t="s">
        <v>1</v>
      </c>
      <c r="F564" s="146" t="s">
        <v>877</v>
      </c>
      <c r="H564" s="147">
        <v>-16.524000000000001</v>
      </c>
      <c r="L564" s="143"/>
      <c r="M564" s="148"/>
      <c r="T564" s="149"/>
      <c r="AT564" s="145" t="s">
        <v>143</v>
      </c>
      <c r="AU564" s="145" t="s">
        <v>81</v>
      </c>
      <c r="AV564" s="12" t="s">
        <v>81</v>
      </c>
      <c r="AW564" s="12" t="s">
        <v>27</v>
      </c>
      <c r="AX564" s="12" t="s">
        <v>71</v>
      </c>
      <c r="AY564" s="145" t="s">
        <v>135</v>
      </c>
    </row>
    <row r="565" spans="2:51" s="12" customFormat="1">
      <c r="B565" s="143"/>
      <c r="D565" s="144" t="s">
        <v>143</v>
      </c>
      <c r="E565" s="145" t="s">
        <v>1</v>
      </c>
      <c r="F565" s="146" t="s">
        <v>870</v>
      </c>
      <c r="H565" s="147">
        <v>-3.1520000000000001</v>
      </c>
      <c r="L565" s="143"/>
      <c r="M565" s="148"/>
      <c r="T565" s="149"/>
      <c r="AT565" s="145" t="s">
        <v>143</v>
      </c>
      <c r="AU565" s="145" t="s">
        <v>81</v>
      </c>
      <c r="AV565" s="12" t="s">
        <v>81</v>
      </c>
      <c r="AW565" s="12" t="s">
        <v>27</v>
      </c>
      <c r="AX565" s="12" t="s">
        <v>71</v>
      </c>
      <c r="AY565" s="145" t="s">
        <v>135</v>
      </c>
    </row>
    <row r="566" spans="2:51" s="12" customFormat="1">
      <c r="B566" s="143"/>
      <c r="D566" s="144" t="s">
        <v>143</v>
      </c>
      <c r="E566" s="145" t="s">
        <v>1</v>
      </c>
      <c r="F566" s="146" t="s">
        <v>878</v>
      </c>
      <c r="H566" s="147">
        <v>7.1710000000000003</v>
      </c>
      <c r="L566" s="143"/>
      <c r="M566" s="148"/>
      <c r="T566" s="149"/>
      <c r="AT566" s="145" t="s">
        <v>143</v>
      </c>
      <c r="AU566" s="145" t="s">
        <v>81</v>
      </c>
      <c r="AV566" s="12" t="s">
        <v>81</v>
      </c>
      <c r="AW566" s="12" t="s">
        <v>27</v>
      </c>
      <c r="AX566" s="12" t="s">
        <v>71</v>
      </c>
      <c r="AY566" s="145" t="s">
        <v>135</v>
      </c>
    </row>
    <row r="567" spans="2:51" s="12" customFormat="1">
      <c r="B567" s="143"/>
      <c r="D567" s="144" t="s">
        <v>143</v>
      </c>
      <c r="E567" s="145" t="s">
        <v>1</v>
      </c>
      <c r="F567" s="146" t="s">
        <v>879</v>
      </c>
      <c r="H567" s="147">
        <v>23.204999999999998</v>
      </c>
      <c r="L567" s="143"/>
      <c r="M567" s="148"/>
      <c r="T567" s="149"/>
      <c r="AT567" s="145" t="s">
        <v>143</v>
      </c>
      <c r="AU567" s="145" t="s">
        <v>81</v>
      </c>
      <c r="AV567" s="12" t="s">
        <v>81</v>
      </c>
      <c r="AW567" s="12" t="s">
        <v>27</v>
      </c>
      <c r="AX567" s="12" t="s">
        <v>71</v>
      </c>
      <c r="AY567" s="145" t="s">
        <v>135</v>
      </c>
    </row>
    <row r="568" spans="2:51" s="12" customFormat="1">
      <c r="B568" s="143"/>
      <c r="D568" s="144" t="s">
        <v>143</v>
      </c>
      <c r="E568" s="145" t="s">
        <v>1</v>
      </c>
      <c r="F568" s="146" t="s">
        <v>647</v>
      </c>
      <c r="H568" s="147">
        <v>-1.7729999999999999</v>
      </c>
      <c r="L568" s="143"/>
      <c r="M568" s="148"/>
      <c r="T568" s="149"/>
      <c r="AT568" s="145" t="s">
        <v>143</v>
      </c>
      <c r="AU568" s="145" t="s">
        <v>81</v>
      </c>
      <c r="AV568" s="12" t="s">
        <v>81</v>
      </c>
      <c r="AW568" s="12" t="s">
        <v>27</v>
      </c>
      <c r="AX568" s="12" t="s">
        <v>71</v>
      </c>
      <c r="AY568" s="145" t="s">
        <v>135</v>
      </c>
    </row>
    <row r="569" spans="2:51" s="12" customFormat="1">
      <c r="B569" s="143"/>
      <c r="D569" s="144" t="s">
        <v>143</v>
      </c>
      <c r="E569" s="145" t="s">
        <v>1</v>
      </c>
      <c r="F569" s="146" t="s">
        <v>880</v>
      </c>
      <c r="H569" s="147">
        <v>18.75</v>
      </c>
      <c r="L569" s="143"/>
      <c r="M569" s="148"/>
      <c r="T569" s="149"/>
      <c r="AT569" s="145" t="s">
        <v>143</v>
      </c>
      <c r="AU569" s="145" t="s">
        <v>81</v>
      </c>
      <c r="AV569" s="12" t="s">
        <v>81</v>
      </c>
      <c r="AW569" s="12" t="s">
        <v>27</v>
      </c>
      <c r="AX569" s="12" t="s">
        <v>71</v>
      </c>
      <c r="AY569" s="145" t="s">
        <v>135</v>
      </c>
    </row>
    <row r="570" spans="2:51" s="12" customFormat="1">
      <c r="B570" s="143"/>
      <c r="D570" s="144" t="s">
        <v>143</v>
      </c>
      <c r="E570" s="145" t="s">
        <v>1</v>
      </c>
      <c r="F570" s="146" t="s">
        <v>881</v>
      </c>
      <c r="H570" s="147">
        <v>5.4</v>
      </c>
      <c r="L570" s="143"/>
      <c r="M570" s="148"/>
      <c r="T570" s="149"/>
      <c r="AT570" s="145" t="s">
        <v>143</v>
      </c>
      <c r="AU570" s="145" t="s">
        <v>81</v>
      </c>
      <c r="AV570" s="12" t="s">
        <v>81</v>
      </c>
      <c r="AW570" s="12" t="s">
        <v>27</v>
      </c>
      <c r="AX570" s="12" t="s">
        <v>71</v>
      </c>
      <c r="AY570" s="145" t="s">
        <v>135</v>
      </c>
    </row>
    <row r="571" spans="2:51" s="12" customFormat="1">
      <c r="B571" s="143"/>
      <c r="D571" s="144" t="s">
        <v>143</v>
      </c>
      <c r="E571" s="145" t="s">
        <v>1</v>
      </c>
      <c r="F571" s="146" t="s">
        <v>882</v>
      </c>
      <c r="H571" s="147">
        <v>6.8</v>
      </c>
      <c r="L571" s="143"/>
      <c r="M571" s="148"/>
      <c r="T571" s="149"/>
      <c r="AT571" s="145" t="s">
        <v>143</v>
      </c>
      <c r="AU571" s="145" t="s">
        <v>81</v>
      </c>
      <c r="AV571" s="12" t="s">
        <v>81</v>
      </c>
      <c r="AW571" s="12" t="s">
        <v>27</v>
      </c>
      <c r="AX571" s="12" t="s">
        <v>71</v>
      </c>
      <c r="AY571" s="145" t="s">
        <v>135</v>
      </c>
    </row>
    <row r="572" spans="2:51" s="12" customFormat="1">
      <c r="B572" s="143"/>
      <c r="D572" s="144" t="s">
        <v>143</v>
      </c>
      <c r="E572" s="145" t="s">
        <v>1</v>
      </c>
      <c r="F572" s="146" t="s">
        <v>825</v>
      </c>
      <c r="H572" s="147">
        <v>-1.44</v>
      </c>
      <c r="L572" s="143"/>
      <c r="M572" s="148"/>
      <c r="T572" s="149"/>
      <c r="AT572" s="145" t="s">
        <v>143</v>
      </c>
      <c r="AU572" s="145" t="s">
        <v>81</v>
      </c>
      <c r="AV572" s="12" t="s">
        <v>81</v>
      </c>
      <c r="AW572" s="12" t="s">
        <v>27</v>
      </c>
      <c r="AX572" s="12" t="s">
        <v>71</v>
      </c>
      <c r="AY572" s="145" t="s">
        <v>135</v>
      </c>
    </row>
    <row r="573" spans="2:51" s="12" customFormat="1">
      <c r="B573" s="143"/>
      <c r="D573" s="144" t="s">
        <v>143</v>
      </c>
      <c r="E573" s="145" t="s">
        <v>1</v>
      </c>
      <c r="F573" s="146" t="s">
        <v>822</v>
      </c>
      <c r="H573" s="147">
        <v>0.9</v>
      </c>
      <c r="L573" s="143"/>
      <c r="M573" s="148"/>
      <c r="T573" s="149"/>
      <c r="AT573" s="145" t="s">
        <v>143</v>
      </c>
      <c r="AU573" s="145" t="s">
        <v>81</v>
      </c>
      <c r="AV573" s="12" t="s">
        <v>81</v>
      </c>
      <c r="AW573" s="12" t="s">
        <v>27</v>
      </c>
      <c r="AX573" s="12" t="s">
        <v>71</v>
      </c>
      <c r="AY573" s="145" t="s">
        <v>135</v>
      </c>
    </row>
    <row r="574" spans="2:51" s="12" customFormat="1">
      <c r="B574" s="143"/>
      <c r="D574" s="144" t="s">
        <v>143</v>
      </c>
      <c r="E574" s="145" t="s">
        <v>1</v>
      </c>
      <c r="F574" s="146" t="s">
        <v>883</v>
      </c>
      <c r="H574" s="147">
        <v>3.75</v>
      </c>
      <c r="L574" s="143"/>
      <c r="M574" s="148"/>
      <c r="T574" s="149"/>
      <c r="AT574" s="145" t="s">
        <v>143</v>
      </c>
      <c r="AU574" s="145" t="s">
        <v>81</v>
      </c>
      <c r="AV574" s="12" t="s">
        <v>81</v>
      </c>
      <c r="AW574" s="12" t="s">
        <v>27</v>
      </c>
      <c r="AX574" s="12" t="s">
        <v>71</v>
      </c>
      <c r="AY574" s="145" t="s">
        <v>135</v>
      </c>
    </row>
    <row r="575" spans="2:51" s="12" customFormat="1">
      <c r="B575" s="143"/>
      <c r="D575" s="144" t="s">
        <v>143</v>
      </c>
      <c r="E575" s="145" t="s">
        <v>1</v>
      </c>
      <c r="F575" s="146" t="s">
        <v>884</v>
      </c>
      <c r="H575" s="147">
        <v>10.057</v>
      </c>
      <c r="L575" s="143"/>
      <c r="M575" s="148"/>
      <c r="T575" s="149"/>
      <c r="AT575" s="145" t="s">
        <v>143</v>
      </c>
      <c r="AU575" s="145" t="s">
        <v>81</v>
      </c>
      <c r="AV575" s="12" t="s">
        <v>81</v>
      </c>
      <c r="AW575" s="12" t="s">
        <v>27</v>
      </c>
      <c r="AX575" s="12" t="s">
        <v>71</v>
      </c>
      <c r="AY575" s="145" t="s">
        <v>135</v>
      </c>
    </row>
    <row r="576" spans="2:51" s="12" customFormat="1">
      <c r="B576" s="143"/>
      <c r="D576" s="144" t="s">
        <v>143</v>
      </c>
      <c r="E576" s="145" t="s">
        <v>1</v>
      </c>
      <c r="F576" s="146" t="s">
        <v>825</v>
      </c>
      <c r="H576" s="147">
        <v>-1.44</v>
      </c>
      <c r="L576" s="143"/>
      <c r="M576" s="148"/>
      <c r="T576" s="149"/>
      <c r="AT576" s="145" t="s">
        <v>143</v>
      </c>
      <c r="AU576" s="145" t="s">
        <v>81</v>
      </c>
      <c r="AV576" s="12" t="s">
        <v>81</v>
      </c>
      <c r="AW576" s="12" t="s">
        <v>27</v>
      </c>
      <c r="AX576" s="12" t="s">
        <v>71</v>
      </c>
      <c r="AY576" s="145" t="s">
        <v>135</v>
      </c>
    </row>
    <row r="577" spans="2:51" s="12" customFormat="1">
      <c r="B577" s="143"/>
      <c r="D577" s="144" t="s">
        <v>143</v>
      </c>
      <c r="E577" s="145" t="s">
        <v>1</v>
      </c>
      <c r="F577" s="146" t="s">
        <v>822</v>
      </c>
      <c r="H577" s="147">
        <v>0.9</v>
      </c>
      <c r="L577" s="143"/>
      <c r="M577" s="148"/>
      <c r="T577" s="149"/>
      <c r="AT577" s="145" t="s">
        <v>143</v>
      </c>
      <c r="AU577" s="145" t="s">
        <v>81</v>
      </c>
      <c r="AV577" s="12" t="s">
        <v>81</v>
      </c>
      <c r="AW577" s="12" t="s">
        <v>27</v>
      </c>
      <c r="AX577" s="12" t="s">
        <v>71</v>
      </c>
      <c r="AY577" s="145" t="s">
        <v>135</v>
      </c>
    </row>
    <row r="578" spans="2:51" s="12" customFormat="1">
      <c r="B578" s="143"/>
      <c r="D578" s="144" t="s">
        <v>143</v>
      </c>
      <c r="E578" s="145" t="s">
        <v>1</v>
      </c>
      <c r="F578" s="146" t="s">
        <v>885</v>
      </c>
      <c r="H578" s="147">
        <v>8.5</v>
      </c>
      <c r="L578" s="143"/>
      <c r="M578" s="148"/>
      <c r="T578" s="149"/>
      <c r="AT578" s="145" t="s">
        <v>143</v>
      </c>
      <c r="AU578" s="145" t="s">
        <v>81</v>
      </c>
      <c r="AV578" s="12" t="s">
        <v>81</v>
      </c>
      <c r="AW578" s="12" t="s">
        <v>27</v>
      </c>
      <c r="AX578" s="12" t="s">
        <v>71</v>
      </c>
      <c r="AY578" s="145" t="s">
        <v>135</v>
      </c>
    </row>
    <row r="579" spans="2:51" s="12" customFormat="1">
      <c r="B579" s="143"/>
      <c r="D579" s="144" t="s">
        <v>143</v>
      </c>
      <c r="E579" s="145" t="s">
        <v>1</v>
      </c>
      <c r="F579" s="146" t="s">
        <v>825</v>
      </c>
      <c r="H579" s="147">
        <v>-1.44</v>
      </c>
      <c r="L579" s="143"/>
      <c r="M579" s="148"/>
      <c r="T579" s="149"/>
      <c r="AT579" s="145" t="s">
        <v>143</v>
      </c>
      <c r="AU579" s="145" t="s">
        <v>81</v>
      </c>
      <c r="AV579" s="12" t="s">
        <v>81</v>
      </c>
      <c r="AW579" s="12" t="s">
        <v>27</v>
      </c>
      <c r="AX579" s="12" t="s">
        <v>71</v>
      </c>
      <c r="AY579" s="145" t="s">
        <v>135</v>
      </c>
    </row>
    <row r="580" spans="2:51" s="12" customFormat="1">
      <c r="B580" s="143"/>
      <c r="D580" s="144" t="s">
        <v>143</v>
      </c>
      <c r="E580" s="145" t="s">
        <v>1</v>
      </c>
      <c r="F580" s="146" t="s">
        <v>822</v>
      </c>
      <c r="H580" s="147">
        <v>0.9</v>
      </c>
      <c r="L580" s="143"/>
      <c r="M580" s="148"/>
      <c r="T580" s="149"/>
      <c r="AT580" s="145" t="s">
        <v>143</v>
      </c>
      <c r="AU580" s="145" t="s">
        <v>81</v>
      </c>
      <c r="AV580" s="12" t="s">
        <v>81</v>
      </c>
      <c r="AW580" s="12" t="s">
        <v>27</v>
      </c>
      <c r="AX580" s="12" t="s">
        <v>71</v>
      </c>
      <c r="AY580" s="145" t="s">
        <v>135</v>
      </c>
    </row>
    <row r="581" spans="2:51" s="12" customFormat="1">
      <c r="B581" s="143"/>
      <c r="D581" s="144" t="s">
        <v>143</v>
      </c>
      <c r="E581" s="145" t="s">
        <v>1</v>
      </c>
      <c r="F581" s="146" t="s">
        <v>886</v>
      </c>
      <c r="H581" s="147">
        <v>12.6</v>
      </c>
      <c r="L581" s="143"/>
      <c r="M581" s="148"/>
      <c r="T581" s="149"/>
      <c r="AT581" s="145" t="s">
        <v>143</v>
      </c>
      <c r="AU581" s="145" t="s">
        <v>81</v>
      </c>
      <c r="AV581" s="12" t="s">
        <v>81</v>
      </c>
      <c r="AW581" s="12" t="s">
        <v>27</v>
      </c>
      <c r="AX581" s="12" t="s">
        <v>71</v>
      </c>
      <c r="AY581" s="145" t="s">
        <v>135</v>
      </c>
    </row>
    <row r="582" spans="2:51" s="12" customFormat="1">
      <c r="B582" s="143"/>
      <c r="D582" s="144" t="s">
        <v>143</v>
      </c>
      <c r="E582" s="145" t="s">
        <v>1</v>
      </c>
      <c r="F582" s="146" t="s">
        <v>887</v>
      </c>
      <c r="H582" s="147">
        <v>3.625</v>
      </c>
      <c r="L582" s="143"/>
      <c r="M582" s="148"/>
      <c r="T582" s="149"/>
      <c r="AT582" s="145" t="s">
        <v>143</v>
      </c>
      <c r="AU582" s="145" t="s">
        <v>81</v>
      </c>
      <c r="AV582" s="12" t="s">
        <v>81</v>
      </c>
      <c r="AW582" s="12" t="s">
        <v>27</v>
      </c>
      <c r="AX582" s="12" t="s">
        <v>71</v>
      </c>
      <c r="AY582" s="145" t="s">
        <v>135</v>
      </c>
    </row>
    <row r="583" spans="2:51" s="12" customFormat="1">
      <c r="B583" s="143"/>
      <c r="D583" s="144" t="s">
        <v>143</v>
      </c>
      <c r="E583" s="145" t="s">
        <v>1</v>
      </c>
      <c r="F583" s="146" t="s">
        <v>888</v>
      </c>
      <c r="H583" s="147">
        <v>30.331</v>
      </c>
      <c r="L583" s="143"/>
      <c r="M583" s="148"/>
      <c r="T583" s="149"/>
      <c r="AT583" s="145" t="s">
        <v>143</v>
      </c>
      <c r="AU583" s="145" t="s">
        <v>81</v>
      </c>
      <c r="AV583" s="12" t="s">
        <v>81</v>
      </c>
      <c r="AW583" s="12" t="s">
        <v>27</v>
      </c>
      <c r="AX583" s="12" t="s">
        <v>71</v>
      </c>
      <c r="AY583" s="145" t="s">
        <v>135</v>
      </c>
    </row>
    <row r="584" spans="2:51" s="12" customFormat="1">
      <c r="B584" s="143"/>
      <c r="D584" s="144" t="s">
        <v>143</v>
      </c>
      <c r="E584" s="145" t="s">
        <v>1</v>
      </c>
      <c r="F584" s="146" t="s">
        <v>825</v>
      </c>
      <c r="H584" s="147">
        <v>-1.44</v>
      </c>
      <c r="L584" s="143"/>
      <c r="M584" s="148"/>
      <c r="T584" s="149"/>
      <c r="AT584" s="145" t="s">
        <v>143</v>
      </c>
      <c r="AU584" s="145" t="s">
        <v>81</v>
      </c>
      <c r="AV584" s="12" t="s">
        <v>81</v>
      </c>
      <c r="AW584" s="12" t="s">
        <v>27</v>
      </c>
      <c r="AX584" s="12" t="s">
        <v>71</v>
      </c>
      <c r="AY584" s="145" t="s">
        <v>135</v>
      </c>
    </row>
    <row r="585" spans="2:51" s="12" customFormat="1">
      <c r="B585" s="143"/>
      <c r="D585" s="144" t="s">
        <v>143</v>
      </c>
      <c r="E585" s="145" t="s">
        <v>1</v>
      </c>
      <c r="F585" s="146" t="s">
        <v>822</v>
      </c>
      <c r="H585" s="147">
        <v>0.9</v>
      </c>
      <c r="L585" s="143"/>
      <c r="M585" s="148"/>
      <c r="T585" s="149"/>
      <c r="AT585" s="145" t="s">
        <v>143</v>
      </c>
      <c r="AU585" s="145" t="s">
        <v>81</v>
      </c>
      <c r="AV585" s="12" t="s">
        <v>81</v>
      </c>
      <c r="AW585" s="12" t="s">
        <v>27</v>
      </c>
      <c r="AX585" s="12" t="s">
        <v>71</v>
      </c>
      <c r="AY585" s="145" t="s">
        <v>135</v>
      </c>
    </row>
    <row r="586" spans="2:51" s="12" customFormat="1">
      <c r="B586" s="143"/>
      <c r="D586" s="144" t="s">
        <v>143</v>
      </c>
      <c r="E586" s="145" t="s">
        <v>1</v>
      </c>
      <c r="F586" s="146" t="s">
        <v>889</v>
      </c>
      <c r="H586" s="147">
        <v>20.75</v>
      </c>
      <c r="L586" s="143"/>
      <c r="M586" s="148"/>
      <c r="T586" s="149"/>
      <c r="AT586" s="145" t="s">
        <v>143</v>
      </c>
      <c r="AU586" s="145" t="s">
        <v>81</v>
      </c>
      <c r="AV586" s="12" t="s">
        <v>81</v>
      </c>
      <c r="AW586" s="12" t="s">
        <v>27</v>
      </c>
      <c r="AX586" s="12" t="s">
        <v>71</v>
      </c>
      <c r="AY586" s="145" t="s">
        <v>135</v>
      </c>
    </row>
    <row r="587" spans="2:51" s="12" customFormat="1">
      <c r="B587" s="143"/>
      <c r="D587" s="144" t="s">
        <v>143</v>
      </c>
      <c r="E587" s="145" t="s">
        <v>1</v>
      </c>
      <c r="F587" s="146" t="s">
        <v>890</v>
      </c>
      <c r="H587" s="147">
        <v>-0.64</v>
      </c>
      <c r="L587" s="143"/>
      <c r="M587" s="148"/>
      <c r="T587" s="149"/>
      <c r="AT587" s="145" t="s">
        <v>143</v>
      </c>
      <c r="AU587" s="145" t="s">
        <v>81</v>
      </c>
      <c r="AV587" s="12" t="s">
        <v>81</v>
      </c>
      <c r="AW587" s="12" t="s">
        <v>27</v>
      </c>
      <c r="AX587" s="12" t="s">
        <v>71</v>
      </c>
      <c r="AY587" s="145" t="s">
        <v>135</v>
      </c>
    </row>
    <row r="588" spans="2:51" s="12" customFormat="1">
      <c r="B588" s="143"/>
      <c r="D588" s="144" t="s">
        <v>143</v>
      </c>
      <c r="E588" s="145" t="s">
        <v>1</v>
      </c>
      <c r="F588" s="146" t="s">
        <v>891</v>
      </c>
      <c r="H588" s="147">
        <v>0.72</v>
      </c>
      <c r="L588" s="143"/>
      <c r="M588" s="148"/>
      <c r="T588" s="149"/>
      <c r="AT588" s="145" t="s">
        <v>143</v>
      </c>
      <c r="AU588" s="145" t="s">
        <v>81</v>
      </c>
      <c r="AV588" s="12" t="s">
        <v>81</v>
      </c>
      <c r="AW588" s="12" t="s">
        <v>27</v>
      </c>
      <c r="AX588" s="12" t="s">
        <v>71</v>
      </c>
      <c r="AY588" s="145" t="s">
        <v>135</v>
      </c>
    </row>
    <row r="589" spans="2:51" s="12" customFormat="1">
      <c r="B589" s="143"/>
      <c r="D589" s="144" t="s">
        <v>143</v>
      </c>
      <c r="E589" s="145" t="s">
        <v>1</v>
      </c>
      <c r="F589" s="146" t="s">
        <v>892</v>
      </c>
      <c r="H589" s="147">
        <v>61</v>
      </c>
      <c r="L589" s="143"/>
      <c r="M589" s="148"/>
      <c r="T589" s="149"/>
      <c r="AT589" s="145" t="s">
        <v>143</v>
      </c>
      <c r="AU589" s="145" t="s">
        <v>81</v>
      </c>
      <c r="AV589" s="12" t="s">
        <v>81</v>
      </c>
      <c r="AW589" s="12" t="s">
        <v>27</v>
      </c>
      <c r="AX589" s="12" t="s">
        <v>71</v>
      </c>
      <c r="AY589" s="145" t="s">
        <v>135</v>
      </c>
    </row>
    <row r="590" spans="2:51" s="12" customFormat="1">
      <c r="B590" s="143"/>
      <c r="D590" s="144" t="s">
        <v>143</v>
      </c>
      <c r="E590" s="145" t="s">
        <v>1</v>
      </c>
      <c r="F590" s="146" t="s">
        <v>893</v>
      </c>
      <c r="H590" s="147">
        <v>-4.32</v>
      </c>
      <c r="L590" s="143"/>
      <c r="M590" s="148"/>
      <c r="T590" s="149"/>
      <c r="AT590" s="145" t="s">
        <v>143</v>
      </c>
      <c r="AU590" s="145" t="s">
        <v>81</v>
      </c>
      <c r="AV590" s="12" t="s">
        <v>81</v>
      </c>
      <c r="AW590" s="12" t="s">
        <v>27</v>
      </c>
      <c r="AX590" s="12" t="s">
        <v>71</v>
      </c>
      <c r="AY590" s="145" t="s">
        <v>135</v>
      </c>
    </row>
    <row r="591" spans="2:51" s="12" customFormat="1">
      <c r="B591" s="143"/>
      <c r="D591" s="144" t="s">
        <v>143</v>
      </c>
      <c r="E591" s="145" t="s">
        <v>1</v>
      </c>
      <c r="F591" s="146" t="s">
        <v>894</v>
      </c>
      <c r="H591" s="147">
        <v>-2.6160000000000001</v>
      </c>
      <c r="L591" s="143"/>
      <c r="M591" s="148"/>
      <c r="T591" s="149"/>
      <c r="AT591" s="145" t="s">
        <v>143</v>
      </c>
      <c r="AU591" s="145" t="s">
        <v>81</v>
      </c>
      <c r="AV591" s="12" t="s">
        <v>81</v>
      </c>
      <c r="AW591" s="12" t="s">
        <v>27</v>
      </c>
      <c r="AX591" s="12" t="s">
        <v>71</v>
      </c>
      <c r="AY591" s="145" t="s">
        <v>135</v>
      </c>
    </row>
    <row r="592" spans="2:51" s="12" customFormat="1">
      <c r="B592" s="143"/>
      <c r="D592" s="144" t="s">
        <v>143</v>
      </c>
      <c r="E592" s="145" t="s">
        <v>1</v>
      </c>
      <c r="F592" s="146" t="s">
        <v>895</v>
      </c>
      <c r="H592" s="147">
        <v>-13.77</v>
      </c>
      <c r="L592" s="143"/>
      <c r="M592" s="148"/>
      <c r="T592" s="149"/>
      <c r="AT592" s="145" t="s">
        <v>143</v>
      </c>
      <c r="AU592" s="145" t="s">
        <v>81</v>
      </c>
      <c r="AV592" s="12" t="s">
        <v>81</v>
      </c>
      <c r="AW592" s="12" t="s">
        <v>27</v>
      </c>
      <c r="AX592" s="12" t="s">
        <v>71</v>
      </c>
      <c r="AY592" s="145" t="s">
        <v>135</v>
      </c>
    </row>
    <row r="593" spans="2:65" s="12" customFormat="1">
      <c r="B593" s="143"/>
      <c r="D593" s="144" t="s">
        <v>143</v>
      </c>
      <c r="E593" s="145" t="s">
        <v>1</v>
      </c>
      <c r="F593" s="146" t="s">
        <v>896</v>
      </c>
      <c r="H593" s="147">
        <v>2.7</v>
      </c>
      <c r="L593" s="143"/>
      <c r="M593" s="148"/>
      <c r="T593" s="149"/>
      <c r="AT593" s="145" t="s">
        <v>143</v>
      </c>
      <c r="AU593" s="145" t="s">
        <v>81</v>
      </c>
      <c r="AV593" s="12" t="s">
        <v>81</v>
      </c>
      <c r="AW593" s="12" t="s">
        <v>27</v>
      </c>
      <c r="AX593" s="12" t="s">
        <v>71</v>
      </c>
      <c r="AY593" s="145" t="s">
        <v>135</v>
      </c>
    </row>
    <row r="594" spans="2:65" s="12" customFormat="1">
      <c r="B594" s="143"/>
      <c r="D594" s="144" t="s">
        <v>143</v>
      </c>
      <c r="E594" s="145" t="s">
        <v>1</v>
      </c>
      <c r="F594" s="146" t="s">
        <v>897</v>
      </c>
      <c r="H594" s="147">
        <v>1.0009999999999999</v>
      </c>
      <c r="L594" s="143"/>
      <c r="M594" s="148"/>
      <c r="T594" s="149"/>
      <c r="AT594" s="145" t="s">
        <v>143</v>
      </c>
      <c r="AU594" s="145" t="s">
        <v>81</v>
      </c>
      <c r="AV594" s="12" t="s">
        <v>81</v>
      </c>
      <c r="AW594" s="12" t="s">
        <v>27</v>
      </c>
      <c r="AX594" s="12" t="s">
        <v>71</v>
      </c>
      <c r="AY594" s="145" t="s">
        <v>135</v>
      </c>
    </row>
    <row r="595" spans="2:65" s="12" customFormat="1">
      <c r="B595" s="143"/>
      <c r="D595" s="144" t="s">
        <v>143</v>
      </c>
      <c r="E595" s="145" t="s">
        <v>1</v>
      </c>
      <c r="F595" s="146" t="s">
        <v>898</v>
      </c>
      <c r="H595" s="147">
        <v>5.976</v>
      </c>
      <c r="L595" s="143"/>
      <c r="M595" s="148"/>
      <c r="T595" s="149"/>
      <c r="AT595" s="145" t="s">
        <v>143</v>
      </c>
      <c r="AU595" s="145" t="s">
        <v>81</v>
      </c>
      <c r="AV595" s="12" t="s">
        <v>81</v>
      </c>
      <c r="AW595" s="12" t="s">
        <v>27</v>
      </c>
      <c r="AX595" s="12" t="s">
        <v>71</v>
      </c>
      <c r="AY595" s="145" t="s">
        <v>135</v>
      </c>
    </row>
    <row r="596" spans="2:65" s="15" customFormat="1">
      <c r="B596" s="175"/>
      <c r="D596" s="144" t="s">
        <v>143</v>
      </c>
      <c r="E596" s="176" t="s">
        <v>1</v>
      </c>
      <c r="F596" s="177" t="s">
        <v>590</v>
      </c>
      <c r="H596" s="178">
        <v>352.04600000000005</v>
      </c>
      <c r="L596" s="175"/>
      <c r="M596" s="179"/>
      <c r="T596" s="180"/>
      <c r="AT596" s="176" t="s">
        <v>143</v>
      </c>
      <c r="AU596" s="176" t="s">
        <v>81</v>
      </c>
      <c r="AV596" s="15" t="s">
        <v>150</v>
      </c>
      <c r="AW596" s="15" t="s">
        <v>27</v>
      </c>
      <c r="AX596" s="15" t="s">
        <v>71</v>
      </c>
      <c r="AY596" s="176" t="s">
        <v>135</v>
      </c>
    </row>
    <row r="597" spans="2:65" s="14" customFormat="1">
      <c r="B597" s="156"/>
      <c r="D597" s="144" t="s">
        <v>143</v>
      </c>
      <c r="E597" s="157" t="s">
        <v>1</v>
      </c>
      <c r="F597" s="158" t="s">
        <v>899</v>
      </c>
      <c r="H597" s="157" t="s">
        <v>1</v>
      </c>
      <c r="L597" s="156"/>
      <c r="M597" s="159"/>
      <c r="T597" s="160"/>
      <c r="AT597" s="157" t="s">
        <v>143</v>
      </c>
      <c r="AU597" s="157" t="s">
        <v>81</v>
      </c>
      <c r="AV597" s="14" t="s">
        <v>79</v>
      </c>
      <c r="AW597" s="14" t="s">
        <v>27</v>
      </c>
      <c r="AX597" s="14" t="s">
        <v>71</v>
      </c>
      <c r="AY597" s="157" t="s">
        <v>135</v>
      </c>
    </row>
    <row r="598" spans="2:65" s="12" customFormat="1">
      <c r="B598" s="143"/>
      <c r="D598" s="144" t="s">
        <v>143</v>
      </c>
      <c r="E598" s="145" t="s">
        <v>1</v>
      </c>
      <c r="F598" s="146" t="s">
        <v>900</v>
      </c>
      <c r="H598" s="147">
        <v>246.834</v>
      </c>
      <c r="L598" s="143"/>
      <c r="M598" s="148"/>
      <c r="T598" s="149"/>
      <c r="AT598" s="145" t="s">
        <v>143</v>
      </c>
      <c r="AU598" s="145" t="s">
        <v>81</v>
      </c>
      <c r="AV598" s="12" t="s">
        <v>81</v>
      </c>
      <c r="AW598" s="12" t="s">
        <v>27</v>
      </c>
      <c r="AX598" s="12" t="s">
        <v>71</v>
      </c>
      <c r="AY598" s="145" t="s">
        <v>135</v>
      </c>
    </row>
    <row r="599" spans="2:65" s="12" customFormat="1">
      <c r="B599" s="143"/>
      <c r="D599" s="144" t="s">
        <v>143</v>
      </c>
      <c r="E599" s="145" t="s">
        <v>1</v>
      </c>
      <c r="F599" s="146" t="s">
        <v>901</v>
      </c>
      <c r="H599" s="147">
        <v>196.149</v>
      </c>
      <c r="L599" s="143"/>
      <c r="M599" s="148"/>
      <c r="T599" s="149"/>
      <c r="AT599" s="145" t="s">
        <v>143</v>
      </c>
      <c r="AU599" s="145" t="s">
        <v>81</v>
      </c>
      <c r="AV599" s="12" t="s">
        <v>81</v>
      </c>
      <c r="AW599" s="12" t="s">
        <v>27</v>
      </c>
      <c r="AX599" s="12" t="s">
        <v>71</v>
      </c>
      <c r="AY599" s="145" t="s">
        <v>135</v>
      </c>
    </row>
    <row r="600" spans="2:65" s="12" customFormat="1">
      <c r="B600" s="143"/>
      <c r="D600" s="144" t="s">
        <v>143</v>
      </c>
      <c r="E600" s="145" t="s">
        <v>1</v>
      </c>
      <c r="F600" s="146" t="s">
        <v>902</v>
      </c>
      <c r="H600" s="147">
        <v>-38.76</v>
      </c>
      <c r="L600" s="143"/>
      <c r="M600" s="148"/>
      <c r="T600" s="149"/>
      <c r="AT600" s="145" t="s">
        <v>143</v>
      </c>
      <c r="AU600" s="145" t="s">
        <v>81</v>
      </c>
      <c r="AV600" s="12" t="s">
        <v>81</v>
      </c>
      <c r="AW600" s="12" t="s">
        <v>27</v>
      </c>
      <c r="AX600" s="12" t="s">
        <v>71</v>
      </c>
      <c r="AY600" s="145" t="s">
        <v>135</v>
      </c>
    </row>
    <row r="601" spans="2:65" s="12" customFormat="1">
      <c r="B601" s="143"/>
      <c r="D601" s="144" t="s">
        <v>143</v>
      </c>
      <c r="E601" s="145" t="s">
        <v>1</v>
      </c>
      <c r="F601" s="146" t="s">
        <v>903</v>
      </c>
      <c r="H601" s="147">
        <v>25.346</v>
      </c>
      <c r="L601" s="143"/>
      <c r="M601" s="148"/>
      <c r="T601" s="149"/>
      <c r="AT601" s="145" t="s">
        <v>143</v>
      </c>
      <c r="AU601" s="145" t="s">
        <v>81</v>
      </c>
      <c r="AV601" s="12" t="s">
        <v>81</v>
      </c>
      <c r="AW601" s="12" t="s">
        <v>27</v>
      </c>
      <c r="AX601" s="12" t="s">
        <v>71</v>
      </c>
      <c r="AY601" s="145" t="s">
        <v>135</v>
      </c>
    </row>
    <row r="602" spans="2:65" s="12" customFormat="1">
      <c r="B602" s="143"/>
      <c r="D602" s="144" t="s">
        <v>143</v>
      </c>
      <c r="E602" s="145" t="s">
        <v>1</v>
      </c>
      <c r="F602" s="146" t="s">
        <v>904</v>
      </c>
      <c r="H602" s="147">
        <v>447.03699999999998</v>
      </c>
      <c r="L602" s="143"/>
      <c r="M602" s="148"/>
      <c r="T602" s="149"/>
      <c r="AT602" s="145" t="s">
        <v>143</v>
      </c>
      <c r="AU602" s="145" t="s">
        <v>81</v>
      </c>
      <c r="AV602" s="12" t="s">
        <v>81</v>
      </c>
      <c r="AW602" s="12" t="s">
        <v>27</v>
      </c>
      <c r="AX602" s="12" t="s">
        <v>71</v>
      </c>
      <c r="AY602" s="145" t="s">
        <v>135</v>
      </c>
    </row>
    <row r="603" spans="2:65" s="12" customFormat="1">
      <c r="B603" s="143"/>
      <c r="D603" s="144" t="s">
        <v>143</v>
      </c>
      <c r="E603" s="145" t="s">
        <v>1</v>
      </c>
      <c r="F603" s="146" t="s">
        <v>905</v>
      </c>
      <c r="H603" s="147">
        <v>-129.19999999999999</v>
      </c>
      <c r="L603" s="143"/>
      <c r="M603" s="148"/>
      <c r="T603" s="149"/>
      <c r="AT603" s="145" t="s">
        <v>143</v>
      </c>
      <c r="AU603" s="145" t="s">
        <v>81</v>
      </c>
      <c r="AV603" s="12" t="s">
        <v>81</v>
      </c>
      <c r="AW603" s="12" t="s">
        <v>27</v>
      </c>
      <c r="AX603" s="12" t="s">
        <v>71</v>
      </c>
      <c r="AY603" s="145" t="s">
        <v>135</v>
      </c>
    </row>
    <row r="604" spans="2:65" s="12" customFormat="1">
      <c r="B604" s="143"/>
      <c r="D604" s="144" t="s">
        <v>143</v>
      </c>
      <c r="E604" s="145" t="s">
        <v>1</v>
      </c>
      <c r="F604" s="146" t="s">
        <v>906</v>
      </c>
      <c r="H604" s="147">
        <v>-7.2</v>
      </c>
      <c r="L604" s="143"/>
      <c r="M604" s="148"/>
      <c r="T604" s="149"/>
      <c r="AT604" s="145" t="s">
        <v>143</v>
      </c>
      <c r="AU604" s="145" t="s">
        <v>81</v>
      </c>
      <c r="AV604" s="12" t="s">
        <v>81</v>
      </c>
      <c r="AW604" s="12" t="s">
        <v>27</v>
      </c>
      <c r="AX604" s="12" t="s">
        <v>71</v>
      </c>
      <c r="AY604" s="145" t="s">
        <v>135</v>
      </c>
    </row>
    <row r="605" spans="2:65" s="12" customFormat="1">
      <c r="B605" s="143"/>
      <c r="D605" s="144" t="s">
        <v>143</v>
      </c>
      <c r="E605" s="145" t="s">
        <v>1</v>
      </c>
      <c r="F605" s="146" t="s">
        <v>907</v>
      </c>
      <c r="H605" s="147">
        <v>49.817999999999998</v>
      </c>
      <c r="L605" s="143"/>
      <c r="M605" s="148"/>
      <c r="T605" s="149"/>
      <c r="AT605" s="145" t="s">
        <v>143</v>
      </c>
      <c r="AU605" s="145" t="s">
        <v>81</v>
      </c>
      <c r="AV605" s="12" t="s">
        <v>81</v>
      </c>
      <c r="AW605" s="12" t="s">
        <v>27</v>
      </c>
      <c r="AX605" s="12" t="s">
        <v>71</v>
      </c>
      <c r="AY605" s="145" t="s">
        <v>135</v>
      </c>
    </row>
    <row r="606" spans="2:65" s="15" customFormat="1">
      <c r="B606" s="175"/>
      <c r="D606" s="144" t="s">
        <v>143</v>
      </c>
      <c r="E606" s="176" t="s">
        <v>1</v>
      </c>
      <c r="F606" s="177" t="s">
        <v>590</v>
      </c>
      <c r="H606" s="178">
        <v>790.02399999999989</v>
      </c>
      <c r="L606" s="175"/>
      <c r="M606" s="179"/>
      <c r="T606" s="180"/>
      <c r="AT606" s="176" t="s">
        <v>143</v>
      </c>
      <c r="AU606" s="176" t="s">
        <v>81</v>
      </c>
      <c r="AV606" s="15" t="s">
        <v>150</v>
      </c>
      <c r="AW606" s="15" t="s">
        <v>27</v>
      </c>
      <c r="AX606" s="15" t="s">
        <v>71</v>
      </c>
      <c r="AY606" s="176" t="s">
        <v>135</v>
      </c>
    </row>
    <row r="607" spans="2:65" s="13" customFormat="1">
      <c r="B607" s="150"/>
      <c r="D607" s="144" t="s">
        <v>143</v>
      </c>
      <c r="E607" s="151" t="s">
        <v>1</v>
      </c>
      <c r="F607" s="152" t="s">
        <v>174</v>
      </c>
      <c r="H607" s="153">
        <v>1871.4529999999993</v>
      </c>
      <c r="L607" s="150"/>
      <c r="M607" s="154"/>
      <c r="T607" s="155"/>
      <c r="AT607" s="151" t="s">
        <v>143</v>
      </c>
      <c r="AU607" s="151" t="s">
        <v>81</v>
      </c>
      <c r="AV607" s="13" t="s">
        <v>141</v>
      </c>
      <c r="AW607" s="13" t="s">
        <v>27</v>
      </c>
      <c r="AX607" s="13" t="s">
        <v>79</v>
      </c>
      <c r="AY607" s="151" t="s">
        <v>135</v>
      </c>
    </row>
    <row r="608" spans="2:65" s="1" customFormat="1" ht="24.15" customHeight="1">
      <c r="B608" s="129"/>
      <c r="C608" s="130" t="s">
        <v>908</v>
      </c>
      <c r="D608" s="130" t="s">
        <v>137</v>
      </c>
      <c r="E608" s="131" t="s">
        <v>909</v>
      </c>
      <c r="F608" s="132" t="s">
        <v>910</v>
      </c>
      <c r="G608" s="133" t="s">
        <v>140</v>
      </c>
      <c r="H608" s="134">
        <v>1109.8409999999999</v>
      </c>
      <c r="I608" s="135"/>
      <c r="J608" s="135">
        <f>ROUND(I608*H608,2)</f>
        <v>0</v>
      </c>
      <c r="K608" s="136"/>
      <c r="L608" s="29"/>
      <c r="M608" s="137" t="s">
        <v>1</v>
      </c>
      <c r="N608" s="138" t="s">
        <v>36</v>
      </c>
      <c r="O608" s="139">
        <v>0.08</v>
      </c>
      <c r="P608" s="139">
        <f>O608*H608</f>
        <v>88.787279999999996</v>
      </c>
      <c r="Q608" s="139">
        <v>7.3499999999999998E-3</v>
      </c>
      <c r="R608" s="139">
        <f>Q608*H608</f>
        <v>8.1573313499999998</v>
      </c>
      <c r="S608" s="139">
        <v>0</v>
      </c>
      <c r="T608" s="140">
        <f>S608*H608</f>
        <v>0</v>
      </c>
      <c r="AR608" s="141" t="s">
        <v>141</v>
      </c>
      <c r="AT608" s="141" t="s">
        <v>137</v>
      </c>
      <c r="AU608" s="141" t="s">
        <v>81</v>
      </c>
      <c r="AY608" s="17" t="s">
        <v>135</v>
      </c>
      <c r="BE608" s="142">
        <f>IF(N608="základní",J608,0)</f>
        <v>0</v>
      </c>
      <c r="BF608" s="142">
        <f>IF(N608="snížená",J608,0)</f>
        <v>0</v>
      </c>
      <c r="BG608" s="142">
        <f>IF(N608="zákl. přenesená",J608,0)</f>
        <v>0</v>
      </c>
      <c r="BH608" s="142">
        <f>IF(N608="sníž. přenesená",J608,0)</f>
        <v>0</v>
      </c>
      <c r="BI608" s="142">
        <f>IF(N608="nulová",J608,0)</f>
        <v>0</v>
      </c>
      <c r="BJ608" s="17" t="s">
        <v>79</v>
      </c>
      <c r="BK608" s="142">
        <f>ROUND(I608*H608,2)</f>
        <v>0</v>
      </c>
      <c r="BL608" s="17" t="s">
        <v>141</v>
      </c>
      <c r="BM608" s="141" t="s">
        <v>911</v>
      </c>
    </row>
    <row r="609" spans="2:51" s="14" customFormat="1">
      <c r="B609" s="156"/>
      <c r="D609" s="144" t="s">
        <v>143</v>
      </c>
      <c r="E609" s="157" t="s">
        <v>1</v>
      </c>
      <c r="F609" s="158" t="s">
        <v>584</v>
      </c>
      <c r="H609" s="157" t="s">
        <v>1</v>
      </c>
      <c r="L609" s="156"/>
      <c r="M609" s="159"/>
      <c r="T609" s="160"/>
      <c r="AT609" s="157" t="s">
        <v>143</v>
      </c>
      <c r="AU609" s="157" t="s">
        <v>81</v>
      </c>
      <c r="AV609" s="14" t="s">
        <v>79</v>
      </c>
      <c r="AW609" s="14" t="s">
        <v>27</v>
      </c>
      <c r="AX609" s="14" t="s">
        <v>71</v>
      </c>
      <c r="AY609" s="157" t="s">
        <v>135</v>
      </c>
    </row>
    <row r="610" spans="2:51" s="12" customFormat="1">
      <c r="B610" s="143"/>
      <c r="D610" s="144" t="s">
        <v>143</v>
      </c>
      <c r="E610" s="145" t="s">
        <v>1</v>
      </c>
      <c r="F610" s="146" t="s">
        <v>912</v>
      </c>
      <c r="H610" s="147">
        <v>3.948</v>
      </c>
      <c r="L610" s="143"/>
      <c r="M610" s="148"/>
      <c r="T610" s="149"/>
      <c r="AT610" s="145" t="s">
        <v>143</v>
      </c>
      <c r="AU610" s="145" t="s">
        <v>81</v>
      </c>
      <c r="AV610" s="12" t="s">
        <v>81</v>
      </c>
      <c r="AW610" s="12" t="s">
        <v>27</v>
      </c>
      <c r="AX610" s="12" t="s">
        <v>71</v>
      </c>
      <c r="AY610" s="145" t="s">
        <v>135</v>
      </c>
    </row>
    <row r="611" spans="2:51" s="12" customFormat="1" ht="20.399999999999999">
      <c r="B611" s="143"/>
      <c r="D611" s="144" t="s">
        <v>143</v>
      </c>
      <c r="E611" s="145" t="s">
        <v>1</v>
      </c>
      <c r="F611" s="146" t="s">
        <v>913</v>
      </c>
      <c r="H611" s="147">
        <v>51.317999999999998</v>
      </c>
      <c r="L611" s="143"/>
      <c r="M611" s="148"/>
      <c r="T611" s="149"/>
      <c r="AT611" s="145" t="s">
        <v>143</v>
      </c>
      <c r="AU611" s="145" t="s">
        <v>81</v>
      </c>
      <c r="AV611" s="12" t="s">
        <v>81</v>
      </c>
      <c r="AW611" s="12" t="s">
        <v>27</v>
      </c>
      <c r="AX611" s="12" t="s">
        <v>71</v>
      </c>
      <c r="AY611" s="145" t="s">
        <v>135</v>
      </c>
    </row>
    <row r="612" spans="2:51" s="12" customFormat="1">
      <c r="B612" s="143"/>
      <c r="D612" s="144" t="s">
        <v>143</v>
      </c>
      <c r="E612" s="145" t="s">
        <v>1</v>
      </c>
      <c r="F612" s="146" t="s">
        <v>914</v>
      </c>
      <c r="H612" s="147">
        <v>-2.25</v>
      </c>
      <c r="L612" s="143"/>
      <c r="M612" s="148"/>
      <c r="T612" s="149"/>
      <c r="AT612" s="145" t="s">
        <v>143</v>
      </c>
      <c r="AU612" s="145" t="s">
        <v>81</v>
      </c>
      <c r="AV612" s="12" t="s">
        <v>81</v>
      </c>
      <c r="AW612" s="12" t="s">
        <v>27</v>
      </c>
      <c r="AX612" s="12" t="s">
        <v>71</v>
      </c>
      <c r="AY612" s="145" t="s">
        <v>135</v>
      </c>
    </row>
    <row r="613" spans="2:51" s="12" customFormat="1">
      <c r="B613" s="143"/>
      <c r="D613" s="144" t="s">
        <v>143</v>
      </c>
      <c r="E613" s="145" t="s">
        <v>1</v>
      </c>
      <c r="F613" s="146" t="s">
        <v>915</v>
      </c>
      <c r="H613" s="147">
        <v>-4.25</v>
      </c>
      <c r="L613" s="143"/>
      <c r="M613" s="148"/>
      <c r="T613" s="149"/>
      <c r="AT613" s="145" t="s">
        <v>143</v>
      </c>
      <c r="AU613" s="145" t="s">
        <v>81</v>
      </c>
      <c r="AV613" s="12" t="s">
        <v>81</v>
      </c>
      <c r="AW613" s="12" t="s">
        <v>27</v>
      </c>
      <c r="AX613" s="12" t="s">
        <v>71</v>
      </c>
      <c r="AY613" s="145" t="s">
        <v>135</v>
      </c>
    </row>
    <row r="614" spans="2:51" s="12" customFormat="1">
      <c r="B614" s="143"/>
      <c r="D614" s="144" t="s">
        <v>143</v>
      </c>
      <c r="E614" s="145" t="s">
        <v>1</v>
      </c>
      <c r="F614" s="146" t="s">
        <v>915</v>
      </c>
      <c r="H614" s="147">
        <v>-4.25</v>
      </c>
      <c r="L614" s="143"/>
      <c r="M614" s="148"/>
      <c r="T614" s="149"/>
      <c r="AT614" s="145" t="s">
        <v>143</v>
      </c>
      <c r="AU614" s="145" t="s">
        <v>81</v>
      </c>
      <c r="AV614" s="12" t="s">
        <v>81</v>
      </c>
      <c r="AW614" s="12" t="s">
        <v>27</v>
      </c>
      <c r="AX614" s="12" t="s">
        <v>71</v>
      </c>
      <c r="AY614" s="145" t="s">
        <v>135</v>
      </c>
    </row>
    <row r="615" spans="2:51" s="12" customFormat="1">
      <c r="B615" s="143"/>
      <c r="D615" s="144" t="s">
        <v>143</v>
      </c>
      <c r="E615" s="145" t="s">
        <v>1</v>
      </c>
      <c r="F615" s="146" t="s">
        <v>872</v>
      </c>
      <c r="H615" s="147">
        <v>-1.7729999999999999</v>
      </c>
      <c r="L615" s="143"/>
      <c r="M615" s="148"/>
      <c r="T615" s="149"/>
      <c r="AT615" s="145" t="s">
        <v>143</v>
      </c>
      <c r="AU615" s="145" t="s">
        <v>81</v>
      </c>
      <c r="AV615" s="12" t="s">
        <v>81</v>
      </c>
      <c r="AW615" s="12" t="s">
        <v>27</v>
      </c>
      <c r="AX615" s="12" t="s">
        <v>71</v>
      </c>
      <c r="AY615" s="145" t="s">
        <v>135</v>
      </c>
    </row>
    <row r="616" spans="2:51" s="12" customFormat="1">
      <c r="B616" s="143"/>
      <c r="D616" s="144" t="s">
        <v>143</v>
      </c>
      <c r="E616" s="145" t="s">
        <v>1</v>
      </c>
      <c r="F616" s="146" t="s">
        <v>916</v>
      </c>
      <c r="H616" s="147">
        <v>-1.08</v>
      </c>
      <c r="L616" s="143"/>
      <c r="M616" s="148"/>
      <c r="T616" s="149"/>
      <c r="AT616" s="145" t="s">
        <v>143</v>
      </c>
      <c r="AU616" s="145" t="s">
        <v>81</v>
      </c>
      <c r="AV616" s="12" t="s">
        <v>81</v>
      </c>
      <c r="AW616" s="12" t="s">
        <v>27</v>
      </c>
      <c r="AX616" s="12" t="s">
        <v>71</v>
      </c>
      <c r="AY616" s="145" t="s">
        <v>135</v>
      </c>
    </row>
    <row r="617" spans="2:51" s="12" customFormat="1">
      <c r="B617" s="143"/>
      <c r="D617" s="144" t="s">
        <v>143</v>
      </c>
      <c r="E617" s="145" t="s">
        <v>1</v>
      </c>
      <c r="F617" s="146" t="s">
        <v>917</v>
      </c>
      <c r="H617" s="147">
        <v>20.298999999999999</v>
      </c>
      <c r="L617" s="143"/>
      <c r="M617" s="148"/>
      <c r="T617" s="149"/>
      <c r="AT617" s="145" t="s">
        <v>143</v>
      </c>
      <c r="AU617" s="145" t="s">
        <v>81</v>
      </c>
      <c r="AV617" s="12" t="s">
        <v>81</v>
      </c>
      <c r="AW617" s="12" t="s">
        <v>27</v>
      </c>
      <c r="AX617" s="12" t="s">
        <v>71</v>
      </c>
      <c r="AY617" s="145" t="s">
        <v>135</v>
      </c>
    </row>
    <row r="618" spans="2:51" s="12" customFormat="1">
      <c r="B618" s="143"/>
      <c r="D618" s="144" t="s">
        <v>143</v>
      </c>
      <c r="E618" s="145" t="s">
        <v>1</v>
      </c>
      <c r="F618" s="146" t="s">
        <v>647</v>
      </c>
      <c r="H618" s="147">
        <v>-1.7729999999999999</v>
      </c>
      <c r="L618" s="143"/>
      <c r="M618" s="148"/>
      <c r="T618" s="149"/>
      <c r="AT618" s="145" t="s">
        <v>143</v>
      </c>
      <c r="AU618" s="145" t="s">
        <v>81</v>
      </c>
      <c r="AV618" s="12" t="s">
        <v>81</v>
      </c>
      <c r="AW618" s="12" t="s">
        <v>27</v>
      </c>
      <c r="AX618" s="12" t="s">
        <v>71</v>
      </c>
      <c r="AY618" s="145" t="s">
        <v>135</v>
      </c>
    </row>
    <row r="619" spans="2:51" s="12" customFormat="1">
      <c r="B619" s="143"/>
      <c r="D619" s="144" t="s">
        <v>143</v>
      </c>
      <c r="E619" s="145" t="s">
        <v>1</v>
      </c>
      <c r="F619" s="146" t="s">
        <v>918</v>
      </c>
      <c r="H619" s="147">
        <v>43.545999999999999</v>
      </c>
      <c r="L619" s="143"/>
      <c r="M619" s="148"/>
      <c r="T619" s="149"/>
      <c r="AT619" s="145" t="s">
        <v>143</v>
      </c>
      <c r="AU619" s="145" t="s">
        <v>81</v>
      </c>
      <c r="AV619" s="12" t="s">
        <v>81</v>
      </c>
      <c r="AW619" s="12" t="s">
        <v>27</v>
      </c>
      <c r="AX619" s="12" t="s">
        <v>71</v>
      </c>
      <c r="AY619" s="145" t="s">
        <v>135</v>
      </c>
    </row>
    <row r="620" spans="2:51" s="12" customFormat="1">
      <c r="B620" s="143"/>
      <c r="D620" s="144" t="s">
        <v>143</v>
      </c>
      <c r="E620" s="145" t="s">
        <v>1</v>
      </c>
      <c r="F620" s="146" t="s">
        <v>919</v>
      </c>
      <c r="H620" s="147">
        <v>-3.5459999999999998</v>
      </c>
      <c r="L620" s="143"/>
      <c r="M620" s="148"/>
      <c r="T620" s="149"/>
      <c r="AT620" s="145" t="s">
        <v>143</v>
      </c>
      <c r="AU620" s="145" t="s">
        <v>81</v>
      </c>
      <c r="AV620" s="12" t="s">
        <v>81</v>
      </c>
      <c r="AW620" s="12" t="s">
        <v>27</v>
      </c>
      <c r="AX620" s="12" t="s">
        <v>71</v>
      </c>
      <c r="AY620" s="145" t="s">
        <v>135</v>
      </c>
    </row>
    <row r="621" spans="2:51" s="12" customFormat="1">
      <c r="B621" s="143"/>
      <c r="D621" s="144" t="s">
        <v>143</v>
      </c>
      <c r="E621" s="145" t="s">
        <v>1</v>
      </c>
      <c r="F621" s="146" t="s">
        <v>920</v>
      </c>
      <c r="H621" s="147">
        <v>58.795999999999999</v>
      </c>
      <c r="L621" s="143"/>
      <c r="M621" s="148"/>
      <c r="T621" s="149"/>
      <c r="AT621" s="145" t="s">
        <v>143</v>
      </c>
      <c r="AU621" s="145" t="s">
        <v>81</v>
      </c>
      <c r="AV621" s="12" t="s">
        <v>81</v>
      </c>
      <c r="AW621" s="12" t="s">
        <v>27</v>
      </c>
      <c r="AX621" s="12" t="s">
        <v>71</v>
      </c>
      <c r="AY621" s="145" t="s">
        <v>135</v>
      </c>
    </row>
    <row r="622" spans="2:51" s="12" customFormat="1">
      <c r="B622" s="143"/>
      <c r="D622" s="144" t="s">
        <v>143</v>
      </c>
      <c r="E622" s="145" t="s">
        <v>1</v>
      </c>
      <c r="F622" s="146" t="s">
        <v>919</v>
      </c>
      <c r="H622" s="147">
        <v>-3.5459999999999998</v>
      </c>
      <c r="L622" s="143"/>
      <c r="M622" s="148"/>
      <c r="T622" s="149"/>
      <c r="AT622" s="145" t="s">
        <v>143</v>
      </c>
      <c r="AU622" s="145" t="s">
        <v>81</v>
      </c>
      <c r="AV622" s="12" t="s">
        <v>81</v>
      </c>
      <c r="AW622" s="12" t="s">
        <v>27</v>
      </c>
      <c r="AX622" s="12" t="s">
        <v>71</v>
      </c>
      <c r="AY622" s="145" t="s">
        <v>135</v>
      </c>
    </row>
    <row r="623" spans="2:51" s="12" customFormat="1">
      <c r="B623" s="143"/>
      <c r="D623" s="144" t="s">
        <v>143</v>
      </c>
      <c r="E623" s="145" t="s">
        <v>1</v>
      </c>
      <c r="F623" s="146" t="s">
        <v>921</v>
      </c>
      <c r="H623" s="147">
        <v>-1.379</v>
      </c>
      <c r="L623" s="143"/>
      <c r="M623" s="148"/>
      <c r="T623" s="149"/>
      <c r="AT623" s="145" t="s">
        <v>143</v>
      </c>
      <c r="AU623" s="145" t="s">
        <v>81</v>
      </c>
      <c r="AV623" s="12" t="s">
        <v>81</v>
      </c>
      <c r="AW623" s="12" t="s">
        <v>27</v>
      </c>
      <c r="AX623" s="12" t="s">
        <v>71</v>
      </c>
      <c r="AY623" s="145" t="s">
        <v>135</v>
      </c>
    </row>
    <row r="624" spans="2:51" s="12" customFormat="1">
      <c r="B624" s="143"/>
      <c r="D624" s="144" t="s">
        <v>143</v>
      </c>
      <c r="E624" s="145" t="s">
        <v>1</v>
      </c>
      <c r="F624" s="146" t="s">
        <v>922</v>
      </c>
      <c r="H624" s="147">
        <v>13.28</v>
      </c>
      <c r="L624" s="143"/>
      <c r="M624" s="148"/>
      <c r="T624" s="149"/>
      <c r="AT624" s="145" t="s">
        <v>143</v>
      </c>
      <c r="AU624" s="145" t="s">
        <v>81</v>
      </c>
      <c r="AV624" s="12" t="s">
        <v>81</v>
      </c>
      <c r="AW624" s="12" t="s">
        <v>27</v>
      </c>
      <c r="AX624" s="12" t="s">
        <v>71</v>
      </c>
      <c r="AY624" s="145" t="s">
        <v>135</v>
      </c>
    </row>
    <row r="625" spans="2:51" s="12" customFormat="1">
      <c r="B625" s="143"/>
      <c r="D625" s="144" t="s">
        <v>143</v>
      </c>
      <c r="E625" s="145" t="s">
        <v>1</v>
      </c>
      <c r="F625" s="146" t="s">
        <v>658</v>
      </c>
      <c r="H625" s="147">
        <v>-1.379</v>
      </c>
      <c r="L625" s="143"/>
      <c r="M625" s="148"/>
      <c r="T625" s="149"/>
      <c r="AT625" s="145" t="s">
        <v>143</v>
      </c>
      <c r="AU625" s="145" t="s">
        <v>81</v>
      </c>
      <c r="AV625" s="12" t="s">
        <v>81</v>
      </c>
      <c r="AW625" s="12" t="s">
        <v>27</v>
      </c>
      <c r="AX625" s="12" t="s">
        <v>71</v>
      </c>
      <c r="AY625" s="145" t="s">
        <v>135</v>
      </c>
    </row>
    <row r="626" spans="2:51" s="12" customFormat="1">
      <c r="B626" s="143"/>
      <c r="D626" s="144" t="s">
        <v>143</v>
      </c>
      <c r="E626" s="145" t="s">
        <v>1</v>
      </c>
      <c r="F626" s="146" t="s">
        <v>923</v>
      </c>
      <c r="H626" s="147">
        <v>55.29</v>
      </c>
      <c r="L626" s="143"/>
      <c r="M626" s="148"/>
      <c r="T626" s="149"/>
      <c r="AT626" s="145" t="s">
        <v>143</v>
      </c>
      <c r="AU626" s="145" t="s">
        <v>81</v>
      </c>
      <c r="AV626" s="12" t="s">
        <v>81</v>
      </c>
      <c r="AW626" s="12" t="s">
        <v>27</v>
      </c>
      <c r="AX626" s="12" t="s">
        <v>71</v>
      </c>
      <c r="AY626" s="145" t="s">
        <v>135</v>
      </c>
    </row>
    <row r="627" spans="2:51" s="12" customFormat="1">
      <c r="B627" s="143"/>
      <c r="D627" s="144" t="s">
        <v>143</v>
      </c>
      <c r="E627" s="145" t="s">
        <v>1</v>
      </c>
      <c r="F627" s="146" t="s">
        <v>919</v>
      </c>
      <c r="H627" s="147">
        <v>-3.5459999999999998</v>
      </c>
      <c r="L627" s="143"/>
      <c r="M627" s="148"/>
      <c r="T627" s="149"/>
      <c r="AT627" s="145" t="s">
        <v>143</v>
      </c>
      <c r="AU627" s="145" t="s">
        <v>81</v>
      </c>
      <c r="AV627" s="12" t="s">
        <v>81</v>
      </c>
      <c r="AW627" s="12" t="s">
        <v>27</v>
      </c>
      <c r="AX627" s="12" t="s">
        <v>71</v>
      </c>
      <c r="AY627" s="145" t="s">
        <v>135</v>
      </c>
    </row>
    <row r="628" spans="2:51" s="12" customFormat="1">
      <c r="B628" s="143"/>
      <c r="D628" s="144" t="s">
        <v>143</v>
      </c>
      <c r="E628" s="145" t="s">
        <v>1</v>
      </c>
      <c r="F628" s="146" t="s">
        <v>924</v>
      </c>
      <c r="H628" s="147">
        <v>14.375</v>
      </c>
      <c r="L628" s="143"/>
      <c r="M628" s="148"/>
      <c r="T628" s="149"/>
      <c r="AT628" s="145" t="s">
        <v>143</v>
      </c>
      <c r="AU628" s="145" t="s">
        <v>81</v>
      </c>
      <c r="AV628" s="12" t="s">
        <v>81</v>
      </c>
      <c r="AW628" s="12" t="s">
        <v>27</v>
      </c>
      <c r="AX628" s="12" t="s">
        <v>71</v>
      </c>
      <c r="AY628" s="145" t="s">
        <v>135</v>
      </c>
    </row>
    <row r="629" spans="2:51" s="12" customFormat="1">
      <c r="B629" s="143"/>
      <c r="D629" s="144" t="s">
        <v>143</v>
      </c>
      <c r="E629" s="145" t="s">
        <v>1</v>
      </c>
      <c r="F629" s="146" t="s">
        <v>658</v>
      </c>
      <c r="H629" s="147">
        <v>-1.379</v>
      </c>
      <c r="L629" s="143"/>
      <c r="M629" s="148"/>
      <c r="T629" s="149"/>
      <c r="AT629" s="145" t="s">
        <v>143</v>
      </c>
      <c r="AU629" s="145" t="s">
        <v>81</v>
      </c>
      <c r="AV629" s="12" t="s">
        <v>81</v>
      </c>
      <c r="AW629" s="12" t="s">
        <v>27</v>
      </c>
      <c r="AX629" s="12" t="s">
        <v>71</v>
      </c>
      <c r="AY629" s="145" t="s">
        <v>135</v>
      </c>
    </row>
    <row r="630" spans="2:51" s="12" customFormat="1">
      <c r="B630" s="143"/>
      <c r="D630" s="144" t="s">
        <v>143</v>
      </c>
      <c r="E630" s="145" t="s">
        <v>1</v>
      </c>
      <c r="F630" s="146" t="s">
        <v>925</v>
      </c>
      <c r="H630" s="147">
        <v>31.6</v>
      </c>
      <c r="L630" s="143"/>
      <c r="M630" s="148"/>
      <c r="T630" s="149"/>
      <c r="AT630" s="145" t="s">
        <v>143</v>
      </c>
      <c r="AU630" s="145" t="s">
        <v>81</v>
      </c>
      <c r="AV630" s="12" t="s">
        <v>81</v>
      </c>
      <c r="AW630" s="12" t="s">
        <v>27</v>
      </c>
      <c r="AX630" s="12" t="s">
        <v>71</v>
      </c>
      <c r="AY630" s="145" t="s">
        <v>135</v>
      </c>
    </row>
    <row r="631" spans="2:51" s="12" customFormat="1">
      <c r="B631" s="143"/>
      <c r="D631" s="144" t="s">
        <v>143</v>
      </c>
      <c r="E631" s="145" t="s">
        <v>1</v>
      </c>
      <c r="F631" s="146" t="s">
        <v>647</v>
      </c>
      <c r="H631" s="147">
        <v>-1.7729999999999999</v>
      </c>
      <c r="L631" s="143"/>
      <c r="M631" s="148"/>
      <c r="T631" s="149"/>
      <c r="AT631" s="145" t="s">
        <v>143</v>
      </c>
      <c r="AU631" s="145" t="s">
        <v>81</v>
      </c>
      <c r="AV631" s="12" t="s">
        <v>81</v>
      </c>
      <c r="AW631" s="12" t="s">
        <v>27</v>
      </c>
      <c r="AX631" s="12" t="s">
        <v>71</v>
      </c>
      <c r="AY631" s="145" t="s">
        <v>135</v>
      </c>
    </row>
    <row r="632" spans="2:51" s="12" customFormat="1">
      <c r="B632" s="143"/>
      <c r="D632" s="144" t="s">
        <v>143</v>
      </c>
      <c r="E632" s="145" t="s">
        <v>1</v>
      </c>
      <c r="F632" s="146" t="s">
        <v>926</v>
      </c>
      <c r="H632" s="147">
        <v>40.179000000000002</v>
      </c>
      <c r="L632" s="143"/>
      <c r="M632" s="148"/>
      <c r="T632" s="149"/>
      <c r="AT632" s="145" t="s">
        <v>143</v>
      </c>
      <c r="AU632" s="145" t="s">
        <v>81</v>
      </c>
      <c r="AV632" s="12" t="s">
        <v>81</v>
      </c>
      <c r="AW632" s="12" t="s">
        <v>27</v>
      </c>
      <c r="AX632" s="12" t="s">
        <v>71</v>
      </c>
      <c r="AY632" s="145" t="s">
        <v>135</v>
      </c>
    </row>
    <row r="633" spans="2:51" s="12" customFormat="1">
      <c r="B633" s="143"/>
      <c r="D633" s="144" t="s">
        <v>143</v>
      </c>
      <c r="E633" s="145" t="s">
        <v>1</v>
      </c>
      <c r="F633" s="146" t="s">
        <v>919</v>
      </c>
      <c r="H633" s="147">
        <v>-3.5459999999999998</v>
      </c>
      <c r="L633" s="143"/>
      <c r="M633" s="148"/>
      <c r="T633" s="149"/>
      <c r="AT633" s="145" t="s">
        <v>143</v>
      </c>
      <c r="AU633" s="145" t="s">
        <v>81</v>
      </c>
      <c r="AV633" s="12" t="s">
        <v>81</v>
      </c>
      <c r="AW633" s="12" t="s">
        <v>27</v>
      </c>
      <c r="AX633" s="12" t="s">
        <v>71</v>
      </c>
      <c r="AY633" s="145" t="s">
        <v>135</v>
      </c>
    </row>
    <row r="634" spans="2:51" s="12" customFormat="1">
      <c r="B634" s="143"/>
      <c r="D634" s="144" t="s">
        <v>143</v>
      </c>
      <c r="E634" s="145" t="s">
        <v>1</v>
      </c>
      <c r="F634" s="146" t="s">
        <v>921</v>
      </c>
      <c r="H634" s="147">
        <v>-1.379</v>
      </c>
      <c r="L634" s="143"/>
      <c r="M634" s="148"/>
      <c r="T634" s="149"/>
      <c r="AT634" s="145" t="s">
        <v>143</v>
      </c>
      <c r="AU634" s="145" t="s">
        <v>81</v>
      </c>
      <c r="AV634" s="12" t="s">
        <v>81</v>
      </c>
      <c r="AW634" s="12" t="s">
        <v>27</v>
      </c>
      <c r="AX634" s="12" t="s">
        <v>71</v>
      </c>
      <c r="AY634" s="145" t="s">
        <v>135</v>
      </c>
    </row>
    <row r="635" spans="2:51" s="12" customFormat="1">
      <c r="B635" s="143"/>
      <c r="D635" s="144" t="s">
        <v>143</v>
      </c>
      <c r="E635" s="145" t="s">
        <v>1</v>
      </c>
      <c r="F635" s="146" t="s">
        <v>830</v>
      </c>
      <c r="H635" s="147">
        <v>19</v>
      </c>
      <c r="L635" s="143"/>
      <c r="M635" s="148"/>
      <c r="T635" s="149"/>
      <c r="AT635" s="145" t="s">
        <v>143</v>
      </c>
      <c r="AU635" s="145" t="s">
        <v>81</v>
      </c>
      <c r="AV635" s="12" t="s">
        <v>81</v>
      </c>
      <c r="AW635" s="12" t="s">
        <v>27</v>
      </c>
      <c r="AX635" s="12" t="s">
        <v>71</v>
      </c>
      <c r="AY635" s="145" t="s">
        <v>135</v>
      </c>
    </row>
    <row r="636" spans="2:51" s="12" customFormat="1">
      <c r="B636" s="143"/>
      <c r="D636" s="144" t="s">
        <v>143</v>
      </c>
      <c r="E636" s="145" t="s">
        <v>1</v>
      </c>
      <c r="F636" s="146" t="s">
        <v>586</v>
      </c>
      <c r="H636" s="147">
        <v>-3.6</v>
      </c>
      <c r="L636" s="143"/>
      <c r="M636" s="148"/>
      <c r="T636" s="149"/>
      <c r="AT636" s="145" t="s">
        <v>143</v>
      </c>
      <c r="AU636" s="145" t="s">
        <v>81</v>
      </c>
      <c r="AV636" s="12" t="s">
        <v>81</v>
      </c>
      <c r="AW636" s="12" t="s">
        <v>27</v>
      </c>
      <c r="AX636" s="12" t="s">
        <v>71</v>
      </c>
      <c r="AY636" s="145" t="s">
        <v>135</v>
      </c>
    </row>
    <row r="637" spans="2:51" s="12" customFormat="1">
      <c r="B637" s="143"/>
      <c r="D637" s="144" t="s">
        <v>143</v>
      </c>
      <c r="E637" s="145" t="s">
        <v>1</v>
      </c>
      <c r="F637" s="146" t="s">
        <v>872</v>
      </c>
      <c r="H637" s="147">
        <v>-1.7729999999999999</v>
      </c>
      <c r="L637" s="143"/>
      <c r="M637" s="148"/>
      <c r="T637" s="149"/>
      <c r="AT637" s="145" t="s">
        <v>143</v>
      </c>
      <c r="AU637" s="145" t="s">
        <v>81</v>
      </c>
      <c r="AV637" s="12" t="s">
        <v>81</v>
      </c>
      <c r="AW637" s="12" t="s">
        <v>27</v>
      </c>
      <c r="AX637" s="12" t="s">
        <v>71</v>
      </c>
      <c r="AY637" s="145" t="s">
        <v>135</v>
      </c>
    </row>
    <row r="638" spans="2:51" s="12" customFormat="1">
      <c r="B638" s="143"/>
      <c r="D638" s="144" t="s">
        <v>143</v>
      </c>
      <c r="E638" s="145" t="s">
        <v>1</v>
      </c>
      <c r="F638" s="146" t="s">
        <v>832</v>
      </c>
      <c r="H638" s="147">
        <v>7.625</v>
      </c>
      <c r="L638" s="143"/>
      <c r="M638" s="148"/>
      <c r="T638" s="149"/>
      <c r="AT638" s="145" t="s">
        <v>143</v>
      </c>
      <c r="AU638" s="145" t="s">
        <v>81</v>
      </c>
      <c r="AV638" s="12" t="s">
        <v>81</v>
      </c>
      <c r="AW638" s="12" t="s">
        <v>27</v>
      </c>
      <c r="AX638" s="12" t="s">
        <v>71</v>
      </c>
      <c r="AY638" s="145" t="s">
        <v>135</v>
      </c>
    </row>
    <row r="639" spans="2:51" s="12" customFormat="1">
      <c r="B639" s="143"/>
      <c r="D639" s="144" t="s">
        <v>143</v>
      </c>
      <c r="E639" s="145" t="s">
        <v>1</v>
      </c>
      <c r="F639" s="146" t="s">
        <v>658</v>
      </c>
      <c r="H639" s="147">
        <v>-1.379</v>
      </c>
      <c r="L639" s="143"/>
      <c r="M639" s="148"/>
      <c r="T639" s="149"/>
      <c r="AT639" s="145" t="s">
        <v>143</v>
      </c>
      <c r="AU639" s="145" t="s">
        <v>81</v>
      </c>
      <c r="AV639" s="12" t="s">
        <v>81</v>
      </c>
      <c r="AW639" s="12" t="s">
        <v>27</v>
      </c>
      <c r="AX639" s="12" t="s">
        <v>71</v>
      </c>
      <c r="AY639" s="145" t="s">
        <v>135</v>
      </c>
    </row>
    <row r="640" spans="2:51" s="12" customFormat="1">
      <c r="B640" s="143"/>
      <c r="D640" s="144" t="s">
        <v>143</v>
      </c>
      <c r="E640" s="145" t="s">
        <v>1</v>
      </c>
      <c r="F640" s="146" t="s">
        <v>927</v>
      </c>
      <c r="H640" s="147">
        <v>13.5</v>
      </c>
      <c r="L640" s="143"/>
      <c r="M640" s="148"/>
      <c r="T640" s="149"/>
      <c r="AT640" s="145" t="s">
        <v>143</v>
      </c>
      <c r="AU640" s="145" t="s">
        <v>81</v>
      </c>
      <c r="AV640" s="12" t="s">
        <v>81</v>
      </c>
      <c r="AW640" s="12" t="s">
        <v>27</v>
      </c>
      <c r="AX640" s="12" t="s">
        <v>71</v>
      </c>
      <c r="AY640" s="145" t="s">
        <v>135</v>
      </c>
    </row>
    <row r="641" spans="2:51" s="12" customFormat="1">
      <c r="B641" s="143"/>
      <c r="D641" s="144" t="s">
        <v>143</v>
      </c>
      <c r="E641" s="145" t="s">
        <v>1</v>
      </c>
      <c r="F641" s="146" t="s">
        <v>658</v>
      </c>
      <c r="H641" s="147">
        <v>-1.379</v>
      </c>
      <c r="L641" s="143"/>
      <c r="M641" s="148"/>
      <c r="T641" s="149"/>
      <c r="AT641" s="145" t="s">
        <v>143</v>
      </c>
      <c r="AU641" s="145" t="s">
        <v>81</v>
      </c>
      <c r="AV641" s="12" t="s">
        <v>81</v>
      </c>
      <c r="AW641" s="12" t="s">
        <v>27</v>
      </c>
      <c r="AX641" s="12" t="s">
        <v>71</v>
      </c>
      <c r="AY641" s="145" t="s">
        <v>135</v>
      </c>
    </row>
    <row r="642" spans="2:51" s="12" customFormat="1">
      <c r="B642" s="143"/>
      <c r="D642" s="144" t="s">
        <v>143</v>
      </c>
      <c r="E642" s="145" t="s">
        <v>1</v>
      </c>
      <c r="F642" s="146" t="s">
        <v>928</v>
      </c>
      <c r="H642" s="147">
        <v>13.75</v>
      </c>
      <c r="L642" s="143"/>
      <c r="M642" s="148"/>
      <c r="T642" s="149"/>
      <c r="AT642" s="145" t="s">
        <v>143</v>
      </c>
      <c r="AU642" s="145" t="s">
        <v>81</v>
      </c>
      <c r="AV642" s="12" t="s">
        <v>81</v>
      </c>
      <c r="AW642" s="12" t="s">
        <v>27</v>
      </c>
      <c r="AX642" s="12" t="s">
        <v>71</v>
      </c>
      <c r="AY642" s="145" t="s">
        <v>135</v>
      </c>
    </row>
    <row r="643" spans="2:51" s="12" customFormat="1">
      <c r="B643" s="143"/>
      <c r="D643" s="144" t="s">
        <v>143</v>
      </c>
      <c r="E643" s="145" t="s">
        <v>1</v>
      </c>
      <c r="F643" s="146" t="s">
        <v>653</v>
      </c>
      <c r="H643" s="147">
        <v>-2.758</v>
      </c>
      <c r="L643" s="143"/>
      <c r="M643" s="148"/>
      <c r="T643" s="149"/>
      <c r="AT643" s="145" t="s">
        <v>143</v>
      </c>
      <c r="AU643" s="145" t="s">
        <v>81</v>
      </c>
      <c r="AV643" s="12" t="s">
        <v>81</v>
      </c>
      <c r="AW643" s="12" t="s">
        <v>27</v>
      </c>
      <c r="AX643" s="12" t="s">
        <v>71</v>
      </c>
      <c r="AY643" s="145" t="s">
        <v>135</v>
      </c>
    </row>
    <row r="644" spans="2:51" s="12" customFormat="1">
      <c r="B644" s="143"/>
      <c r="D644" s="144" t="s">
        <v>143</v>
      </c>
      <c r="E644" s="145" t="s">
        <v>1</v>
      </c>
      <c r="F644" s="146" t="s">
        <v>836</v>
      </c>
      <c r="H644" s="147">
        <v>7.1</v>
      </c>
      <c r="L644" s="143"/>
      <c r="M644" s="148"/>
      <c r="T644" s="149"/>
      <c r="AT644" s="145" t="s">
        <v>143</v>
      </c>
      <c r="AU644" s="145" t="s">
        <v>81</v>
      </c>
      <c r="AV644" s="12" t="s">
        <v>81</v>
      </c>
      <c r="AW644" s="12" t="s">
        <v>27</v>
      </c>
      <c r="AX644" s="12" t="s">
        <v>71</v>
      </c>
      <c r="AY644" s="145" t="s">
        <v>135</v>
      </c>
    </row>
    <row r="645" spans="2:51" s="12" customFormat="1">
      <c r="B645" s="143"/>
      <c r="D645" s="144" t="s">
        <v>143</v>
      </c>
      <c r="E645" s="145" t="s">
        <v>1</v>
      </c>
      <c r="F645" s="146" t="s">
        <v>658</v>
      </c>
      <c r="H645" s="147">
        <v>-1.379</v>
      </c>
      <c r="L645" s="143"/>
      <c r="M645" s="148"/>
      <c r="T645" s="149"/>
      <c r="AT645" s="145" t="s">
        <v>143</v>
      </c>
      <c r="AU645" s="145" t="s">
        <v>81</v>
      </c>
      <c r="AV645" s="12" t="s">
        <v>81</v>
      </c>
      <c r="AW645" s="12" t="s">
        <v>27</v>
      </c>
      <c r="AX645" s="12" t="s">
        <v>71</v>
      </c>
      <c r="AY645" s="145" t="s">
        <v>135</v>
      </c>
    </row>
    <row r="646" spans="2:51" s="12" customFormat="1">
      <c r="B646" s="143"/>
      <c r="D646" s="144" t="s">
        <v>143</v>
      </c>
      <c r="E646" s="145" t="s">
        <v>1</v>
      </c>
      <c r="F646" s="146" t="s">
        <v>929</v>
      </c>
      <c r="H646" s="147">
        <v>12.138</v>
      </c>
      <c r="L646" s="143"/>
      <c r="M646" s="148"/>
      <c r="T646" s="149"/>
      <c r="AT646" s="145" t="s">
        <v>143</v>
      </c>
      <c r="AU646" s="145" t="s">
        <v>81</v>
      </c>
      <c r="AV646" s="12" t="s">
        <v>81</v>
      </c>
      <c r="AW646" s="12" t="s">
        <v>27</v>
      </c>
      <c r="AX646" s="12" t="s">
        <v>71</v>
      </c>
      <c r="AY646" s="145" t="s">
        <v>135</v>
      </c>
    </row>
    <row r="647" spans="2:51" s="12" customFormat="1">
      <c r="B647" s="143"/>
      <c r="D647" s="144" t="s">
        <v>143</v>
      </c>
      <c r="E647" s="145" t="s">
        <v>1</v>
      </c>
      <c r="F647" s="146" t="s">
        <v>658</v>
      </c>
      <c r="H647" s="147">
        <v>-1.379</v>
      </c>
      <c r="L647" s="143"/>
      <c r="M647" s="148"/>
      <c r="T647" s="149"/>
      <c r="AT647" s="145" t="s">
        <v>143</v>
      </c>
      <c r="AU647" s="145" t="s">
        <v>81</v>
      </c>
      <c r="AV647" s="12" t="s">
        <v>81</v>
      </c>
      <c r="AW647" s="12" t="s">
        <v>27</v>
      </c>
      <c r="AX647" s="12" t="s">
        <v>71</v>
      </c>
      <c r="AY647" s="145" t="s">
        <v>135</v>
      </c>
    </row>
    <row r="648" spans="2:51" s="12" customFormat="1">
      <c r="B648" s="143"/>
      <c r="D648" s="144" t="s">
        <v>143</v>
      </c>
      <c r="E648" s="145" t="s">
        <v>1</v>
      </c>
      <c r="F648" s="146" t="s">
        <v>930</v>
      </c>
      <c r="H648" s="147">
        <v>22.295999999999999</v>
      </c>
      <c r="L648" s="143"/>
      <c r="M648" s="148"/>
      <c r="T648" s="149"/>
      <c r="AT648" s="145" t="s">
        <v>143</v>
      </c>
      <c r="AU648" s="145" t="s">
        <v>81</v>
      </c>
      <c r="AV648" s="12" t="s">
        <v>81</v>
      </c>
      <c r="AW648" s="12" t="s">
        <v>27</v>
      </c>
      <c r="AX648" s="12" t="s">
        <v>71</v>
      </c>
      <c r="AY648" s="145" t="s">
        <v>135</v>
      </c>
    </row>
    <row r="649" spans="2:51" s="12" customFormat="1">
      <c r="B649" s="143"/>
      <c r="D649" s="144" t="s">
        <v>143</v>
      </c>
      <c r="E649" s="145" t="s">
        <v>1</v>
      </c>
      <c r="F649" s="146" t="s">
        <v>931</v>
      </c>
      <c r="H649" s="147">
        <v>30.125</v>
      </c>
      <c r="L649" s="143"/>
      <c r="M649" s="148"/>
      <c r="T649" s="149"/>
      <c r="AT649" s="145" t="s">
        <v>143</v>
      </c>
      <c r="AU649" s="145" t="s">
        <v>81</v>
      </c>
      <c r="AV649" s="12" t="s">
        <v>81</v>
      </c>
      <c r="AW649" s="12" t="s">
        <v>27</v>
      </c>
      <c r="AX649" s="12" t="s">
        <v>71</v>
      </c>
      <c r="AY649" s="145" t="s">
        <v>135</v>
      </c>
    </row>
    <row r="650" spans="2:51" s="12" customFormat="1">
      <c r="B650" s="143"/>
      <c r="D650" s="144" t="s">
        <v>143</v>
      </c>
      <c r="E650" s="145" t="s">
        <v>1</v>
      </c>
      <c r="F650" s="146" t="s">
        <v>857</v>
      </c>
      <c r="H650" s="147">
        <v>-7.2</v>
      </c>
      <c r="L650" s="143"/>
      <c r="M650" s="148"/>
      <c r="T650" s="149"/>
      <c r="AT650" s="145" t="s">
        <v>143</v>
      </c>
      <c r="AU650" s="145" t="s">
        <v>81</v>
      </c>
      <c r="AV650" s="12" t="s">
        <v>81</v>
      </c>
      <c r="AW650" s="12" t="s">
        <v>27</v>
      </c>
      <c r="AX650" s="12" t="s">
        <v>71</v>
      </c>
      <c r="AY650" s="145" t="s">
        <v>135</v>
      </c>
    </row>
    <row r="651" spans="2:51" s="12" customFormat="1">
      <c r="B651" s="143"/>
      <c r="D651" s="144" t="s">
        <v>143</v>
      </c>
      <c r="E651" s="145" t="s">
        <v>1</v>
      </c>
      <c r="F651" s="146" t="s">
        <v>654</v>
      </c>
      <c r="H651" s="147">
        <v>-5.319</v>
      </c>
      <c r="L651" s="143"/>
      <c r="M651" s="148"/>
      <c r="T651" s="149"/>
      <c r="AT651" s="145" t="s">
        <v>143</v>
      </c>
      <c r="AU651" s="145" t="s">
        <v>81</v>
      </c>
      <c r="AV651" s="12" t="s">
        <v>81</v>
      </c>
      <c r="AW651" s="12" t="s">
        <v>27</v>
      </c>
      <c r="AX651" s="12" t="s">
        <v>71</v>
      </c>
      <c r="AY651" s="145" t="s">
        <v>135</v>
      </c>
    </row>
    <row r="652" spans="2:51" s="12" customFormat="1">
      <c r="B652" s="143"/>
      <c r="D652" s="144" t="s">
        <v>143</v>
      </c>
      <c r="E652" s="145" t="s">
        <v>1</v>
      </c>
      <c r="F652" s="146" t="s">
        <v>932</v>
      </c>
      <c r="H652" s="147">
        <v>6.7080000000000002</v>
      </c>
      <c r="L652" s="143"/>
      <c r="M652" s="148"/>
      <c r="T652" s="149"/>
      <c r="AT652" s="145" t="s">
        <v>143</v>
      </c>
      <c r="AU652" s="145" t="s">
        <v>81</v>
      </c>
      <c r="AV652" s="12" t="s">
        <v>81</v>
      </c>
      <c r="AW652" s="12" t="s">
        <v>27</v>
      </c>
      <c r="AX652" s="12" t="s">
        <v>71</v>
      </c>
      <c r="AY652" s="145" t="s">
        <v>135</v>
      </c>
    </row>
    <row r="653" spans="2:51" s="12" customFormat="1">
      <c r="B653" s="143"/>
      <c r="D653" s="144" t="s">
        <v>143</v>
      </c>
      <c r="E653" s="145" t="s">
        <v>1</v>
      </c>
      <c r="F653" s="146" t="s">
        <v>647</v>
      </c>
      <c r="H653" s="147">
        <v>-1.7729999999999999</v>
      </c>
      <c r="L653" s="143"/>
      <c r="M653" s="148"/>
      <c r="T653" s="149"/>
      <c r="AT653" s="145" t="s">
        <v>143</v>
      </c>
      <c r="AU653" s="145" t="s">
        <v>81</v>
      </c>
      <c r="AV653" s="12" t="s">
        <v>81</v>
      </c>
      <c r="AW653" s="12" t="s">
        <v>27</v>
      </c>
      <c r="AX653" s="12" t="s">
        <v>71</v>
      </c>
      <c r="AY653" s="145" t="s">
        <v>135</v>
      </c>
    </row>
    <row r="654" spans="2:51" s="12" customFormat="1">
      <c r="B654" s="143"/>
      <c r="D654" s="144" t="s">
        <v>143</v>
      </c>
      <c r="E654" s="145" t="s">
        <v>1</v>
      </c>
      <c r="F654" s="146" t="s">
        <v>933</v>
      </c>
      <c r="H654" s="147">
        <v>26.875</v>
      </c>
      <c r="L654" s="143"/>
      <c r="M654" s="148"/>
      <c r="T654" s="149"/>
      <c r="AT654" s="145" t="s">
        <v>143</v>
      </c>
      <c r="AU654" s="145" t="s">
        <v>81</v>
      </c>
      <c r="AV654" s="12" t="s">
        <v>81</v>
      </c>
      <c r="AW654" s="12" t="s">
        <v>27</v>
      </c>
      <c r="AX654" s="12" t="s">
        <v>71</v>
      </c>
      <c r="AY654" s="145" t="s">
        <v>135</v>
      </c>
    </row>
    <row r="655" spans="2:51" s="12" customFormat="1">
      <c r="B655" s="143"/>
      <c r="D655" s="144" t="s">
        <v>143</v>
      </c>
      <c r="E655" s="145" t="s">
        <v>1</v>
      </c>
      <c r="F655" s="146" t="s">
        <v>919</v>
      </c>
      <c r="H655" s="147">
        <v>-3.5459999999999998</v>
      </c>
      <c r="L655" s="143"/>
      <c r="M655" s="148"/>
      <c r="T655" s="149"/>
      <c r="AT655" s="145" t="s">
        <v>143</v>
      </c>
      <c r="AU655" s="145" t="s">
        <v>81</v>
      </c>
      <c r="AV655" s="12" t="s">
        <v>81</v>
      </c>
      <c r="AW655" s="12" t="s">
        <v>27</v>
      </c>
      <c r="AX655" s="12" t="s">
        <v>71</v>
      </c>
      <c r="AY655" s="145" t="s">
        <v>135</v>
      </c>
    </row>
    <row r="656" spans="2:51" s="12" customFormat="1">
      <c r="B656" s="143"/>
      <c r="D656" s="144" t="s">
        <v>143</v>
      </c>
      <c r="E656" s="145" t="s">
        <v>1</v>
      </c>
      <c r="F656" s="146" t="s">
        <v>650</v>
      </c>
      <c r="H656" s="147">
        <v>-3.6</v>
      </c>
      <c r="L656" s="143"/>
      <c r="M656" s="148"/>
      <c r="T656" s="149"/>
      <c r="AT656" s="145" t="s">
        <v>143</v>
      </c>
      <c r="AU656" s="145" t="s">
        <v>81</v>
      </c>
      <c r="AV656" s="12" t="s">
        <v>81</v>
      </c>
      <c r="AW656" s="12" t="s">
        <v>27</v>
      </c>
      <c r="AX656" s="12" t="s">
        <v>71</v>
      </c>
      <c r="AY656" s="145" t="s">
        <v>135</v>
      </c>
    </row>
    <row r="657" spans="2:51" s="12" customFormat="1">
      <c r="B657" s="143"/>
      <c r="D657" s="144" t="s">
        <v>143</v>
      </c>
      <c r="E657" s="145" t="s">
        <v>1</v>
      </c>
      <c r="F657" s="146" t="s">
        <v>934</v>
      </c>
      <c r="H657" s="147">
        <v>34.220999999999997</v>
      </c>
      <c r="L657" s="143"/>
      <c r="M657" s="148"/>
      <c r="T657" s="149"/>
      <c r="AT657" s="145" t="s">
        <v>143</v>
      </c>
      <c r="AU657" s="145" t="s">
        <v>81</v>
      </c>
      <c r="AV657" s="12" t="s">
        <v>81</v>
      </c>
      <c r="AW657" s="12" t="s">
        <v>27</v>
      </c>
      <c r="AX657" s="12" t="s">
        <v>71</v>
      </c>
      <c r="AY657" s="145" t="s">
        <v>135</v>
      </c>
    </row>
    <row r="658" spans="2:51" s="12" customFormat="1">
      <c r="B658" s="143"/>
      <c r="D658" s="144" t="s">
        <v>143</v>
      </c>
      <c r="E658" s="145" t="s">
        <v>1</v>
      </c>
      <c r="F658" s="146" t="s">
        <v>914</v>
      </c>
      <c r="H658" s="147">
        <v>-2.25</v>
      </c>
      <c r="L658" s="143"/>
      <c r="M658" s="148"/>
      <c r="T658" s="149"/>
      <c r="AT658" s="145" t="s">
        <v>143</v>
      </c>
      <c r="AU658" s="145" t="s">
        <v>81</v>
      </c>
      <c r="AV658" s="12" t="s">
        <v>81</v>
      </c>
      <c r="AW658" s="12" t="s">
        <v>27</v>
      </c>
      <c r="AX658" s="12" t="s">
        <v>71</v>
      </c>
      <c r="AY658" s="145" t="s">
        <v>135</v>
      </c>
    </row>
    <row r="659" spans="2:51" s="12" customFormat="1">
      <c r="B659" s="143"/>
      <c r="D659" s="144" t="s">
        <v>143</v>
      </c>
      <c r="E659" s="145" t="s">
        <v>1</v>
      </c>
      <c r="F659" s="146" t="s">
        <v>659</v>
      </c>
      <c r="H659" s="147">
        <v>-1.5760000000000001</v>
      </c>
      <c r="L659" s="143"/>
      <c r="M659" s="148"/>
      <c r="T659" s="149"/>
      <c r="AT659" s="145" t="s">
        <v>143</v>
      </c>
      <c r="AU659" s="145" t="s">
        <v>81</v>
      </c>
      <c r="AV659" s="12" t="s">
        <v>81</v>
      </c>
      <c r="AW659" s="12" t="s">
        <v>27</v>
      </c>
      <c r="AX659" s="12" t="s">
        <v>71</v>
      </c>
      <c r="AY659" s="145" t="s">
        <v>135</v>
      </c>
    </row>
    <row r="660" spans="2:51" s="12" customFormat="1">
      <c r="B660" s="143"/>
      <c r="D660" s="144" t="s">
        <v>143</v>
      </c>
      <c r="E660" s="145" t="s">
        <v>1</v>
      </c>
      <c r="F660" s="146" t="s">
        <v>663</v>
      </c>
      <c r="H660" s="147">
        <v>-3.5459999999999998</v>
      </c>
      <c r="L660" s="143"/>
      <c r="M660" s="148"/>
      <c r="T660" s="149"/>
      <c r="AT660" s="145" t="s">
        <v>143</v>
      </c>
      <c r="AU660" s="145" t="s">
        <v>81</v>
      </c>
      <c r="AV660" s="12" t="s">
        <v>81</v>
      </c>
      <c r="AW660" s="12" t="s">
        <v>27</v>
      </c>
      <c r="AX660" s="12" t="s">
        <v>71</v>
      </c>
      <c r="AY660" s="145" t="s">
        <v>135</v>
      </c>
    </row>
    <row r="661" spans="2:51" s="12" customFormat="1">
      <c r="B661" s="143"/>
      <c r="D661" s="144" t="s">
        <v>143</v>
      </c>
      <c r="E661" s="145" t="s">
        <v>1</v>
      </c>
      <c r="F661" s="146" t="s">
        <v>935</v>
      </c>
      <c r="H661" s="147">
        <v>18.177</v>
      </c>
      <c r="L661" s="143"/>
      <c r="M661" s="148"/>
      <c r="T661" s="149"/>
      <c r="AT661" s="145" t="s">
        <v>143</v>
      </c>
      <c r="AU661" s="145" t="s">
        <v>81</v>
      </c>
      <c r="AV661" s="12" t="s">
        <v>81</v>
      </c>
      <c r="AW661" s="12" t="s">
        <v>27</v>
      </c>
      <c r="AX661" s="12" t="s">
        <v>71</v>
      </c>
      <c r="AY661" s="145" t="s">
        <v>135</v>
      </c>
    </row>
    <row r="662" spans="2:51" s="12" customFormat="1">
      <c r="B662" s="143"/>
      <c r="D662" s="144" t="s">
        <v>143</v>
      </c>
      <c r="E662" s="145" t="s">
        <v>1</v>
      </c>
      <c r="F662" s="146" t="s">
        <v>647</v>
      </c>
      <c r="H662" s="147">
        <v>-1.7729999999999999</v>
      </c>
      <c r="L662" s="143"/>
      <c r="M662" s="148"/>
      <c r="T662" s="149"/>
      <c r="AT662" s="145" t="s">
        <v>143</v>
      </c>
      <c r="AU662" s="145" t="s">
        <v>81</v>
      </c>
      <c r="AV662" s="12" t="s">
        <v>81</v>
      </c>
      <c r="AW662" s="12" t="s">
        <v>27</v>
      </c>
      <c r="AX662" s="12" t="s">
        <v>71</v>
      </c>
      <c r="AY662" s="145" t="s">
        <v>135</v>
      </c>
    </row>
    <row r="663" spans="2:51" s="12" customFormat="1">
      <c r="B663" s="143"/>
      <c r="D663" s="144" t="s">
        <v>143</v>
      </c>
      <c r="E663" s="145" t="s">
        <v>1</v>
      </c>
      <c r="F663" s="146" t="s">
        <v>936</v>
      </c>
      <c r="H663" s="147">
        <v>17.850000000000001</v>
      </c>
      <c r="L663" s="143"/>
      <c r="M663" s="148"/>
      <c r="T663" s="149"/>
      <c r="AT663" s="145" t="s">
        <v>143</v>
      </c>
      <c r="AU663" s="145" t="s">
        <v>81</v>
      </c>
      <c r="AV663" s="12" t="s">
        <v>81</v>
      </c>
      <c r="AW663" s="12" t="s">
        <v>27</v>
      </c>
      <c r="AX663" s="12" t="s">
        <v>71</v>
      </c>
      <c r="AY663" s="145" t="s">
        <v>135</v>
      </c>
    </row>
    <row r="664" spans="2:51" s="12" customFormat="1">
      <c r="B664" s="143"/>
      <c r="D664" s="144" t="s">
        <v>143</v>
      </c>
      <c r="E664" s="145" t="s">
        <v>1</v>
      </c>
      <c r="F664" s="146" t="s">
        <v>658</v>
      </c>
      <c r="H664" s="147">
        <v>-1.379</v>
      </c>
      <c r="L664" s="143"/>
      <c r="M664" s="148"/>
      <c r="T664" s="149"/>
      <c r="AT664" s="145" t="s">
        <v>143</v>
      </c>
      <c r="AU664" s="145" t="s">
        <v>81</v>
      </c>
      <c r="AV664" s="12" t="s">
        <v>81</v>
      </c>
      <c r="AW664" s="12" t="s">
        <v>27</v>
      </c>
      <c r="AX664" s="12" t="s">
        <v>71</v>
      </c>
      <c r="AY664" s="145" t="s">
        <v>135</v>
      </c>
    </row>
    <row r="665" spans="2:51" s="12" customFormat="1">
      <c r="B665" s="143"/>
      <c r="D665" s="144" t="s">
        <v>143</v>
      </c>
      <c r="E665" s="145" t="s">
        <v>1</v>
      </c>
      <c r="F665" s="146" t="s">
        <v>659</v>
      </c>
      <c r="H665" s="147">
        <v>-1.5760000000000001</v>
      </c>
      <c r="L665" s="143"/>
      <c r="M665" s="148"/>
      <c r="T665" s="149"/>
      <c r="AT665" s="145" t="s">
        <v>143</v>
      </c>
      <c r="AU665" s="145" t="s">
        <v>81</v>
      </c>
      <c r="AV665" s="12" t="s">
        <v>81</v>
      </c>
      <c r="AW665" s="12" t="s">
        <v>27</v>
      </c>
      <c r="AX665" s="12" t="s">
        <v>71</v>
      </c>
      <c r="AY665" s="145" t="s">
        <v>135</v>
      </c>
    </row>
    <row r="666" spans="2:51" s="12" customFormat="1">
      <c r="B666" s="143"/>
      <c r="D666" s="144" t="s">
        <v>143</v>
      </c>
      <c r="E666" s="145" t="s">
        <v>1</v>
      </c>
      <c r="F666" s="146" t="s">
        <v>937</v>
      </c>
      <c r="H666" s="147">
        <v>8.3249999999999993</v>
      </c>
      <c r="L666" s="143"/>
      <c r="M666" s="148"/>
      <c r="T666" s="149"/>
      <c r="AT666" s="145" t="s">
        <v>143</v>
      </c>
      <c r="AU666" s="145" t="s">
        <v>81</v>
      </c>
      <c r="AV666" s="12" t="s">
        <v>81</v>
      </c>
      <c r="AW666" s="12" t="s">
        <v>27</v>
      </c>
      <c r="AX666" s="12" t="s">
        <v>71</v>
      </c>
      <c r="AY666" s="145" t="s">
        <v>135</v>
      </c>
    </row>
    <row r="667" spans="2:51" s="12" customFormat="1">
      <c r="B667" s="143"/>
      <c r="D667" s="144" t="s">
        <v>143</v>
      </c>
      <c r="E667" s="145" t="s">
        <v>1</v>
      </c>
      <c r="F667" s="146" t="s">
        <v>658</v>
      </c>
      <c r="H667" s="147">
        <v>-1.379</v>
      </c>
      <c r="L667" s="143"/>
      <c r="M667" s="148"/>
      <c r="T667" s="149"/>
      <c r="AT667" s="145" t="s">
        <v>143</v>
      </c>
      <c r="AU667" s="145" t="s">
        <v>81</v>
      </c>
      <c r="AV667" s="12" t="s">
        <v>81</v>
      </c>
      <c r="AW667" s="12" t="s">
        <v>27</v>
      </c>
      <c r="AX667" s="12" t="s">
        <v>71</v>
      </c>
      <c r="AY667" s="145" t="s">
        <v>135</v>
      </c>
    </row>
    <row r="668" spans="2:51" s="12" customFormat="1">
      <c r="B668" s="143"/>
      <c r="D668" s="144" t="s">
        <v>143</v>
      </c>
      <c r="E668" s="145" t="s">
        <v>1</v>
      </c>
      <c r="F668" s="146" t="s">
        <v>938</v>
      </c>
      <c r="H668" s="147">
        <v>13.865</v>
      </c>
      <c r="L668" s="143"/>
      <c r="M668" s="148"/>
      <c r="T668" s="149"/>
      <c r="AT668" s="145" t="s">
        <v>143</v>
      </c>
      <c r="AU668" s="145" t="s">
        <v>81</v>
      </c>
      <c r="AV668" s="12" t="s">
        <v>81</v>
      </c>
      <c r="AW668" s="12" t="s">
        <v>27</v>
      </c>
      <c r="AX668" s="12" t="s">
        <v>71</v>
      </c>
      <c r="AY668" s="145" t="s">
        <v>135</v>
      </c>
    </row>
    <row r="669" spans="2:51" s="12" customFormat="1">
      <c r="B669" s="143"/>
      <c r="D669" s="144" t="s">
        <v>143</v>
      </c>
      <c r="E669" s="145" t="s">
        <v>1</v>
      </c>
      <c r="F669" s="146" t="s">
        <v>939</v>
      </c>
      <c r="H669" s="147">
        <v>1.7729999999999999</v>
      </c>
      <c r="L669" s="143"/>
      <c r="M669" s="148"/>
      <c r="T669" s="149"/>
      <c r="AT669" s="145" t="s">
        <v>143</v>
      </c>
      <c r="AU669" s="145" t="s">
        <v>81</v>
      </c>
      <c r="AV669" s="12" t="s">
        <v>81</v>
      </c>
      <c r="AW669" s="12" t="s">
        <v>27</v>
      </c>
      <c r="AX669" s="12" t="s">
        <v>71</v>
      </c>
      <c r="AY669" s="145" t="s">
        <v>135</v>
      </c>
    </row>
    <row r="670" spans="2:51" s="12" customFormat="1">
      <c r="B670" s="143"/>
      <c r="D670" s="144" t="s">
        <v>143</v>
      </c>
      <c r="E670" s="145" t="s">
        <v>1</v>
      </c>
      <c r="F670" s="146" t="s">
        <v>940</v>
      </c>
      <c r="H670" s="147">
        <v>18.100000000000001</v>
      </c>
      <c r="L670" s="143"/>
      <c r="M670" s="148"/>
      <c r="T670" s="149"/>
      <c r="AT670" s="145" t="s">
        <v>143</v>
      </c>
      <c r="AU670" s="145" t="s">
        <v>81</v>
      </c>
      <c r="AV670" s="12" t="s">
        <v>81</v>
      </c>
      <c r="AW670" s="12" t="s">
        <v>27</v>
      </c>
      <c r="AX670" s="12" t="s">
        <v>71</v>
      </c>
      <c r="AY670" s="145" t="s">
        <v>135</v>
      </c>
    </row>
    <row r="671" spans="2:51" s="12" customFormat="1">
      <c r="B671" s="143"/>
      <c r="D671" s="144" t="s">
        <v>143</v>
      </c>
      <c r="E671" s="145" t="s">
        <v>1</v>
      </c>
      <c r="F671" s="146" t="s">
        <v>653</v>
      </c>
      <c r="H671" s="147">
        <v>-2.758</v>
      </c>
      <c r="L671" s="143"/>
      <c r="M671" s="148"/>
      <c r="T671" s="149"/>
      <c r="AT671" s="145" t="s">
        <v>143</v>
      </c>
      <c r="AU671" s="145" t="s">
        <v>81</v>
      </c>
      <c r="AV671" s="12" t="s">
        <v>81</v>
      </c>
      <c r="AW671" s="12" t="s">
        <v>27</v>
      </c>
      <c r="AX671" s="12" t="s">
        <v>71</v>
      </c>
      <c r="AY671" s="145" t="s">
        <v>135</v>
      </c>
    </row>
    <row r="672" spans="2:51" s="12" customFormat="1">
      <c r="B672" s="143"/>
      <c r="D672" s="144" t="s">
        <v>143</v>
      </c>
      <c r="E672" s="145" t="s">
        <v>1</v>
      </c>
      <c r="F672" s="146" t="s">
        <v>659</v>
      </c>
      <c r="H672" s="147">
        <v>-1.5760000000000001</v>
      </c>
      <c r="L672" s="143"/>
      <c r="M672" s="148"/>
      <c r="T672" s="149"/>
      <c r="AT672" s="145" t="s">
        <v>143</v>
      </c>
      <c r="AU672" s="145" t="s">
        <v>81</v>
      </c>
      <c r="AV672" s="12" t="s">
        <v>81</v>
      </c>
      <c r="AW672" s="12" t="s">
        <v>27</v>
      </c>
      <c r="AX672" s="12" t="s">
        <v>71</v>
      </c>
      <c r="AY672" s="145" t="s">
        <v>135</v>
      </c>
    </row>
    <row r="673" spans="2:51" s="12" customFormat="1">
      <c r="B673" s="143"/>
      <c r="D673" s="144" t="s">
        <v>143</v>
      </c>
      <c r="E673" s="145" t="s">
        <v>1</v>
      </c>
      <c r="F673" s="146" t="s">
        <v>872</v>
      </c>
      <c r="H673" s="147">
        <v>-1.7729999999999999</v>
      </c>
      <c r="L673" s="143"/>
      <c r="M673" s="148"/>
      <c r="T673" s="149"/>
      <c r="AT673" s="145" t="s">
        <v>143</v>
      </c>
      <c r="AU673" s="145" t="s">
        <v>81</v>
      </c>
      <c r="AV673" s="12" t="s">
        <v>81</v>
      </c>
      <c r="AW673" s="12" t="s">
        <v>27</v>
      </c>
      <c r="AX673" s="12" t="s">
        <v>71</v>
      </c>
      <c r="AY673" s="145" t="s">
        <v>135</v>
      </c>
    </row>
    <row r="674" spans="2:51" s="12" customFormat="1">
      <c r="B674" s="143"/>
      <c r="D674" s="144" t="s">
        <v>143</v>
      </c>
      <c r="E674" s="145" t="s">
        <v>1</v>
      </c>
      <c r="F674" s="146" t="s">
        <v>850</v>
      </c>
      <c r="H674" s="147">
        <v>8.75</v>
      </c>
      <c r="L674" s="143"/>
      <c r="M674" s="148"/>
      <c r="T674" s="149"/>
      <c r="AT674" s="145" t="s">
        <v>143</v>
      </c>
      <c r="AU674" s="145" t="s">
        <v>81</v>
      </c>
      <c r="AV674" s="12" t="s">
        <v>81</v>
      </c>
      <c r="AW674" s="12" t="s">
        <v>27</v>
      </c>
      <c r="AX674" s="12" t="s">
        <v>71</v>
      </c>
      <c r="AY674" s="145" t="s">
        <v>135</v>
      </c>
    </row>
    <row r="675" spans="2:51" s="12" customFormat="1">
      <c r="B675" s="143"/>
      <c r="D675" s="144" t="s">
        <v>143</v>
      </c>
      <c r="E675" s="145" t="s">
        <v>1</v>
      </c>
      <c r="F675" s="146" t="s">
        <v>658</v>
      </c>
      <c r="H675" s="147">
        <v>-1.379</v>
      </c>
      <c r="L675" s="143"/>
      <c r="M675" s="148"/>
      <c r="T675" s="149"/>
      <c r="AT675" s="145" t="s">
        <v>143</v>
      </c>
      <c r="AU675" s="145" t="s">
        <v>81</v>
      </c>
      <c r="AV675" s="12" t="s">
        <v>81</v>
      </c>
      <c r="AW675" s="12" t="s">
        <v>27</v>
      </c>
      <c r="AX675" s="12" t="s">
        <v>71</v>
      </c>
      <c r="AY675" s="145" t="s">
        <v>135</v>
      </c>
    </row>
    <row r="676" spans="2:51" s="12" customFormat="1">
      <c r="B676" s="143"/>
      <c r="D676" s="144" t="s">
        <v>143</v>
      </c>
      <c r="E676" s="145" t="s">
        <v>1</v>
      </c>
      <c r="F676" s="146" t="s">
        <v>941</v>
      </c>
      <c r="H676" s="147">
        <v>13.875</v>
      </c>
      <c r="L676" s="143"/>
      <c r="M676" s="148"/>
      <c r="T676" s="149"/>
      <c r="AT676" s="145" t="s">
        <v>143</v>
      </c>
      <c r="AU676" s="145" t="s">
        <v>81</v>
      </c>
      <c r="AV676" s="12" t="s">
        <v>81</v>
      </c>
      <c r="AW676" s="12" t="s">
        <v>27</v>
      </c>
      <c r="AX676" s="12" t="s">
        <v>71</v>
      </c>
      <c r="AY676" s="145" t="s">
        <v>135</v>
      </c>
    </row>
    <row r="677" spans="2:51" s="12" customFormat="1">
      <c r="B677" s="143"/>
      <c r="D677" s="144" t="s">
        <v>143</v>
      </c>
      <c r="E677" s="145" t="s">
        <v>1</v>
      </c>
      <c r="F677" s="146" t="s">
        <v>658</v>
      </c>
      <c r="H677" s="147">
        <v>-1.379</v>
      </c>
      <c r="L677" s="143"/>
      <c r="M677" s="148"/>
      <c r="T677" s="149"/>
      <c r="AT677" s="145" t="s">
        <v>143</v>
      </c>
      <c r="AU677" s="145" t="s">
        <v>81</v>
      </c>
      <c r="AV677" s="12" t="s">
        <v>81</v>
      </c>
      <c r="AW677" s="12" t="s">
        <v>27</v>
      </c>
      <c r="AX677" s="12" t="s">
        <v>71</v>
      </c>
      <c r="AY677" s="145" t="s">
        <v>135</v>
      </c>
    </row>
    <row r="678" spans="2:51" s="12" customFormat="1">
      <c r="B678" s="143"/>
      <c r="D678" s="144" t="s">
        <v>143</v>
      </c>
      <c r="E678" s="145" t="s">
        <v>1</v>
      </c>
      <c r="F678" s="146" t="s">
        <v>942</v>
      </c>
      <c r="H678" s="147">
        <v>15.625</v>
      </c>
      <c r="L678" s="143"/>
      <c r="M678" s="148"/>
      <c r="T678" s="149"/>
      <c r="AT678" s="145" t="s">
        <v>143</v>
      </c>
      <c r="AU678" s="145" t="s">
        <v>81</v>
      </c>
      <c r="AV678" s="12" t="s">
        <v>81</v>
      </c>
      <c r="AW678" s="12" t="s">
        <v>27</v>
      </c>
      <c r="AX678" s="12" t="s">
        <v>71</v>
      </c>
      <c r="AY678" s="145" t="s">
        <v>135</v>
      </c>
    </row>
    <row r="679" spans="2:51" s="12" customFormat="1">
      <c r="B679" s="143"/>
      <c r="D679" s="144" t="s">
        <v>143</v>
      </c>
      <c r="E679" s="145" t="s">
        <v>1</v>
      </c>
      <c r="F679" s="146" t="s">
        <v>834</v>
      </c>
      <c r="H679" s="147">
        <v>-1.5760000000000001</v>
      </c>
      <c r="L679" s="143"/>
      <c r="M679" s="148"/>
      <c r="T679" s="149"/>
      <c r="AT679" s="145" t="s">
        <v>143</v>
      </c>
      <c r="AU679" s="145" t="s">
        <v>81</v>
      </c>
      <c r="AV679" s="12" t="s">
        <v>81</v>
      </c>
      <c r="AW679" s="12" t="s">
        <v>27</v>
      </c>
      <c r="AX679" s="12" t="s">
        <v>71</v>
      </c>
      <c r="AY679" s="145" t="s">
        <v>135</v>
      </c>
    </row>
    <row r="680" spans="2:51" s="12" customFormat="1">
      <c r="B680" s="143"/>
      <c r="D680" s="144" t="s">
        <v>143</v>
      </c>
      <c r="E680" s="145" t="s">
        <v>1</v>
      </c>
      <c r="F680" s="146" t="s">
        <v>943</v>
      </c>
      <c r="H680" s="147">
        <v>11.375</v>
      </c>
      <c r="L680" s="143"/>
      <c r="M680" s="148"/>
      <c r="T680" s="149"/>
      <c r="AT680" s="145" t="s">
        <v>143</v>
      </c>
      <c r="AU680" s="145" t="s">
        <v>81</v>
      </c>
      <c r="AV680" s="12" t="s">
        <v>81</v>
      </c>
      <c r="AW680" s="12" t="s">
        <v>27</v>
      </c>
      <c r="AX680" s="12" t="s">
        <v>71</v>
      </c>
      <c r="AY680" s="145" t="s">
        <v>135</v>
      </c>
    </row>
    <row r="681" spans="2:51" s="12" customFormat="1">
      <c r="B681" s="143"/>
      <c r="D681" s="144" t="s">
        <v>143</v>
      </c>
      <c r="E681" s="145" t="s">
        <v>1</v>
      </c>
      <c r="F681" s="146" t="s">
        <v>658</v>
      </c>
      <c r="H681" s="147">
        <v>-1.379</v>
      </c>
      <c r="L681" s="143"/>
      <c r="M681" s="148"/>
      <c r="T681" s="149"/>
      <c r="AT681" s="145" t="s">
        <v>143</v>
      </c>
      <c r="AU681" s="145" t="s">
        <v>81</v>
      </c>
      <c r="AV681" s="12" t="s">
        <v>81</v>
      </c>
      <c r="AW681" s="12" t="s">
        <v>27</v>
      </c>
      <c r="AX681" s="12" t="s">
        <v>71</v>
      </c>
      <c r="AY681" s="145" t="s">
        <v>135</v>
      </c>
    </row>
    <row r="682" spans="2:51" s="12" customFormat="1">
      <c r="B682" s="143"/>
      <c r="D682" s="144" t="s">
        <v>143</v>
      </c>
      <c r="E682" s="145" t="s">
        <v>1</v>
      </c>
      <c r="F682" s="146" t="s">
        <v>944</v>
      </c>
      <c r="H682" s="147">
        <v>16.988</v>
      </c>
      <c r="L682" s="143"/>
      <c r="M682" s="148"/>
      <c r="T682" s="149"/>
      <c r="AT682" s="145" t="s">
        <v>143</v>
      </c>
      <c r="AU682" s="145" t="s">
        <v>81</v>
      </c>
      <c r="AV682" s="12" t="s">
        <v>81</v>
      </c>
      <c r="AW682" s="12" t="s">
        <v>27</v>
      </c>
      <c r="AX682" s="12" t="s">
        <v>71</v>
      </c>
      <c r="AY682" s="145" t="s">
        <v>135</v>
      </c>
    </row>
    <row r="683" spans="2:51" s="12" customFormat="1">
      <c r="B683" s="143"/>
      <c r="D683" s="144" t="s">
        <v>143</v>
      </c>
      <c r="E683" s="145" t="s">
        <v>1</v>
      </c>
      <c r="F683" s="146" t="s">
        <v>658</v>
      </c>
      <c r="H683" s="147">
        <v>-1.379</v>
      </c>
      <c r="L683" s="143"/>
      <c r="M683" s="148"/>
      <c r="T683" s="149"/>
      <c r="AT683" s="145" t="s">
        <v>143</v>
      </c>
      <c r="AU683" s="145" t="s">
        <v>81</v>
      </c>
      <c r="AV683" s="12" t="s">
        <v>81</v>
      </c>
      <c r="AW683" s="12" t="s">
        <v>27</v>
      </c>
      <c r="AX683" s="12" t="s">
        <v>71</v>
      </c>
      <c r="AY683" s="145" t="s">
        <v>135</v>
      </c>
    </row>
    <row r="684" spans="2:51" s="12" customFormat="1">
      <c r="B684" s="143"/>
      <c r="D684" s="144" t="s">
        <v>143</v>
      </c>
      <c r="E684" s="145" t="s">
        <v>1</v>
      </c>
      <c r="F684" s="146" t="s">
        <v>872</v>
      </c>
      <c r="H684" s="147">
        <v>-1.7729999999999999</v>
      </c>
      <c r="L684" s="143"/>
      <c r="M684" s="148"/>
      <c r="T684" s="149"/>
      <c r="AT684" s="145" t="s">
        <v>143</v>
      </c>
      <c r="AU684" s="145" t="s">
        <v>81</v>
      </c>
      <c r="AV684" s="12" t="s">
        <v>81</v>
      </c>
      <c r="AW684" s="12" t="s">
        <v>27</v>
      </c>
      <c r="AX684" s="12" t="s">
        <v>71</v>
      </c>
      <c r="AY684" s="145" t="s">
        <v>135</v>
      </c>
    </row>
    <row r="685" spans="2:51" s="12" customFormat="1">
      <c r="B685" s="143"/>
      <c r="D685" s="144" t="s">
        <v>143</v>
      </c>
      <c r="E685" s="145" t="s">
        <v>1</v>
      </c>
      <c r="F685" s="146" t="s">
        <v>945</v>
      </c>
      <c r="H685" s="147">
        <v>5.5</v>
      </c>
      <c r="L685" s="143"/>
      <c r="M685" s="148"/>
      <c r="T685" s="149"/>
      <c r="AT685" s="145" t="s">
        <v>143</v>
      </c>
      <c r="AU685" s="145" t="s">
        <v>81</v>
      </c>
      <c r="AV685" s="12" t="s">
        <v>81</v>
      </c>
      <c r="AW685" s="12" t="s">
        <v>27</v>
      </c>
      <c r="AX685" s="12" t="s">
        <v>71</v>
      </c>
      <c r="AY685" s="145" t="s">
        <v>135</v>
      </c>
    </row>
    <row r="686" spans="2:51" s="12" customFormat="1">
      <c r="B686" s="143"/>
      <c r="D686" s="144" t="s">
        <v>143</v>
      </c>
      <c r="E686" s="145" t="s">
        <v>1</v>
      </c>
      <c r="F686" s="146" t="s">
        <v>946</v>
      </c>
      <c r="H686" s="147">
        <v>13.728</v>
      </c>
      <c r="L686" s="143"/>
      <c r="M686" s="148"/>
      <c r="T686" s="149"/>
      <c r="AT686" s="145" t="s">
        <v>143</v>
      </c>
      <c r="AU686" s="145" t="s">
        <v>81</v>
      </c>
      <c r="AV686" s="12" t="s">
        <v>81</v>
      </c>
      <c r="AW686" s="12" t="s">
        <v>27</v>
      </c>
      <c r="AX686" s="12" t="s">
        <v>71</v>
      </c>
      <c r="AY686" s="145" t="s">
        <v>135</v>
      </c>
    </row>
    <row r="687" spans="2:51" s="12" customFormat="1">
      <c r="B687" s="143"/>
      <c r="D687" s="144" t="s">
        <v>143</v>
      </c>
      <c r="E687" s="145" t="s">
        <v>1</v>
      </c>
      <c r="F687" s="146" t="s">
        <v>647</v>
      </c>
      <c r="H687" s="147">
        <v>-1.7729999999999999</v>
      </c>
      <c r="L687" s="143"/>
      <c r="M687" s="148"/>
      <c r="T687" s="149"/>
      <c r="AT687" s="145" t="s">
        <v>143</v>
      </c>
      <c r="AU687" s="145" t="s">
        <v>81</v>
      </c>
      <c r="AV687" s="12" t="s">
        <v>81</v>
      </c>
      <c r="AW687" s="12" t="s">
        <v>27</v>
      </c>
      <c r="AX687" s="12" t="s">
        <v>71</v>
      </c>
      <c r="AY687" s="145" t="s">
        <v>135</v>
      </c>
    </row>
    <row r="688" spans="2:51" s="12" customFormat="1">
      <c r="B688" s="143"/>
      <c r="D688" s="144" t="s">
        <v>143</v>
      </c>
      <c r="E688" s="145" t="s">
        <v>1</v>
      </c>
      <c r="F688" s="146" t="s">
        <v>947</v>
      </c>
      <c r="H688" s="147">
        <v>18</v>
      </c>
      <c r="L688" s="143"/>
      <c r="M688" s="148"/>
      <c r="T688" s="149"/>
      <c r="AT688" s="145" t="s">
        <v>143</v>
      </c>
      <c r="AU688" s="145" t="s">
        <v>81</v>
      </c>
      <c r="AV688" s="12" t="s">
        <v>81</v>
      </c>
      <c r="AW688" s="12" t="s">
        <v>27</v>
      </c>
      <c r="AX688" s="12" t="s">
        <v>71</v>
      </c>
      <c r="AY688" s="145" t="s">
        <v>135</v>
      </c>
    </row>
    <row r="689" spans="2:51" s="12" customFormat="1">
      <c r="B689" s="143"/>
      <c r="D689" s="144" t="s">
        <v>143</v>
      </c>
      <c r="E689" s="145" t="s">
        <v>1</v>
      </c>
      <c r="F689" s="146" t="s">
        <v>919</v>
      </c>
      <c r="H689" s="147">
        <v>-3.5459999999999998</v>
      </c>
      <c r="L689" s="143"/>
      <c r="M689" s="148"/>
      <c r="T689" s="149"/>
      <c r="AT689" s="145" t="s">
        <v>143</v>
      </c>
      <c r="AU689" s="145" t="s">
        <v>81</v>
      </c>
      <c r="AV689" s="12" t="s">
        <v>81</v>
      </c>
      <c r="AW689" s="12" t="s">
        <v>27</v>
      </c>
      <c r="AX689" s="12" t="s">
        <v>71</v>
      </c>
      <c r="AY689" s="145" t="s">
        <v>135</v>
      </c>
    </row>
    <row r="690" spans="2:51" s="12" customFormat="1">
      <c r="B690" s="143"/>
      <c r="D690" s="144" t="s">
        <v>143</v>
      </c>
      <c r="E690" s="145" t="s">
        <v>1</v>
      </c>
      <c r="F690" s="146" t="s">
        <v>948</v>
      </c>
      <c r="H690" s="147">
        <v>5.55</v>
      </c>
      <c r="L690" s="143"/>
      <c r="M690" s="148"/>
      <c r="T690" s="149"/>
      <c r="AT690" s="145" t="s">
        <v>143</v>
      </c>
      <c r="AU690" s="145" t="s">
        <v>81</v>
      </c>
      <c r="AV690" s="12" t="s">
        <v>81</v>
      </c>
      <c r="AW690" s="12" t="s">
        <v>27</v>
      </c>
      <c r="AX690" s="12" t="s">
        <v>71</v>
      </c>
      <c r="AY690" s="145" t="s">
        <v>135</v>
      </c>
    </row>
    <row r="691" spans="2:51" s="12" customFormat="1">
      <c r="B691" s="143"/>
      <c r="D691" s="144" t="s">
        <v>143</v>
      </c>
      <c r="E691" s="145" t="s">
        <v>1</v>
      </c>
      <c r="F691" s="146" t="s">
        <v>647</v>
      </c>
      <c r="H691" s="147">
        <v>-1.7729999999999999</v>
      </c>
      <c r="L691" s="143"/>
      <c r="M691" s="148"/>
      <c r="T691" s="149"/>
      <c r="AT691" s="145" t="s">
        <v>143</v>
      </c>
      <c r="AU691" s="145" t="s">
        <v>81</v>
      </c>
      <c r="AV691" s="12" t="s">
        <v>81</v>
      </c>
      <c r="AW691" s="12" t="s">
        <v>27</v>
      </c>
      <c r="AX691" s="12" t="s">
        <v>71</v>
      </c>
      <c r="AY691" s="145" t="s">
        <v>135</v>
      </c>
    </row>
    <row r="692" spans="2:51" s="15" customFormat="1">
      <c r="B692" s="175"/>
      <c r="D692" s="144" t="s">
        <v>143</v>
      </c>
      <c r="E692" s="176" t="s">
        <v>1</v>
      </c>
      <c r="F692" s="177" t="s">
        <v>590</v>
      </c>
      <c r="H692" s="178">
        <v>605.97299999999939</v>
      </c>
      <c r="L692" s="175"/>
      <c r="M692" s="179"/>
      <c r="T692" s="180"/>
      <c r="AT692" s="176" t="s">
        <v>143</v>
      </c>
      <c r="AU692" s="176" t="s">
        <v>81</v>
      </c>
      <c r="AV692" s="15" t="s">
        <v>150</v>
      </c>
      <c r="AW692" s="15" t="s">
        <v>27</v>
      </c>
      <c r="AX692" s="15" t="s">
        <v>71</v>
      </c>
      <c r="AY692" s="176" t="s">
        <v>135</v>
      </c>
    </row>
    <row r="693" spans="2:51" s="14" customFormat="1">
      <c r="B693" s="156"/>
      <c r="D693" s="144" t="s">
        <v>143</v>
      </c>
      <c r="E693" s="157" t="s">
        <v>1</v>
      </c>
      <c r="F693" s="158" t="s">
        <v>591</v>
      </c>
      <c r="H693" s="157" t="s">
        <v>1</v>
      </c>
      <c r="L693" s="156"/>
      <c r="M693" s="159"/>
      <c r="T693" s="160"/>
      <c r="AT693" s="157" t="s">
        <v>143</v>
      </c>
      <c r="AU693" s="157" t="s">
        <v>81</v>
      </c>
      <c r="AV693" s="14" t="s">
        <v>79</v>
      </c>
      <c r="AW693" s="14" t="s">
        <v>27</v>
      </c>
      <c r="AX693" s="14" t="s">
        <v>71</v>
      </c>
      <c r="AY693" s="157" t="s">
        <v>135</v>
      </c>
    </row>
    <row r="694" spans="2:51" s="12" customFormat="1">
      <c r="B694" s="143"/>
      <c r="D694" s="144" t="s">
        <v>143</v>
      </c>
      <c r="E694" s="145" t="s">
        <v>1</v>
      </c>
      <c r="F694" s="146" t="s">
        <v>949</v>
      </c>
      <c r="H694" s="147">
        <v>36.290999999999997</v>
      </c>
      <c r="L694" s="143"/>
      <c r="M694" s="148"/>
      <c r="T694" s="149"/>
      <c r="AT694" s="145" t="s">
        <v>143</v>
      </c>
      <c r="AU694" s="145" t="s">
        <v>81</v>
      </c>
      <c r="AV694" s="12" t="s">
        <v>81</v>
      </c>
      <c r="AW694" s="12" t="s">
        <v>27</v>
      </c>
      <c r="AX694" s="12" t="s">
        <v>71</v>
      </c>
      <c r="AY694" s="145" t="s">
        <v>135</v>
      </c>
    </row>
    <row r="695" spans="2:51" s="12" customFormat="1">
      <c r="B695" s="143"/>
      <c r="D695" s="144" t="s">
        <v>143</v>
      </c>
      <c r="E695" s="145" t="s">
        <v>1</v>
      </c>
      <c r="F695" s="146" t="s">
        <v>919</v>
      </c>
      <c r="H695" s="147">
        <v>-3.5459999999999998</v>
      </c>
      <c r="L695" s="143"/>
      <c r="M695" s="148"/>
      <c r="T695" s="149"/>
      <c r="AT695" s="145" t="s">
        <v>143</v>
      </c>
      <c r="AU695" s="145" t="s">
        <v>81</v>
      </c>
      <c r="AV695" s="12" t="s">
        <v>81</v>
      </c>
      <c r="AW695" s="12" t="s">
        <v>27</v>
      </c>
      <c r="AX695" s="12" t="s">
        <v>71</v>
      </c>
      <c r="AY695" s="145" t="s">
        <v>135</v>
      </c>
    </row>
    <row r="696" spans="2:51" s="12" customFormat="1">
      <c r="B696" s="143"/>
      <c r="D696" s="144" t="s">
        <v>143</v>
      </c>
      <c r="E696" s="145" t="s">
        <v>1</v>
      </c>
      <c r="F696" s="146" t="s">
        <v>950</v>
      </c>
      <c r="H696" s="147">
        <v>8.7750000000000004</v>
      </c>
      <c r="L696" s="143"/>
      <c r="M696" s="148"/>
      <c r="T696" s="149"/>
      <c r="AT696" s="145" t="s">
        <v>143</v>
      </c>
      <c r="AU696" s="145" t="s">
        <v>81</v>
      </c>
      <c r="AV696" s="12" t="s">
        <v>81</v>
      </c>
      <c r="AW696" s="12" t="s">
        <v>27</v>
      </c>
      <c r="AX696" s="12" t="s">
        <v>71</v>
      </c>
      <c r="AY696" s="145" t="s">
        <v>135</v>
      </c>
    </row>
    <row r="697" spans="2:51" s="12" customFormat="1">
      <c r="B697" s="143"/>
      <c r="D697" s="144" t="s">
        <v>143</v>
      </c>
      <c r="E697" s="145" t="s">
        <v>1</v>
      </c>
      <c r="F697" s="146" t="s">
        <v>658</v>
      </c>
      <c r="H697" s="147">
        <v>-1.379</v>
      </c>
      <c r="L697" s="143"/>
      <c r="M697" s="148"/>
      <c r="T697" s="149"/>
      <c r="AT697" s="145" t="s">
        <v>143</v>
      </c>
      <c r="AU697" s="145" t="s">
        <v>81</v>
      </c>
      <c r="AV697" s="12" t="s">
        <v>81</v>
      </c>
      <c r="AW697" s="12" t="s">
        <v>27</v>
      </c>
      <c r="AX697" s="12" t="s">
        <v>71</v>
      </c>
      <c r="AY697" s="145" t="s">
        <v>135</v>
      </c>
    </row>
    <row r="698" spans="2:51" s="12" customFormat="1">
      <c r="B698" s="143"/>
      <c r="D698" s="144" t="s">
        <v>143</v>
      </c>
      <c r="E698" s="145" t="s">
        <v>1</v>
      </c>
      <c r="F698" s="146" t="s">
        <v>951</v>
      </c>
      <c r="H698" s="147">
        <v>41.79</v>
      </c>
      <c r="L698" s="143"/>
      <c r="M698" s="148"/>
      <c r="T698" s="149"/>
      <c r="AT698" s="145" t="s">
        <v>143</v>
      </c>
      <c r="AU698" s="145" t="s">
        <v>81</v>
      </c>
      <c r="AV698" s="12" t="s">
        <v>81</v>
      </c>
      <c r="AW698" s="12" t="s">
        <v>27</v>
      </c>
      <c r="AX698" s="12" t="s">
        <v>71</v>
      </c>
      <c r="AY698" s="145" t="s">
        <v>135</v>
      </c>
    </row>
    <row r="699" spans="2:51" s="12" customFormat="1">
      <c r="B699" s="143"/>
      <c r="D699" s="144" t="s">
        <v>143</v>
      </c>
      <c r="E699" s="145" t="s">
        <v>1</v>
      </c>
      <c r="F699" s="146" t="s">
        <v>658</v>
      </c>
      <c r="H699" s="147">
        <v>-1.379</v>
      </c>
      <c r="L699" s="143"/>
      <c r="M699" s="148"/>
      <c r="T699" s="149"/>
      <c r="AT699" s="145" t="s">
        <v>143</v>
      </c>
      <c r="AU699" s="145" t="s">
        <v>81</v>
      </c>
      <c r="AV699" s="12" t="s">
        <v>81</v>
      </c>
      <c r="AW699" s="12" t="s">
        <v>27</v>
      </c>
      <c r="AX699" s="12" t="s">
        <v>71</v>
      </c>
      <c r="AY699" s="145" t="s">
        <v>135</v>
      </c>
    </row>
    <row r="700" spans="2:51" s="12" customFormat="1">
      <c r="B700" s="143"/>
      <c r="D700" s="144" t="s">
        <v>143</v>
      </c>
      <c r="E700" s="145" t="s">
        <v>1</v>
      </c>
      <c r="F700" s="146" t="s">
        <v>663</v>
      </c>
      <c r="H700" s="147">
        <v>-3.5459999999999998</v>
      </c>
      <c r="L700" s="143"/>
      <c r="M700" s="148"/>
      <c r="T700" s="149"/>
      <c r="AT700" s="145" t="s">
        <v>143</v>
      </c>
      <c r="AU700" s="145" t="s">
        <v>81</v>
      </c>
      <c r="AV700" s="12" t="s">
        <v>81</v>
      </c>
      <c r="AW700" s="12" t="s">
        <v>27</v>
      </c>
      <c r="AX700" s="12" t="s">
        <v>71</v>
      </c>
      <c r="AY700" s="145" t="s">
        <v>135</v>
      </c>
    </row>
    <row r="701" spans="2:51" s="12" customFormat="1">
      <c r="B701" s="143"/>
      <c r="D701" s="144" t="s">
        <v>143</v>
      </c>
      <c r="E701" s="145" t="s">
        <v>1</v>
      </c>
      <c r="F701" s="146" t="s">
        <v>952</v>
      </c>
      <c r="H701" s="147">
        <v>29.405999999999999</v>
      </c>
      <c r="L701" s="143"/>
      <c r="M701" s="148"/>
      <c r="T701" s="149"/>
      <c r="AT701" s="145" t="s">
        <v>143</v>
      </c>
      <c r="AU701" s="145" t="s">
        <v>81</v>
      </c>
      <c r="AV701" s="12" t="s">
        <v>81</v>
      </c>
      <c r="AW701" s="12" t="s">
        <v>27</v>
      </c>
      <c r="AX701" s="12" t="s">
        <v>71</v>
      </c>
      <c r="AY701" s="145" t="s">
        <v>135</v>
      </c>
    </row>
    <row r="702" spans="2:51" s="12" customFormat="1">
      <c r="B702" s="143"/>
      <c r="D702" s="144" t="s">
        <v>143</v>
      </c>
      <c r="E702" s="145" t="s">
        <v>1</v>
      </c>
      <c r="F702" s="146" t="s">
        <v>919</v>
      </c>
      <c r="H702" s="147">
        <v>-3.5459999999999998</v>
      </c>
      <c r="L702" s="143"/>
      <c r="M702" s="148"/>
      <c r="T702" s="149"/>
      <c r="AT702" s="145" t="s">
        <v>143</v>
      </c>
      <c r="AU702" s="145" t="s">
        <v>81</v>
      </c>
      <c r="AV702" s="12" t="s">
        <v>81</v>
      </c>
      <c r="AW702" s="12" t="s">
        <v>27</v>
      </c>
      <c r="AX702" s="12" t="s">
        <v>71</v>
      </c>
      <c r="AY702" s="145" t="s">
        <v>135</v>
      </c>
    </row>
    <row r="703" spans="2:51" s="12" customFormat="1">
      <c r="B703" s="143"/>
      <c r="D703" s="144" t="s">
        <v>143</v>
      </c>
      <c r="E703" s="145" t="s">
        <v>1</v>
      </c>
      <c r="F703" s="146" t="s">
        <v>953</v>
      </c>
      <c r="H703" s="147">
        <v>5.5</v>
      </c>
      <c r="L703" s="143"/>
      <c r="M703" s="148"/>
      <c r="T703" s="149"/>
      <c r="AT703" s="145" t="s">
        <v>143</v>
      </c>
      <c r="AU703" s="145" t="s">
        <v>81</v>
      </c>
      <c r="AV703" s="12" t="s">
        <v>81</v>
      </c>
      <c r="AW703" s="12" t="s">
        <v>27</v>
      </c>
      <c r="AX703" s="12" t="s">
        <v>71</v>
      </c>
      <c r="AY703" s="145" t="s">
        <v>135</v>
      </c>
    </row>
    <row r="704" spans="2:51" s="12" customFormat="1">
      <c r="B704" s="143"/>
      <c r="D704" s="144" t="s">
        <v>143</v>
      </c>
      <c r="E704" s="145" t="s">
        <v>1</v>
      </c>
      <c r="F704" s="146" t="s">
        <v>647</v>
      </c>
      <c r="H704" s="147">
        <v>-1.7729999999999999</v>
      </c>
      <c r="L704" s="143"/>
      <c r="M704" s="148"/>
      <c r="T704" s="149"/>
      <c r="AT704" s="145" t="s">
        <v>143</v>
      </c>
      <c r="AU704" s="145" t="s">
        <v>81</v>
      </c>
      <c r="AV704" s="12" t="s">
        <v>81</v>
      </c>
      <c r="AW704" s="12" t="s">
        <v>27</v>
      </c>
      <c r="AX704" s="12" t="s">
        <v>71</v>
      </c>
      <c r="AY704" s="145" t="s">
        <v>135</v>
      </c>
    </row>
    <row r="705" spans="2:51" s="12" customFormat="1">
      <c r="B705" s="143"/>
      <c r="D705" s="144" t="s">
        <v>143</v>
      </c>
      <c r="E705" s="145" t="s">
        <v>1</v>
      </c>
      <c r="F705" s="146" t="s">
        <v>876</v>
      </c>
      <c r="H705" s="147">
        <v>41</v>
      </c>
      <c r="L705" s="143"/>
      <c r="M705" s="148"/>
      <c r="T705" s="149"/>
      <c r="AT705" s="145" t="s">
        <v>143</v>
      </c>
      <c r="AU705" s="145" t="s">
        <v>81</v>
      </c>
      <c r="AV705" s="12" t="s">
        <v>81</v>
      </c>
      <c r="AW705" s="12" t="s">
        <v>27</v>
      </c>
      <c r="AX705" s="12" t="s">
        <v>71</v>
      </c>
      <c r="AY705" s="145" t="s">
        <v>135</v>
      </c>
    </row>
    <row r="706" spans="2:51" s="12" customFormat="1">
      <c r="B706" s="143"/>
      <c r="D706" s="144" t="s">
        <v>143</v>
      </c>
      <c r="E706" s="145" t="s">
        <v>1</v>
      </c>
      <c r="F706" s="146" t="s">
        <v>919</v>
      </c>
      <c r="H706" s="147">
        <v>-3.5459999999999998</v>
      </c>
      <c r="L706" s="143"/>
      <c r="M706" s="148"/>
      <c r="T706" s="149"/>
      <c r="AT706" s="145" t="s">
        <v>143</v>
      </c>
      <c r="AU706" s="145" t="s">
        <v>81</v>
      </c>
      <c r="AV706" s="12" t="s">
        <v>81</v>
      </c>
      <c r="AW706" s="12" t="s">
        <v>27</v>
      </c>
      <c r="AX706" s="12" t="s">
        <v>71</v>
      </c>
      <c r="AY706" s="145" t="s">
        <v>135</v>
      </c>
    </row>
    <row r="707" spans="2:51" s="12" customFormat="1">
      <c r="B707" s="143"/>
      <c r="D707" s="144" t="s">
        <v>143</v>
      </c>
      <c r="E707" s="145" t="s">
        <v>1</v>
      </c>
      <c r="F707" s="146" t="s">
        <v>671</v>
      </c>
      <c r="H707" s="147">
        <v>-2.9550000000000001</v>
      </c>
      <c r="L707" s="143"/>
      <c r="M707" s="148"/>
      <c r="T707" s="149"/>
      <c r="AT707" s="145" t="s">
        <v>143</v>
      </c>
      <c r="AU707" s="145" t="s">
        <v>81</v>
      </c>
      <c r="AV707" s="12" t="s">
        <v>81</v>
      </c>
      <c r="AW707" s="12" t="s">
        <v>27</v>
      </c>
      <c r="AX707" s="12" t="s">
        <v>71</v>
      </c>
      <c r="AY707" s="145" t="s">
        <v>135</v>
      </c>
    </row>
    <row r="708" spans="2:51" s="12" customFormat="1">
      <c r="B708" s="143"/>
      <c r="D708" s="144" t="s">
        <v>143</v>
      </c>
      <c r="E708" s="145" t="s">
        <v>1</v>
      </c>
      <c r="F708" s="146" t="s">
        <v>954</v>
      </c>
      <c r="H708" s="147">
        <v>5.55</v>
      </c>
      <c r="L708" s="143"/>
      <c r="M708" s="148"/>
      <c r="T708" s="149"/>
      <c r="AT708" s="145" t="s">
        <v>143</v>
      </c>
      <c r="AU708" s="145" t="s">
        <v>81</v>
      </c>
      <c r="AV708" s="12" t="s">
        <v>81</v>
      </c>
      <c r="AW708" s="12" t="s">
        <v>27</v>
      </c>
      <c r="AX708" s="12" t="s">
        <v>71</v>
      </c>
      <c r="AY708" s="145" t="s">
        <v>135</v>
      </c>
    </row>
    <row r="709" spans="2:51" s="12" customFormat="1">
      <c r="B709" s="143"/>
      <c r="D709" s="144" t="s">
        <v>143</v>
      </c>
      <c r="E709" s="145" t="s">
        <v>1</v>
      </c>
      <c r="F709" s="146" t="s">
        <v>647</v>
      </c>
      <c r="H709" s="147">
        <v>-1.7729999999999999</v>
      </c>
      <c r="L709" s="143"/>
      <c r="M709" s="148"/>
      <c r="T709" s="149"/>
      <c r="AT709" s="145" t="s">
        <v>143</v>
      </c>
      <c r="AU709" s="145" t="s">
        <v>81</v>
      </c>
      <c r="AV709" s="12" t="s">
        <v>81</v>
      </c>
      <c r="AW709" s="12" t="s">
        <v>27</v>
      </c>
      <c r="AX709" s="12" t="s">
        <v>71</v>
      </c>
      <c r="AY709" s="145" t="s">
        <v>135</v>
      </c>
    </row>
    <row r="710" spans="2:51" s="12" customFormat="1">
      <c r="B710" s="143"/>
      <c r="D710" s="144" t="s">
        <v>143</v>
      </c>
      <c r="E710" s="145" t="s">
        <v>1</v>
      </c>
      <c r="F710" s="146" t="s">
        <v>955</v>
      </c>
      <c r="H710" s="147">
        <v>17.867999999999999</v>
      </c>
      <c r="L710" s="143"/>
      <c r="M710" s="148"/>
      <c r="T710" s="149"/>
      <c r="AT710" s="145" t="s">
        <v>143</v>
      </c>
      <c r="AU710" s="145" t="s">
        <v>81</v>
      </c>
      <c r="AV710" s="12" t="s">
        <v>81</v>
      </c>
      <c r="AW710" s="12" t="s">
        <v>27</v>
      </c>
      <c r="AX710" s="12" t="s">
        <v>71</v>
      </c>
      <c r="AY710" s="145" t="s">
        <v>135</v>
      </c>
    </row>
    <row r="711" spans="2:51" s="12" customFormat="1">
      <c r="B711" s="143"/>
      <c r="D711" s="144" t="s">
        <v>143</v>
      </c>
      <c r="E711" s="145" t="s">
        <v>1</v>
      </c>
      <c r="F711" s="146" t="s">
        <v>647</v>
      </c>
      <c r="H711" s="147">
        <v>-1.7729999999999999</v>
      </c>
      <c r="L711" s="143"/>
      <c r="M711" s="148"/>
      <c r="T711" s="149"/>
      <c r="AT711" s="145" t="s">
        <v>143</v>
      </c>
      <c r="AU711" s="145" t="s">
        <v>81</v>
      </c>
      <c r="AV711" s="12" t="s">
        <v>81</v>
      </c>
      <c r="AW711" s="12" t="s">
        <v>27</v>
      </c>
      <c r="AX711" s="12" t="s">
        <v>71</v>
      </c>
      <c r="AY711" s="145" t="s">
        <v>135</v>
      </c>
    </row>
    <row r="712" spans="2:51" s="12" customFormat="1">
      <c r="B712" s="143"/>
      <c r="D712" s="144" t="s">
        <v>143</v>
      </c>
      <c r="E712" s="145" t="s">
        <v>1</v>
      </c>
      <c r="F712" s="146" t="s">
        <v>956</v>
      </c>
      <c r="H712" s="147">
        <v>61.343000000000004</v>
      </c>
      <c r="L712" s="143"/>
      <c r="M712" s="148"/>
      <c r="T712" s="149"/>
      <c r="AT712" s="145" t="s">
        <v>143</v>
      </c>
      <c r="AU712" s="145" t="s">
        <v>81</v>
      </c>
      <c r="AV712" s="12" t="s">
        <v>81</v>
      </c>
      <c r="AW712" s="12" t="s">
        <v>27</v>
      </c>
      <c r="AX712" s="12" t="s">
        <v>71</v>
      </c>
      <c r="AY712" s="145" t="s">
        <v>135</v>
      </c>
    </row>
    <row r="713" spans="2:51" s="12" customFormat="1">
      <c r="B713" s="143"/>
      <c r="D713" s="144" t="s">
        <v>143</v>
      </c>
      <c r="E713" s="145" t="s">
        <v>1</v>
      </c>
      <c r="F713" s="146" t="s">
        <v>919</v>
      </c>
      <c r="H713" s="147">
        <v>-3.5459999999999998</v>
      </c>
      <c r="L713" s="143"/>
      <c r="M713" s="148"/>
      <c r="T713" s="149"/>
      <c r="AT713" s="145" t="s">
        <v>143</v>
      </c>
      <c r="AU713" s="145" t="s">
        <v>81</v>
      </c>
      <c r="AV713" s="12" t="s">
        <v>81</v>
      </c>
      <c r="AW713" s="12" t="s">
        <v>27</v>
      </c>
      <c r="AX713" s="12" t="s">
        <v>71</v>
      </c>
      <c r="AY713" s="145" t="s">
        <v>135</v>
      </c>
    </row>
    <row r="714" spans="2:51" s="12" customFormat="1">
      <c r="B714" s="143"/>
      <c r="D714" s="144" t="s">
        <v>143</v>
      </c>
      <c r="E714" s="145" t="s">
        <v>1</v>
      </c>
      <c r="F714" s="146" t="s">
        <v>957</v>
      </c>
      <c r="H714" s="147">
        <v>54.155000000000001</v>
      </c>
      <c r="L714" s="143"/>
      <c r="M714" s="148"/>
      <c r="T714" s="149"/>
      <c r="AT714" s="145" t="s">
        <v>143</v>
      </c>
      <c r="AU714" s="145" t="s">
        <v>81</v>
      </c>
      <c r="AV714" s="12" t="s">
        <v>81</v>
      </c>
      <c r="AW714" s="12" t="s">
        <v>27</v>
      </c>
      <c r="AX714" s="12" t="s">
        <v>71</v>
      </c>
      <c r="AY714" s="145" t="s">
        <v>135</v>
      </c>
    </row>
    <row r="715" spans="2:51" s="12" customFormat="1">
      <c r="B715" s="143"/>
      <c r="D715" s="144" t="s">
        <v>143</v>
      </c>
      <c r="E715" s="145" t="s">
        <v>1</v>
      </c>
      <c r="F715" s="146" t="s">
        <v>658</v>
      </c>
      <c r="H715" s="147">
        <v>-1.379</v>
      </c>
      <c r="L715" s="143"/>
      <c r="M715" s="148"/>
      <c r="T715" s="149"/>
      <c r="AT715" s="145" t="s">
        <v>143</v>
      </c>
      <c r="AU715" s="145" t="s">
        <v>81</v>
      </c>
      <c r="AV715" s="12" t="s">
        <v>81</v>
      </c>
      <c r="AW715" s="12" t="s">
        <v>27</v>
      </c>
      <c r="AX715" s="12" t="s">
        <v>71</v>
      </c>
      <c r="AY715" s="145" t="s">
        <v>135</v>
      </c>
    </row>
    <row r="716" spans="2:51" s="12" customFormat="1">
      <c r="B716" s="143"/>
      <c r="D716" s="144" t="s">
        <v>143</v>
      </c>
      <c r="E716" s="145" t="s">
        <v>1</v>
      </c>
      <c r="F716" s="146" t="s">
        <v>663</v>
      </c>
      <c r="H716" s="147">
        <v>-3.5459999999999998</v>
      </c>
      <c r="L716" s="143"/>
      <c r="M716" s="148"/>
      <c r="T716" s="149"/>
      <c r="AT716" s="145" t="s">
        <v>143</v>
      </c>
      <c r="AU716" s="145" t="s">
        <v>81</v>
      </c>
      <c r="AV716" s="12" t="s">
        <v>81</v>
      </c>
      <c r="AW716" s="12" t="s">
        <v>27</v>
      </c>
      <c r="AX716" s="12" t="s">
        <v>71</v>
      </c>
      <c r="AY716" s="145" t="s">
        <v>135</v>
      </c>
    </row>
    <row r="717" spans="2:51" s="12" customFormat="1">
      <c r="B717" s="143"/>
      <c r="D717" s="144" t="s">
        <v>143</v>
      </c>
      <c r="E717" s="145" t="s">
        <v>1</v>
      </c>
      <c r="F717" s="146" t="s">
        <v>958</v>
      </c>
      <c r="H717" s="147">
        <v>-6.8</v>
      </c>
      <c r="L717" s="143"/>
      <c r="M717" s="148"/>
      <c r="T717" s="149"/>
      <c r="AT717" s="145" t="s">
        <v>143</v>
      </c>
      <c r="AU717" s="145" t="s">
        <v>81</v>
      </c>
      <c r="AV717" s="12" t="s">
        <v>81</v>
      </c>
      <c r="AW717" s="12" t="s">
        <v>27</v>
      </c>
      <c r="AX717" s="12" t="s">
        <v>71</v>
      </c>
      <c r="AY717" s="145" t="s">
        <v>135</v>
      </c>
    </row>
    <row r="718" spans="2:51" s="12" customFormat="1">
      <c r="B718" s="143"/>
      <c r="D718" s="144" t="s">
        <v>143</v>
      </c>
      <c r="E718" s="145" t="s">
        <v>1</v>
      </c>
      <c r="F718" s="146" t="s">
        <v>959</v>
      </c>
      <c r="H718" s="147">
        <v>8.5</v>
      </c>
      <c r="L718" s="143"/>
      <c r="M718" s="148"/>
      <c r="T718" s="149"/>
      <c r="AT718" s="145" t="s">
        <v>143</v>
      </c>
      <c r="AU718" s="145" t="s">
        <v>81</v>
      </c>
      <c r="AV718" s="12" t="s">
        <v>81</v>
      </c>
      <c r="AW718" s="12" t="s">
        <v>27</v>
      </c>
      <c r="AX718" s="12" t="s">
        <v>71</v>
      </c>
      <c r="AY718" s="145" t="s">
        <v>135</v>
      </c>
    </row>
    <row r="719" spans="2:51" s="12" customFormat="1">
      <c r="B719" s="143"/>
      <c r="D719" s="144" t="s">
        <v>143</v>
      </c>
      <c r="E719" s="145" t="s">
        <v>1</v>
      </c>
      <c r="F719" s="146" t="s">
        <v>658</v>
      </c>
      <c r="H719" s="147">
        <v>-1.379</v>
      </c>
      <c r="L719" s="143"/>
      <c r="M719" s="148"/>
      <c r="T719" s="149"/>
      <c r="AT719" s="145" t="s">
        <v>143</v>
      </c>
      <c r="AU719" s="145" t="s">
        <v>81</v>
      </c>
      <c r="AV719" s="12" t="s">
        <v>81</v>
      </c>
      <c r="AW719" s="12" t="s">
        <v>27</v>
      </c>
      <c r="AX719" s="12" t="s">
        <v>71</v>
      </c>
      <c r="AY719" s="145" t="s">
        <v>135</v>
      </c>
    </row>
    <row r="720" spans="2:51" s="12" customFormat="1">
      <c r="B720" s="143"/>
      <c r="D720" s="144" t="s">
        <v>143</v>
      </c>
      <c r="E720" s="145" t="s">
        <v>1</v>
      </c>
      <c r="F720" s="146" t="s">
        <v>960</v>
      </c>
      <c r="H720" s="147">
        <v>61.104999999999997</v>
      </c>
      <c r="L720" s="143"/>
      <c r="M720" s="148"/>
      <c r="T720" s="149"/>
      <c r="AT720" s="145" t="s">
        <v>143</v>
      </c>
      <c r="AU720" s="145" t="s">
        <v>81</v>
      </c>
      <c r="AV720" s="12" t="s">
        <v>81</v>
      </c>
      <c r="AW720" s="12" t="s">
        <v>27</v>
      </c>
      <c r="AX720" s="12" t="s">
        <v>71</v>
      </c>
      <c r="AY720" s="145" t="s">
        <v>135</v>
      </c>
    </row>
    <row r="721" spans="2:51" s="12" customFormat="1">
      <c r="B721" s="143"/>
      <c r="D721" s="144" t="s">
        <v>143</v>
      </c>
      <c r="E721" s="145" t="s">
        <v>1</v>
      </c>
      <c r="F721" s="146" t="s">
        <v>919</v>
      </c>
      <c r="H721" s="147">
        <v>-3.5459999999999998</v>
      </c>
      <c r="L721" s="143"/>
      <c r="M721" s="148"/>
      <c r="T721" s="149"/>
      <c r="AT721" s="145" t="s">
        <v>143</v>
      </c>
      <c r="AU721" s="145" t="s">
        <v>81</v>
      </c>
      <c r="AV721" s="12" t="s">
        <v>81</v>
      </c>
      <c r="AW721" s="12" t="s">
        <v>27</v>
      </c>
      <c r="AX721" s="12" t="s">
        <v>71</v>
      </c>
      <c r="AY721" s="145" t="s">
        <v>135</v>
      </c>
    </row>
    <row r="722" spans="2:51" s="12" customFormat="1">
      <c r="B722" s="143"/>
      <c r="D722" s="144" t="s">
        <v>143</v>
      </c>
      <c r="E722" s="145" t="s">
        <v>1</v>
      </c>
      <c r="F722" s="146" t="s">
        <v>961</v>
      </c>
      <c r="H722" s="147">
        <v>70.903999999999996</v>
      </c>
      <c r="L722" s="143"/>
      <c r="M722" s="148"/>
      <c r="T722" s="149"/>
      <c r="AT722" s="145" t="s">
        <v>143</v>
      </c>
      <c r="AU722" s="145" t="s">
        <v>81</v>
      </c>
      <c r="AV722" s="12" t="s">
        <v>81</v>
      </c>
      <c r="AW722" s="12" t="s">
        <v>27</v>
      </c>
      <c r="AX722" s="12" t="s">
        <v>71</v>
      </c>
      <c r="AY722" s="145" t="s">
        <v>135</v>
      </c>
    </row>
    <row r="723" spans="2:51" s="12" customFormat="1">
      <c r="B723" s="143"/>
      <c r="D723" s="144" t="s">
        <v>143</v>
      </c>
      <c r="E723" s="145" t="s">
        <v>1</v>
      </c>
      <c r="F723" s="146" t="s">
        <v>919</v>
      </c>
      <c r="H723" s="147">
        <v>-3.5459999999999998</v>
      </c>
      <c r="L723" s="143"/>
      <c r="M723" s="148"/>
      <c r="T723" s="149"/>
      <c r="AT723" s="145" t="s">
        <v>143</v>
      </c>
      <c r="AU723" s="145" t="s">
        <v>81</v>
      </c>
      <c r="AV723" s="12" t="s">
        <v>81</v>
      </c>
      <c r="AW723" s="12" t="s">
        <v>27</v>
      </c>
      <c r="AX723" s="12" t="s">
        <v>71</v>
      </c>
      <c r="AY723" s="145" t="s">
        <v>135</v>
      </c>
    </row>
    <row r="724" spans="2:51" s="12" customFormat="1">
      <c r="B724" s="143"/>
      <c r="D724" s="144" t="s">
        <v>143</v>
      </c>
      <c r="E724" s="145" t="s">
        <v>1</v>
      </c>
      <c r="F724" s="146" t="s">
        <v>962</v>
      </c>
      <c r="H724" s="147">
        <v>-8.5</v>
      </c>
      <c r="L724" s="143"/>
      <c r="M724" s="148"/>
      <c r="T724" s="149"/>
      <c r="AT724" s="145" t="s">
        <v>143</v>
      </c>
      <c r="AU724" s="145" t="s">
        <v>81</v>
      </c>
      <c r="AV724" s="12" t="s">
        <v>81</v>
      </c>
      <c r="AW724" s="12" t="s">
        <v>27</v>
      </c>
      <c r="AX724" s="12" t="s">
        <v>71</v>
      </c>
      <c r="AY724" s="145" t="s">
        <v>135</v>
      </c>
    </row>
    <row r="725" spans="2:51" s="12" customFormat="1">
      <c r="B725" s="143"/>
      <c r="D725" s="144" t="s">
        <v>143</v>
      </c>
      <c r="E725" s="145" t="s">
        <v>1</v>
      </c>
      <c r="F725" s="146" t="s">
        <v>963</v>
      </c>
      <c r="H725" s="147">
        <v>57.942999999999998</v>
      </c>
      <c r="L725" s="143"/>
      <c r="M725" s="148"/>
      <c r="T725" s="149"/>
      <c r="AT725" s="145" t="s">
        <v>143</v>
      </c>
      <c r="AU725" s="145" t="s">
        <v>81</v>
      </c>
      <c r="AV725" s="12" t="s">
        <v>81</v>
      </c>
      <c r="AW725" s="12" t="s">
        <v>27</v>
      </c>
      <c r="AX725" s="12" t="s">
        <v>71</v>
      </c>
      <c r="AY725" s="145" t="s">
        <v>135</v>
      </c>
    </row>
    <row r="726" spans="2:51" s="12" customFormat="1">
      <c r="B726" s="143"/>
      <c r="D726" s="144" t="s">
        <v>143</v>
      </c>
      <c r="E726" s="145" t="s">
        <v>1</v>
      </c>
      <c r="F726" s="146" t="s">
        <v>658</v>
      </c>
      <c r="H726" s="147">
        <v>-1.379</v>
      </c>
      <c r="L726" s="143"/>
      <c r="M726" s="148"/>
      <c r="T726" s="149"/>
      <c r="AT726" s="145" t="s">
        <v>143</v>
      </c>
      <c r="AU726" s="145" t="s">
        <v>81</v>
      </c>
      <c r="AV726" s="12" t="s">
        <v>81</v>
      </c>
      <c r="AW726" s="12" t="s">
        <v>27</v>
      </c>
      <c r="AX726" s="12" t="s">
        <v>71</v>
      </c>
      <c r="AY726" s="145" t="s">
        <v>135</v>
      </c>
    </row>
    <row r="727" spans="2:51" s="12" customFormat="1">
      <c r="B727" s="143"/>
      <c r="D727" s="144" t="s">
        <v>143</v>
      </c>
      <c r="E727" s="145" t="s">
        <v>1</v>
      </c>
      <c r="F727" s="146" t="s">
        <v>663</v>
      </c>
      <c r="H727" s="147">
        <v>-3.5459999999999998</v>
      </c>
      <c r="L727" s="143"/>
      <c r="M727" s="148"/>
      <c r="T727" s="149"/>
      <c r="AT727" s="145" t="s">
        <v>143</v>
      </c>
      <c r="AU727" s="145" t="s">
        <v>81</v>
      </c>
      <c r="AV727" s="12" t="s">
        <v>81</v>
      </c>
      <c r="AW727" s="12" t="s">
        <v>27</v>
      </c>
      <c r="AX727" s="12" t="s">
        <v>71</v>
      </c>
      <c r="AY727" s="145" t="s">
        <v>135</v>
      </c>
    </row>
    <row r="728" spans="2:51" s="12" customFormat="1">
      <c r="B728" s="143"/>
      <c r="D728" s="144" t="s">
        <v>143</v>
      </c>
      <c r="E728" s="145" t="s">
        <v>1</v>
      </c>
      <c r="F728" s="146" t="s">
        <v>964</v>
      </c>
      <c r="H728" s="147">
        <v>-12.6</v>
      </c>
      <c r="L728" s="143"/>
      <c r="M728" s="148"/>
      <c r="T728" s="149"/>
      <c r="AT728" s="145" t="s">
        <v>143</v>
      </c>
      <c r="AU728" s="145" t="s">
        <v>81</v>
      </c>
      <c r="AV728" s="12" t="s">
        <v>81</v>
      </c>
      <c r="AW728" s="12" t="s">
        <v>27</v>
      </c>
      <c r="AX728" s="12" t="s">
        <v>71</v>
      </c>
      <c r="AY728" s="145" t="s">
        <v>135</v>
      </c>
    </row>
    <row r="729" spans="2:51" s="12" customFormat="1">
      <c r="B729" s="143"/>
      <c r="D729" s="144" t="s">
        <v>143</v>
      </c>
      <c r="E729" s="145" t="s">
        <v>1</v>
      </c>
      <c r="F729" s="146" t="s">
        <v>965</v>
      </c>
      <c r="H729" s="147">
        <v>8.375</v>
      </c>
      <c r="L729" s="143"/>
      <c r="M729" s="148"/>
      <c r="T729" s="149"/>
      <c r="AT729" s="145" t="s">
        <v>143</v>
      </c>
      <c r="AU729" s="145" t="s">
        <v>81</v>
      </c>
      <c r="AV729" s="12" t="s">
        <v>81</v>
      </c>
      <c r="AW729" s="12" t="s">
        <v>27</v>
      </c>
      <c r="AX729" s="12" t="s">
        <v>71</v>
      </c>
      <c r="AY729" s="145" t="s">
        <v>135</v>
      </c>
    </row>
    <row r="730" spans="2:51" s="12" customFormat="1">
      <c r="B730" s="143"/>
      <c r="D730" s="144" t="s">
        <v>143</v>
      </c>
      <c r="E730" s="145" t="s">
        <v>1</v>
      </c>
      <c r="F730" s="146" t="s">
        <v>658</v>
      </c>
      <c r="H730" s="147">
        <v>-1.379</v>
      </c>
      <c r="L730" s="143"/>
      <c r="M730" s="148"/>
      <c r="T730" s="149"/>
      <c r="AT730" s="145" t="s">
        <v>143</v>
      </c>
      <c r="AU730" s="145" t="s">
        <v>81</v>
      </c>
      <c r="AV730" s="12" t="s">
        <v>81</v>
      </c>
      <c r="AW730" s="12" t="s">
        <v>27</v>
      </c>
      <c r="AX730" s="12" t="s">
        <v>71</v>
      </c>
      <c r="AY730" s="145" t="s">
        <v>135</v>
      </c>
    </row>
    <row r="731" spans="2:51" s="12" customFormat="1">
      <c r="B731" s="143"/>
      <c r="D731" s="144" t="s">
        <v>143</v>
      </c>
      <c r="E731" s="145" t="s">
        <v>1</v>
      </c>
      <c r="F731" s="146" t="s">
        <v>966</v>
      </c>
      <c r="H731" s="147">
        <v>30.331</v>
      </c>
      <c r="L731" s="143"/>
      <c r="M731" s="148"/>
      <c r="T731" s="149"/>
      <c r="AT731" s="145" t="s">
        <v>143</v>
      </c>
      <c r="AU731" s="145" t="s">
        <v>81</v>
      </c>
      <c r="AV731" s="12" t="s">
        <v>81</v>
      </c>
      <c r="AW731" s="12" t="s">
        <v>27</v>
      </c>
      <c r="AX731" s="12" t="s">
        <v>71</v>
      </c>
      <c r="AY731" s="145" t="s">
        <v>135</v>
      </c>
    </row>
    <row r="732" spans="2:51" s="12" customFormat="1">
      <c r="B732" s="143"/>
      <c r="D732" s="144" t="s">
        <v>143</v>
      </c>
      <c r="E732" s="145" t="s">
        <v>1</v>
      </c>
      <c r="F732" s="146" t="s">
        <v>919</v>
      </c>
      <c r="H732" s="147">
        <v>-3.5459999999999998</v>
      </c>
      <c r="L732" s="143"/>
      <c r="M732" s="148"/>
      <c r="T732" s="149"/>
      <c r="AT732" s="145" t="s">
        <v>143</v>
      </c>
      <c r="AU732" s="145" t="s">
        <v>81</v>
      </c>
      <c r="AV732" s="12" t="s">
        <v>81</v>
      </c>
      <c r="AW732" s="12" t="s">
        <v>27</v>
      </c>
      <c r="AX732" s="12" t="s">
        <v>71</v>
      </c>
      <c r="AY732" s="145" t="s">
        <v>135</v>
      </c>
    </row>
    <row r="733" spans="2:51" s="12" customFormat="1">
      <c r="B733" s="143"/>
      <c r="D733" s="144" t="s">
        <v>143</v>
      </c>
      <c r="E733" s="145" t="s">
        <v>1</v>
      </c>
      <c r="F733" s="146" t="s">
        <v>967</v>
      </c>
      <c r="H733" s="147">
        <v>31.75</v>
      </c>
      <c r="L733" s="143"/>
      <c r="M733" s="148"/>
      <c r="T733" s="149"/>
      <c r="AT733" s="145" t="s">
        <v>143</v>
      </c>
      <c r="AU733" s="145" t="s">
        <v>81</v>
      </c>
      <c r="AV733" s="12" t="s">
        <v>81</v>
      </c>
      <c r="AW733" s="12" t="s">
        <v>27</v>
      </c>
      <c r="AX733" s="12" t="s">
        <v>71</v>
      </c>
      <c r="AY733" s="145" t="s">
        <v>135</v>
      </c>
    </row>
    <row r="734" spans="2:51" s="12" customFormat="1">
      <c r="B734" s="143"/>
      <c r="D734" s="144" t="s">
        <v>143</v>
      </c>
      <c r="E734" s="145" t="s">
        <v>1</v>
      </c>
      <c r="F734" s="146" t="s">
        <v>968</v>
      </c>
      <c r="H734" s="147">
        <v>-2.9550000000000001</v>
      </c>
      <c r="L734" s="143"/>
      <c r="M734" s="148"/>
      <c r="T734" s="149"/>
      <c r="AT734" s="145" t="s">
        <v>143</v>
      </c>
      <c r="AU734" s="145" t="s">
        <v>81</v>
      </c>
      <c r="AV734" s="12" t="s">
        <v>81</v>
      </c>
      <c r="AW734" s="12" t="s">
        <v>27</v>
      </c>
      <c r="AX734" s="12" t="s">
        <v>71</v>
      </c>
      <c r="AY734" s="145" t="s">
        <v>135</v>
      </c>
    </row>
    <row r="735" spans="2:51" s="12" customFormat="1">
      <c r="B735" s="143"/>
      <c r="D735" s="144" t="s">
        <v>143</v>
      </c>
      <c r="E735" s="145" t="s">
        <v>1</v>
      </c>
      <c r="F735" s="146" t="s">
        <v>670</v>
      </c>
      <c r="H735" s="147">
        <v>-7.0919999999999996</v>
      </c>
      <c r="L735" s="143"/>
      <c r="M735" s="148"/>
      <c r="T735" s="149"/>
      <c r="AT735" s="145" t="s">
        <v>143</v>
      </c>
      <c r="AU735" s="145" t="s">
        <v>81</v>
      </c>
      <c r="AV735" s="12" t="s">
        <v>81</v>
      </c>
      <c r="AW735" s="12" t="s">
        <v>27</v>
      </c>
      <c r="AX735" s="12" t="s">
        <v>71</v>
      </c>
      <c r="AY735" s="145" t="s">
        <v>135</v>
      </c>
    </row>
    <row r="736" spans="2:51" s="12" customFormat="1">
      <c r="B736" s="143"/>
      <c r="D736" s="144" t="s">
        <v>143</v>
      </c>
      <c r="E736" s="145" t="s">
        <v>1</v>
      </c>
      <c r="F736" s="146" t="s">
        <v>969</v>
      </c>
      <c r="H736" s="147">
        <v>30.92</v>
      </c>
      <c r="L736" s="143"/>
      <c r="M736" s="148"/>
      <c r="T736" s="149"/>
      <c r="AT736" s="145" t="s">
        <v>143</v>
      </c>
      <c r="AU736" s="145" t="s">
        <v>81</v>
      </c>
      <c r="AV736" s="12" t="s">
        <v>81</v>
      </c>
      <c r="AW736" s="12" t="s">
        <v>27</v>
      </c>
      <c r="AX736" s="12" t="s">
        <v>71</v>
      </c>
      <c r="AY736" s="145" t="s">
        <v>135</v>
      </c>
    </row>
    <row r="737" spans="2:65" s="12" customFormat="1">
      <c r="B737" s="143"/>
      <c r="D737" s="144" t="s">
        <v>143</v>
      </c>
      <c r="E737" s="145" t="s">
        <v>1</v>
      </c>
      <c r="F737" s="146" t="s">
        <v>970</v>
      </c>
      <c r="H737" s="147">
        <v>-5.91</v>
      </c>
      <c r="L737" s="143"/>
      <c r="M737" s="148"/>
      <c r="T737" s="149"/>
      <c r="AT737" s="145" t="s">
        <v>143</v>
      </c>
      <c r="AU737" s="145" t="s">
        <v>81</v>
      </c>
      <c r="AV737" s="12" t="s">
        <v>81</v>
      </c>
      <c r="AW737" s="12" t="s">
        <v>27</v>
      </c>
      <c r="AX737" s="12" t="s">
        <v>71</v>
      </c>
      <c r="AY737" s="145" t="s">
        <v>135</v>
      </c>
    </row>
    <row r="738" spans="2:65" s="12" customFormat="1">
      <c r="B738" s="143"/>
      <c r="D738" s="144" t="s">
        <v>143</v>
      </c>
      <c r="E738" s="145" t="s">
        <v>1</v>
      </c>
      <c r="F738" s="146" t="s">
        <v>872</v>
      </c>
      <c r="H738" s="147">
        <v>-1.7729999999999999</v>
      </c>
      <c r="L738" s="143"/>
      <c r="M738" s="148"/>
      <c r="T738" s="149"/>
      <c r="AT738" s="145" t="s">
        <v>143</v>
      </c>
      <c r="AU738" s="145" t="s">
        <v>81</v>
      </c>
      <c r="AV738" s="12" t="s">
        <v>81</v>
      </c>
      <c r="AW738" s="12" t="s">
        <v>27</v>
      </c>
      <c r="AX738" s="12" t="s">
        <v>71</v>
      </c>
      <c r="AY738" s="145" t="s">
        <v>135</v>
      </c>
    </row>
    <row r="739" spans="2:65" s="15" customFormat="1">
      <c r="B739" s="175"/>
      <c r="D739" s="144" t="s">
        <v>143</v>
      </c>
      <c r="E739" s="176" t="s">
        <v>1</v>
      </c>
      <c r="F739" s="177" t="s">
        <v>590</v>
      </c>
      <c r="H739" s="178">
        <v>503.86799999999988</v>
      </c>
      <c r="L739" s="175"/>
      <c r="M739" s="179"/>
      <c r="T739" s="180"/>
      <c r="AT739" s="176" t="s">
        <v>143</v>
      </c>
      <c r="AU739" s="176" t="s">
        <v>81</v>
      </c>
      <c r="AV739" s="15" t="s">
        <v>150</v>
      </c>
      <c r="AW739" s="15" t="s">
        <v>27</v>
      </c>
      <c r="AX739" s="15" t="s">
        <v>71</v>
      </c>
      <c r="AY739" s="176" t="s">
        <v>135</v>
      </c>
    </row>
    <row r="740" spans="2:65" s="13" customFormat="1">
      <c r="B740" s="150"/>
      <c r="D740" s="144" t="s">
        <v>143</v>
      </c>
      <c r="E740" s="151" t="s">
        <v>1</v>
      </c>
      <c r="F740" s="152" t="s">
        <v>174</v>
      </c>
      <c r="H740" s="153">
        <v>1109.840999999999</v>
      </c>
      <c r="L740" s="150"/>
      <c r="M740" s="154"/>
      <c r="T740" s="155"/>
      <c r="AT740" s="151" t="s">
        <v>143</v>
      </c>
      <c r="AU740" s="151" t="s">
        <v>81</v>
      </c>
      <c r="AV740" s="13" t="s">
        <v>141</v>
      </c>
      <c r="AW740" s="13" t="s">
        <v>27</v>
      </c>
      <c r="AX740" s="13" t="s">
        <v>79</v>
      </c>
      <c r="AY740" s="151" t="s">
        <v>135</v>
      </c>
    </row>
    <row r="741" spans="2:65" s="1" customFormat="1" ht="24.15" customHeight="1">
      <c r="B741" s="129"/>
      <c r="C741" s="130" t="s">
        <v>971</v>
      </c>
      <c r="D741" s="130" t="s">
        <v>137</v>
      </c>
      <c r="E741" s="131" t="s">
        <v>972</v>
      </c>
      <c r="F741" s="132" t="s">
        <v>973</v>
      </c>
      <c r="G741" s="133" t="s">
        <v>140</v>
      </c>
      <c r="H741" s="134">
        <v>1776.213</v>
      </c>
      <c r="I741" s="135"/>
      <c r="J741" s="135">
        <f>ROUND(I741*H741,2)</f>
        <v>0</v>
      </c>
      <c r="K741" s="136"/>
      <c r="L741" s="29"/>
      <c r="M741" s="137" t="s">
        <v>1</v>
      </c>
      <c r="N741" s="138" t="s">
        <v>36</v>
      </c>
      <c r="O741" s="139">
        <v>0.27200000000000002</v>
      </c>
      <c r="P741" s="139">
        <f>O741*H741</f>
        <v>483.12993600000004</v>
      </c>
      <c r="Q741" s="139">
        <v>3.0000000000000001E-3</v>
      </c>
      <c r="R741" s="139">
        <f>Q741*H741</f>
        <v>5.3286389999999999</v>
      </c>
      <c r="S741" s="139">
        <v>0</v>
      </c>
      <c r="T741" s="140">
        <f>S741*H741</f>
        <v>0</v>
      </c>
      <c r="AR741" s="141" t="s">
        <v>141</v>
      </c>
      <c r="AT741" s="141" t="s">
        <v>137</v>
      </c>
      <c r="AU741" s="141" t="s">
        <v>81</v>
      </c>
      <c r="AY741" s="17" t="s">
        <v>135</v>
      </c>
      <c r="BE741" s="142">
        <f>IF(N741="základní",J741,0)</f>
        <v>0</v>
      </c>
      <c r="BF741" s="142">
        <f>IF(N741="snížená",J741,0)</f>
        <v>0</v>
      </c>
      <c r="BG741" s="142">
        <f>IF(N741="zákl. přenesená",J741,0)</f>
        <v>0</v>
      </c>
      <c r="BH741" s="142">
        <f>IF(N741="sníž. přenesená",J741,0)</f>
        <v>0</v>
      </c>
      <c r="BI741" s="142">
        <f>IF(N741="nulová",J741,0)</f>
        <v>0</v>
      </c>
      <c r="BJ741" s="17" t="s">
        <v>79</v>
      </c>
      <c r="BK741" s="142">
        <f>ROUND(I741*H741,2)</f>
        <v>0</v>
      </c>
      <c r="BL741" s="17" t="s">
        <v>141</v>
      </c>
      <c r="BM741" s="141" t="s">
        <v>974</v>
      </c>
    </row>
    <row r="742" spans="2:65" s="14" customFormat="1">
      <c r="B742" s="156"/>
      <c r="D742" s="144" t="s">
        <v>143</v>
      </c>
      <c r="E742" s="157" t="s">
        <v>1</v>
      </c>
      <c r="F742" s="158" t="s">
        <v>584</v>
      </c>
      <c r="H742" s="157" t="s">
        <v>1</v>
      </c>
      <c r="L742" s="156"/>
      <c r="M742" s="159"/>
      <c r="T742" s="160"/>
      <c r="AT742" s="157" t="s">
        <v>143</v>
      </c>
      <c r="AU742" s="157" t="s">
        <v>81</v>
      </c>
      <c r="AV742" s="14" t="s">
        <v>79</v>
      </c>
      <c r="AW742" s="14" t="s">
        <v>27</v>
      </c>
      <c r="AX742" s="14" t="s">
        <v>71</v>
      </c>
      <c r="AY742" s="157" t="s">
        <v>135</v>
      </c>
    </row>
    <row r="743" spans="2:65" s="12" customFormat="1">
      <c r="B743" s="143"/>
      <c r="D743" s="144" t="s">
        <v>143</v>
      </c>
      <c r="E743" s="145" t="s">
        <v>1</v>
      </c>
      <c r="F743" s="146" t="s">
        <v>813</v>
      </c>
      <c r="H743" s="147">
        <v>53.886000000000003</v>
      </c>
      <c r="L743" s="143"/>
      <c r="M743" s="148"/>
      <c r="T743" s="149"/>
      <c r="AT743" s="145" t="s">
        <v>143</v>
      </c>
      <c r="AU743" s="145" t="s">
        <v>81</v>
      </c>
      <c r="AV743" s="12" t="s">
        <v>81</v>
      </c>
      <c r="AW743" s="12" t="s">
        <v>27</v>
      </c>
      <c r="AX743" s="12" t="s">
        <v>71</v>
      </c>
      <c r="AY743" s="145" t="s">
        <v>135</v>
      </c>
    </row>
    <row r="744" spans="2:65" s="12" customFormat="1">
      <c r="B744" s="143"/>
      <c r="D744" s="144" t="s">
        <v>143</v>
      </c>
      <c r="E744" s="145" t="s">
        <v>1</v>
      </c>
      <c r="F744" s="146" t="s">
        <v>814</v>
      </c>
      <c r="H744" s="147">
        <v>-8.82</v>
      </c>
      <c r="L744" s="143"/>
      <c r="M744" s="148"/>
      <c r="T744" s="149"/>
      <c r="AT744" s="145" t="s">
        <v>143</v>
      </c>
      <c r="AU744" s="145" t="s">
        <v>81</v>
      </c>
      <c r="AV744" s="12" t="s">
        <v>81</v>
      </c>
      <c r="AW744" s="12" t="s">
        <v>27</v>
      </c>
      <c r="AX744" s="12" t="s">
        <v>71</v>
      </c>
      <c r="AY744" s="145" t="s">
        <v>135</v>
      </c>
    </row>
    <row r="745" spans="2:65" s="12" customFormat="1">
      <c r="B745" s="143"/>
      <c r="D745" s="144" t="s">
        <v>143</v>
      </c>
      <c r="E745" s="145" t="s">
        <v>1</v>
      </c>
      <c r="F745" s="146" t="s">
        <v>815</v>
      </c>
      <c r="H745" s="147">
        <v>-10.5</v>
      </c>
      <c r="L745" s="143"/>
      <c r="M745" s="148"/>
      <c r="T745" s="149"/>
      <c r="AT745" s="145" t="s">
        <v>143</v>
      </c>
      <c r="AU745" s="145" t="s">
        <v>81</v>
      </c>
      <c r="AV745" s="12" t="s">
        <v>81</v>
      </c>
      <c r="AW745" s="12" t="s">
        <v>27</v>
      </c>
      <c r="AX745" s="12" t="s">
        <v>71</v>
      </c>
      <c r="AY745" s="145" t="s">
        <v>135</v>
      </c>
    </row>
    <row r="746" spans="2:65" s="12" customFormat="1">
      <c r="B746" s="143"/>
      <c r="D746" s="144" t="s">
        <v>143</v>
      </c>
      <c r="E746" s="145" t="s">
        <v>1</v>
      </c>
      <c r="F746" s="146" t="s">
        <v>816</v>
      </c>
      <c r="H746" s="147">
        <v>-3.948</v>
      </c>
      <c r="L746" s="143"/>
      <c r="M746" s="148"/>
      <c r="T746" s="149"/>
      <c r="AT746" s="145" t="s">
        <v>143</v>
      </c>
      <c r="AU746" s="145" t="s">
        <v>81</v>
      </c>
      <c r="AV746" s="12" t="s">
        <v>81</v>
      </c>
      <c r="AW746" s="12" t="s">
        <v>27</v>
      </c>
      <c r="AX746" s="12" t="s">
        <v>71</v>
      </c>
      <c r="AY746" s="145" t="s">
        <v>135</v>
      </c>
    </row>
    <row r="747" spans="2:65" s="12" customFormat="1" ht="20.399999999999999">
      <c r="B747" s="143"/>
      <c r="D747" s="144" t="s">
        <v>143</v>
      </c>
      <c r="E747" s="145" t="s">
        <v>1</v>
      </c>
      <c r="F747" s="146" t="s">
        <v>817</v>
      </c>
      <c r="H747" s="147">
        <v>95.155000000000001</v>
      </c>
      <c r="L747" s="143"/>
      <c r="M747" s="148"/>
      <c r="T747" s="149"/>
      <c r="AT747" s="145" t="s">
        <v>143</v>
      </c>
      <c r="AU747" s="145" t="s">
        <v>81</v>
      </c>
      <c r="AV747" s="12" t="s">
        <v>81</v>
      </c>
      <c r="AW747" s="12" t="s">
        <v>27</v>
      </c>
      <c r="AX747" s="12" t="s">
        <v>71</v>
      </c>
      <c r="AY747" s="145" t="s">
        <v>135</v>
      </c>
    </row>
    <row r="748" spans="2:65" s="12" customFormat="1">
      <c r="B748" s="143"/>
      <c r="D748" s="144" t="s">
        <v>143</v>
      </c>
      <c r="E748" s="145" t="s">
        <v>1</v>
      </c>
      <c r="F748" s="146" t="s">
        <v>818</v>
      </c>
      <c r="H748" s="147">
        <v>-4.25</v>
      </c>
      <c r="L748" s="143"/>
      <c r="M748" s="148"/>
      <c r="T748" s="149"/>
      <c r="AT748" s="145" t="s">
        <v>143</v>
      </c>
      <c r="AU748" s="145" t="s">
        <v>81</v>
      </c>
      <c r="AV748" s="12" t="s">
        <v>81</v>
      </c>
      <c r="AW748" s="12" t="s">
        <v>27</v>
      </c>
      <c r="AX748" s="12" t="s">
        <v>71</v>
      </c>
      <c r="AY748" s="145" t="s">
        <v>135</v>
      </c>
    </row>
    <row r="749" spans="2:65" s="12" customFormat="1">
      <c r="B749" s="143"/>
      <c r="D749" s="144" t="s">
        <v>143</v>
      </c>
      <c r="E749" s="145" t="s">
        <v>1</v>
      </c>
      <c r="F749" s="146" t="s">
        <v>819</v>
      </c>
      <c r="H749" s="147">
        <v>-2.6160000000000001</v>
      </c>
      <c r="L749" s="143"/>
      <c r="M749" s="148"/>
      <c r="T749" s="149"/>
      <c r="AT749" s="145" t="s">
        <v>143</v>
      </c>
      <c r="AU749" s="145" t="s">
        <v>81</v>
      </c>
      <c r="AV749" s="12" t="s">
        <v>81</v>
      </c>
      <c r="AW749" s="12" t="s">
        <v>27</v>
      </c>
      <c r="AX749" s="12" t="s">
        <v>71</v>
      </c>
      <c r="AY749" s="145" t="s">
        <v>135</v>
      </c>
    </row>
    <row r="750" spans="2:65" s="12" customFormat="1">
      <c r="B750" s="143"/>
      <c r="D750" s="144" t="s">
        <v>143</v>
      </c>
      <c r="E750" s="145" t="s">
        <v>1</v>
      </c>
      <c r="F750" s="146" t="s">
        <v>820</v>
      </c>
      <c r="H750" s="147">
        <v>-1.44</v>
      </c>
      <c r="L750" s="143"/>
      <c r="M750" s="148"/>
      <c r="T750" s="149"/>
      <c r="AT750" s="145" t="s">
        <v>143</v>
      </c>
      <c r="AU750" s="145" t="s">
        <v>81</v>
      </c>
      <c r="AV750" s="12" t="s">
        <v>81</v>
      </c>
      <c r="AW750" s="12" t="s">
        <v>27</v>
      </c>
      <c r="AX750" s="12" t="s">
        <v>71</v>
      </c>
      <c r="AY750" s="145" t="s">
        <v>135</v>
      </c>
    </row>
    <row r="751" spans="2:65" s="12" customFormat="1">
      <c r="B751" s="143"/>
      <c r="D751" s="144" t="s">
        <v>143</v>
      </c>
      <c r="E751" s="145" t="s">
        <v>1</v>
      </c>
      <c r="F751" s="146" t="s">
        <v>821</v>
      </c>
      <c r="H751" s="147">
        <v>-8.75</v>
      </c>
      <c r="L751" s="143"/>
      <c r="M751" s="148"/>
      <c r="T751" s="149"/>
      <c r="AT751" s="145" t="s">
        <v>143</v>
      </c>
      <c r="AU751" s="145" t="s">
        <v>81</v>
      </c>
      <c r="AV751" s="12" t="s">
        <v>81</v>
      </c>
      <c r="AW751" s="12" t="s">
        <v>27</v>
      </c>
      <c r="AX751" s="12" t="s">
        <v>71</v>
      </c>
      <c r="AY751" s="145" t="s">
        <v>135</v>
      </c>
    </row>
    <row r="752" spans="2:65" s="12" customFormat="1">
      <c r="B752" s="143"/>
      <c r="D752" s="144" t="s">
        <v>143</v>
      </c>
      <c r="E752" s="145" t="s">
        <v>1</v>
      </c>
      <c r="F752" s="146" t="s">
        <v>822</v>
      </c>
      <c r="H752" s="147">
        <v>0.9</v>
      </c>
      <c r="L752" s="143"/>
      <c r="M752" s="148"/>
      <c r="T752" s="149"/>
      <c r="AT752" s="145" t="s">
        <v>143</v>
      </c>
      <c r="AU752" s="145" t="s">
        <v>81</v>
      </c>
      <c r="AV752" s="12" t="s">
        <v>81</v>
      </c>
      <c r="AW752" s="12" t="s">
        <v>27</v>
      </c>
      <c r="AX752" s="12" t="s">
        <v>71</v>
      </c>
      <c r="AY752" s="145" t="s">
        <v>135</v>
      </c>
    </row>
    <row r="753" spans="2:51" s="12" customFormat="1">
      <c r="B753" s="143"/>
      <c r="D753" s="144" t="s">
        <v>143</v>
      </c>
      <c r="E753" s="145" t="s">
        <v>1</v>
      </c>
      <c r="F753" s="146" t="s">
        <v>823</v>
      </c>
      <c r="H753" s="147">
        <v>31.425000000000001</v>
      </c>
      <c r="L753" s="143"/>
      <c r="M753" s="148"/>
      <c r="T753" s="149"/>
      <c r="AT753" s="145" t="s">
        <v>143</v>
      </c>
      <c r="AU753" s="145" t="s">
        <v>81</v>
      </c>
      <c r="AV753" s="12" t="s">
        <v>81</v>
      </c>
      <c r="AW753" s="12" t="s">
        <v>27</v>
      </c>
      <c r="AX753" s="12" t="s">
        <v>71</v>
      </c>
      <c r="AY753" s="145" t="s">
        <v>135</v>
      </c>
    </row>
    <row r="754" spans="2:51" s="12" customFormat="1">
      <c r="B754" s="143"/>
      <c r="D754" s="144" t="s">
        <v>143</v>
      </c>
      <c r="E754" s="145" t="s">
        <v>1</v>
      </c>
      <c r="F754" s="146" t="s">
        <v>824</v>
      </c>
      <c r="H754" s="147">
        <v>23.556000000000001</v>
      </c>
      <c r="L754" s="143"/>
      <c r="M754" s="148"/>
      <c r="T754" s="149"/>
      <c r="AT754" s="145" t="s">
        <v>143</v>
      </c>
      <c r="AU754" s="145" t="s">
        <v>81</v>
      </c>
      <c r="AV754" s="12" t="s">
        <v>81</v>
      </c>
      <c r="AW754" s="12" t="s">
        <v>27</v>
      </c>
      <c r="AX754" s="12" t="s">
        <v>71</v>
      </c>
      <c r="AY754" s="145" t="s">
        <v>135</v>
      </c>
    </row>
    <row r="755" spans="2:51" s="12" customFormat="1">
      <c r="B755" s="143"/>
      <c r="D755" s="144" t="s">
        <v>143</v>
      </c>
      <c r="E755" s="145" t="s">
        <v>1</v>
      </c>
      <c r="F755" s="146" t="s">
        <v>825</v>
      </c>
      <c r="H755" s="147">
        <v>-1.44</v>
      </c>
      <c r="L755" s="143"/>
      <c r="M755" s="148"/>
      <c r="T755" s="149"/>
      <c r="AT755" s="145" t="s">
        <v>143</v>
      </c>
      <c r="AU755" s="145" t="s">
        <v>81</v>
      </c>
      <c r="AV755" s="12" t="s">
        <v>81</v>
      </c>
      <c r="AW755" s="12" t="s">
        <v>27</v>
      </c>
      <c r="AX755" s="12" t="s">
        <v>71</v>
      </c>
      <c r="AY755" s="145" t="s">
        <v>135</v>
      </c>
    </row>
    <row r="756" spans="2:51" s="12" customFormat="1">
      <c r="B756" s="143"/>
      <c r="D756" s="144" t="s">
        <v>143</v>
      </c>
      <c r="E756" s="145" t="s">
        <v>1</v>
      </c>
      <c r="F756" s="146" t="s">
        <v>826</v>
      </c>
      <c r="H756" s="147">
        <v>9.2379999999999995</v>
      </c>
      <c r="L756" s="143"/>
      <c r="M756" s="148"/>
      <c r="T756" s="149"/>
      <c r="AT756" s="145" t="s">
        <v>143</v>
      </c>
      <c r="AU756" s="145" t="s">
        <v>81</v>
      </c>
      <c r="AV756" s="12" t="s">
        <v>81</v>
      </c>
      <c r="AW756" s="12" t="s">
        <v>27</v>
      </c>
      <c r="AX756" s="12" t="s">
        <v>71</v>
      </c>
      <c r="AY756" s="145" t="s">
        <v>135</v>
      </c>
    </row>
    <row r="757" spans="2:51" s="12" customFormat="1">
      <c r="B757" s="143"/>
      <c r="D757" s="144" t="s">
        <v>143</v>
      </c>
      <c r="E757" s="145" t="s">
        <v>1</v>
      </c>
      <c r="F757" s="146" t="s">
        <v>825</v>
      </c>
      <c r="H757" s="147">
        <v>-1.44</v>
      </c>
      <c r="L757" s="143"/>
      <c r="M757" s="148"/>
      <c r="T757" s="149"/>
      <c r="AT757" s="145" t="s">
        <v>143</v>
      </c>
      <c r="AU757" s="145" t="s">
        <v>81</v>
      </c>
      <c r="AV757" s="12" t="s">
        <v>81</v>
      </c>
      <c r="AW757" s="12" t="s">
        <v>27</v>
      </c>
      <c r="AX757" s="12" t="s">
        <v>71</v>
      </c>
      <c r="AY757" s="145" t="s">
        <v>135</v>
      </c>
    </row>
    <row r="758" spans="2:51" s="12" customFormat="1">
      <c r="B758" s="143"/>
      <c r="D758" s="144" t="s">
        <v>143</v>
      </c>
      <c r="E758" s="145" t="s">
        <v>1</v>
      </c>
      <c r="F758" s="146" t="s">
        <v>822</v>
      </c>
      <c r="H758" s="147">
        <v>0.9</v>
      </c>
      <c r="L758" s="143"/>
      <c r="M758" s="148"/>
      <c r="T758" s="149"/>
      <c r="AT758" s="145" t="s">
        <v>143</v>
      </c>
      <c r="AU758" s="145" t="s">
        <v>81</v>
      </c>
      <c r="AV758" s="12" t="s">
        <v>81</v>
      </c>
      <c r="AW758" s="12" t="s">
        <v>27</v>
      </c>
      <c r="AX758" s="12" t="s">
        <v>71</v>
      </c>
      <c r="AY758" s="145" t="s">
        <v>135</v>
      </c>
    </row>
    <row r="759" spans="2:51" s="12" customFormat="1">
      <c r="B759" s="143"/>
      <c r="D759" s="144" t="s">
        <v>143</v>
      </c>
      <c r="E759" s="145" t="s">
        <v>1</v>
      </c>
      <c r="F759" s="146" t="s">
        <v>827</v>
      </c>
      <c r="H759" s="147">
        <v>8.4459999999999997</v>
      </c>
      <c r="L759" s="143"/>
      <c r="M759" s="148"/>
      <c r="T759" s="149"/>
      <c r="AT759" s="145" t="s">
        <v>143</v>
      </c>
      <c r="AU759" s="145" t="s">
        <v>81</v>
      </c>
      <c r="AV759" s="12" t="s">
        <v>81</v>
      </c>
      <c r="AW759" s="12" t="s">
        <v>27</v>
      </c>
      <c r="AX759" s="12" t="s">
        <v>71</v>
      </c>
      <c r="AY759" s="145" t="s">
        <v>135</v>
      </c>
    </row>
    <row r="760" spans="2:51" s="12" customFormat="1">
      <c r="B760" s="143"/>
      <c r="D760" s="144" t="s">
        <v>143</v>
      </c>
      <c r="E760" s="145" t="s">
        <v>1</v>
      </c>
      <c r="F760" s="146" t="s">
        <v>825</v>
      </c>
      <c r="H760" s="147">
        <v>-1.44</v>
      </c>
      <c r="L760" s="143"/>
      <c r="M760" s="148"/>
      <c r="T760" s="149"/>
      <c r="AT760" s="145" t="s">
        <v>143</v>
      </c>
      <c r="AU760" s="145" t="s">
        <v>81</v>
      </c>
      <c r="AV760" s="12" t="s">
        <v>81</v>
      </c>
      <c r="AW760" s="12" t="s">
        <v>27</v>
      </c>
      <c r="AX760" s="12" t="s">
        <v>71</v>
      </c>
      <c r="AY760" s="145" t="s">
        <v>135</v>
      </c>
    </row>
    <row r="761" spans="2:51" s="12" customFormat="1">
      <c r="B761" s="143"/>
      <c r="D761" s="144" t="s">
        <v>143</v>
      </c>
      <c r="E761" s="145" t="s">
        <v>1</v>
      </c>
      <c r="F761" s="146" t="s">
        <v>822</v>
      </c>
      <c r="H761" s="147">
        <v>0.9</v>
      </c>
      <c r="L761" s="143"/>
      <c r="M761" s="148"/>
      <c r="T761" s="149"/>
      <c r="AT761" s="145" t="s">
        <v>143</v>
      </c>
      <c r="AU761" s="145" t="s">
        <v>81</v>
      </c>
      <c r="AV761" s="12" t="s">
        <v>81</v>
      </c>
      <c r="AW761" s="12" t="s">
        <v>27</v>
      </c>
      <c r="AX761" s="12" t="s">
        <v>71</v>
      </c>
      <c r="AY761" s="145" t="s">
        <v>135</v>
      </c>
    </row>
    <row r="762" spans="2:51" s="12" customFormat="1">
      <c r="B762" s="143"/>
      <c r="D762" s="144" t="s">
        <v>143</v>
      </c>
      <c r="E762" s="145" t="s">
        <v>1</v>
      </c>
      <c r="F762" s="146" t="s">
        <v>828</v>
      </c>
      <c r="H762" s="147">
        <v>2.375</v>
      </c>
      <c r="L762" s="143"/>
      <c r="M762" s="148"/>
      <c r="T762" s="149"/>
      <c r="AT762" s="145" t="s">
        <v>143</v>
      </c>
      <c r="AU762" s="145" t="s">
        <v>81</v>
      </c>
      <c r="AV762" s="12" t="s">
        <v>81</v>
      </c>
      <c r="AW762" s="12" t="s">
        <v>27</v>
      </c>
      <c r="AX762" s="12" t="s">
        <v>71</v>
      </c>
      <c r="AY762" s="145" t="s">
        <v>135</v>
      </c>
    </row>
    <row r="763" spans="2:51" s="12" customFormat="1">
      <c r="B763" s="143"/>
      <c r="D763" s="144" t="s">
        <v>143</v>
      </c>
      <c r="E763" s="145" t="s">
        <v>1</v>
      </c>
      <c r="F763" s="146" t="s">
        <v>829</v>
      </c>
      <c r="H763" s="147">
        <v>15.887</v>
      </c>
      <c r="L763" s="143"/>
      <c r="M763" s="148"/>
      <c r="T763" s="149"/>
      <c r="AT763" s="145" t="s">
        <v>143</v>
      </c>
      <c r="AU763" s="145" t="s">
        <v>81</v>
      </c>
      <c r="AV763" s="12" t="s">
        <v>81</v>
      </c>
      <c r="AW763" s="12" t="s">
        <v>27</v>
      </c>
      <c r="AX763" s="12" t="s">
        <v>71</v>
      </c>
      <c r="AY763" s="145" t="s">
        <v>135</v>
      </c>
    </row>
    <row r="764" spans="2:51" s="12" customFormat="1">
      <c r="B764" s="143"/>
      <c r="D764" s="144" t="s">
        <v>143</v>
      </c>
      <c r="E764" s="145" t="s">
        <v>1</v>
      </c>
      <c r="F764" s="146" t="s">
        <v>825</v>
      </c>
      <c r="H764" s="147">
        <v>-1.44</v>
      </c>
      <c r="L764" s="143"/>
      <c r="M764" s="148"/>
      <c r="T764" s="149"/>
      <c r="AT764" s="145" t="s">
        <v>143</v>
      </c>
      <c r="AU764" s="145" t="s">
        <v>81</v>
      </c>
      <c r="AV764" s="12" t="s">
        <v>81</v>
      </c>
      <c r="AW764" s="12" t="s">
        <v>27</v>
      </c>
      <c r="AX764" s="12" t="s">
        <v>71</v>
      </c>
      <c r="AY764" s="145" t="s">
        <v>135</v>
      </c>
    </row>
    <row r="765" spans="2:51" s="12" customFormat="1">
      <c r="B765" s="143"/>
      <c r="D765" s="144" t="s">
        <v>143</v>
      </c>
      <c r="E765" s="145" t="s">
        <v>1</v>
      </c>
      <c r="F765" s="146" t="s">
        <v>822</v>
      </c>
      <c r="H765" s="147">
        <v>0.9</v>
      </c>
      <c r="L765" s="143"/>
      <c r="M765" s="148"/>
      <c r="T765" s="149"/>
      <c r="AT765" s="145" t="s">
        <v>143</v>
      </c>
      <c r="AU765" s="145" t="s">
        <v>81</v>
      </c>
      <c r="AV765" s="12" t="s">
        <v>81</v>
      </c>
      <c r="AW765" s="12" t="s">
        <v>27</v>
      </c>
      <c r="AX765" s="12" t="s">
        <v>71</v>
      </c>
      <c r="AY765" s="145" t="s">
        <v>135</v>
      </c>
    </row>
    <row r="766" spans="2:51" s="12" customFormat="1">
      <c r="B766" s="143"/>
      <c r="D766" s="144" t="s">
        <v>143</v>
      </c>
      <c r="E766" s="145" t="s">
        <v>1</v>
      </c>
      <c r="F766" s="146" t="s">
        <v>830</v>
      </c>
      <c r="H766" s="147">
        <v>19</v>
      </c>
      <c r="L766" s="143"/>
      <c r="M766" s="148"/>
      <c r="T766" s="149"/>
      <c r="AT766" s="145" t="s">
        <v>143</v>
      </c>
      <c r="AU766" s="145" t="s">
        <v>81</v>
      </c>
      <c r="AV766" s="12" t="s">
        <v>81</v>
      </c>
      <c r="AW766" s="12" t="s">
        <v>27</v>
      </c>
      <c r="AX766" s="12" t="s">
        <v>71</v>
      </c>
      <c r="AY766" s="145" t="s">
        <v>135</v>
      </c>
    </row>
    <row r="767" spans="2:51" s="12" customFormat="1">
      <c r="B767" s="143"/>
      <c r="D767" s="144" t="s">
        <v>143</v>
      </c>
      <c r="E767" s="145" t="s">
        <v>1</v>
      </c>
      <c r="F767" s="146" t="s">
        <v>831</v>
      </c>
      <c r="H767" s="147">
        <v>-3.1520000000000001</v>
      </c>
      <c r="L767" s="143"/>
      <c r="M767" s="148"/>
      <c r="T767" s="149"/>
      <c r="AT767" s="145" t="s">
        <v>143</v>
      </c>
      <c r="AU767" s="145" t="s">
        <v>81</v>
      </c>
      <c r="AV767" s="12" t="s">
        <v>81</v>
      </c>
      <c r="AW767" s="12" t="s">
        <v>27</v>
      </c>
      <c r="AX767" s="12" t="s">
        <v>71</v>
      </c>
      <c r="AY767" s="145" t="s">
        <v>135</v>
      </c>
    </row>
    <row r="768" spans="2:51" s="12" customFormat="1">
      <c r="B768" s="143"/>
      <c r="D768" s="144" t="s">
        <v>143</v>
      </c>
      <c r="E768" s="145" t="s">
        <v>1</v>
      </c>
      <c r="F768" s="146" t="s">
        <v>650</v>
      </c>
      <c r="H768" s="147">
        <v>-3.6</v>
      </c>
      <c r="L768" s="143"/>
      <c r="M768" s="148"/>
      <c r="T768" s="149"/>
      <c r="AT768" s="145" t="s">
        <v>143</v>
      </c>
      <c r="AU768" s="145" t="s">
        <v>81</v>
      </c>
      <c r="AV768" s="12" t="s">
        <v>81</v>
      </c>
      <c r="AW768" s="12" t="s">
        <v>27</v>
      </c>
      <c r="AX768" s="12" t="s">
        <v>71</v>
      </c>
      <c r="AY768" s="145" t="s">
        <v>135</v>
      </c>
    </row>
    <row r="769" spans="2:51" s="12" customFormat="1">
      <c r="B769" s="143"/>
      <c r="D769" s="144" t="s">
        <v>143</v>
      </c>
      <c r="E769" s="145" t="s">
        <v>1</v>
      </c>
      <c r="F769" s="146" t="s">
        <v>832</v>
      </c>
      <c r="H769" s="147">
        <v>7.625</v>
      </c>
      <c r="L769" s="143"/>
      <c r="M769" s="148"/>
      <c r="T769" s="149"/>
      <c r="AT769" s="145" t="s">
        <v>143</v>
      </c>
      <c r="AU769" s="145" t="s">
        <v>81</v>
      </c>
      <c r="AV769" s="12" t="s">
        <v>81</v>
      </c>
      <c r="AW769" s="12" t="s">
        <v>27</v>
      </c>
      <c r="AX769" s="12" t="s">
        <v>71</v>
      </c>
      <c r="AY769" s="145" t="s">
        <v>135</v>
      </c>
    </row>
    <row r="770" spans="2:51" s="12" customFormat="1">
      <c r="B770" s="143"/>
      <c r="D770" s="144" t="s">
        <v>143</v>
      </c>
      <c r="E770" s="145" t="s">
        <v>1</v>
      </c>
      <c r="F770" s="146" t="s">
        <v>833</v>
      </c>
      <c r="H770" s="147">
        <v>2.75</v>
      </c>
      <c r="L770" s="143"/>
      <c r="M770" s="148"/>
      <c r="T770" s="149"/>
      <c r="AT770" s="145" t="s">
        <v>143</v>
      </c>
      <c r="AU770" s="145" t="s">
        <v>81</v>
      </c>
      <c r="AV770" s="12" t="s">
        <v>81</v>
      </c>
      <c r="AW770" s="12" t="s">
        <v>27</v>
      </c>
      <c r="AX770" s="12" t="s">
        <v>71</v>
      </c>
      <c r="AY770" s="145" t="s">
        <v>135</v>
      </c>
    </row>
    <row r="771" spans="2:51" s="12" customFormat="1">
      <c r="B771" s="143"/>
      <c r="D771" s="144" t="s">
        <v>143</v>
      </c>
      <c r="E771" s="145" t="s">
        <v>1</v>
      </c>
      <c r="F771" s="146" t="s">
        <v>834</v>
      </c>
      <c r="H771" s="147">
        <v>-1.5760000000000001</v>
      </c>
      <c r="L771" s="143"/>
      <c r="M771" s="148"/>
      <c r="T771" s="149"/>
      <c r="AT771" s="145" t="s">
        <v>143</v>
      </c>
      <c r="AU771" s="145" t="s">
        <v>81</v>
      </c>
      <c r="AV771" s="12" t="s">
        <v>81</v>
      </c>
      <c r="AW771" s="12" t="s">
        <v>27</v>
      </c>
      <c r="AX771" s="12" t="s">
        <v>71</v>
      </c>
      <c r="AY771" s="145" t="s">
        <v>135</v>
      </c>
    </row>
    <row r="772" spans="2:51" s="12" customFormat="1">
      <c r="B772" s="143"/>
      <c r="D772" s="144" t="s">
        <v>143</v>
      </c>
      <c r="E772" s="145" t="s">
        <v>1</v>
      </c>
      <c r="F772" s="146" t="s">
        <v>835</v>
      </c>
      <c r="H772" s="147">
        <v>3</v>
      </c>
      <c r="L772" s="143"/>
      <c r="M772" s="148"/>
      <c r="T772" s="149"/>
      <c r="AT772" s="145" t="s">
        <v>143</v>
      </c>
      <c r="AU772" s="145" t="s">
        <v>81</v>
      </c>
      <c r="AV772" s="12" t="s">
        <v>81</v>
      </c>
      <c r="AW772" s="12" t="s">
        <v>27</v>
      </c>
      <c r="AX772" s="12" t="s">
        <v>71</v>
      </c>
      <c r="AY772" s="145" t="s">
        <v>135</v>
      </c>
    </row>
    <row r="773" spans="2:51" s="12" customFormat="1">
      <c r="B773" s="143"/>
      <c r="D773" s="144" t="s">
        <v>143</v>
      </c>
      <c r="E773" s="145" t="s">
        <v>1</v>
      </c>
      <c r="F773" s="146" t="s">
        <v>834</v>
      </c>
      <c r="H773" s="147">
        <v>-1.5760000000000001</v>
      </c>
      <c r="L773" s="143"/>
      <c r="M773" s="148"/>
      <c r="T773" s="149"/>
      <c r="AT773" s="145" t="s">
        <v>143</v>
      </c>
      <c r="AU773" s="145" t="s">
        <v>81</v>
      </c>
      <c r="AV773" s="12" t="s">
        <v>81</v>
      </c>
      <c r="AW773" s="12" t="s">
        <v>27</v>
      </c>
      <c r="AX773" s="12" t="s">
        <v>71</v>
      </c>
      <c r="AY773" s="145" t="s">
        <v>135</v>
      </c>
    </row>
    <row r="774" spans="2:51" s="12" customFormat="1">
      <c r="B774" s="143"/>
      <c r="D774" s="144" t="s">
        <v>143</v>
      </c>
      <c r="E774" s="145" t="s">
        <v>1</v>
      </c>
      <c r="F774" s="146" t="s">
        <v>836</v>
      </c>
      <c r="H774" s="147">
        <v>7.1</v>
      </c>
      <c r="L774" s="143"/>
      <c r="M774" s="148"/>
      <c r="T774" s="149"/>
      <c r="AT774" s="145" t="s">
        <v>143</v>
      </c>
      <c r="AU774" s="145" t="s">
        <v>81</v>
      </c>
      <c r="AV774" s="12" t="s">
        <v>81</v>
      </c>
      <c r="AW774" s="12" t="s">
        <v>27</v>
      </c>
      <c r="AX774" s="12" t="s">
        <v>71</v>
      </c>
      <c r="AY774" s="145" t="s">
        <v>135</v>
      </c>
    </row>
    <row r="775" spans="2:51" s="12" customFormat="1">
      <c r="B775" s="143"/>
      <c r="D775" s="144" t="s">
        <v>143</v>
      </c>
      <c r="E775" s="145" t="s">
        <v>1</v>
      </c>
      <c r="F775" s="146" t="s">
        <v>837</v>
      </c>
      <c r="H775" s="147">
        <v>2.6880000000000002</v>
      </c>
      <c r="L775" s="143"/>
      <c r="M775" s="148"/>
      <c r="T775" s="149"/>
      <c r="AT775" s="145" t="s">
        <v>143</v>
      </c>
      <c r="AU775" s="145" t="s">
        <v>81</v>
      </c>
      <c r="AV775" s="12" t="s">
        <v>81</v>
      </c>
      <c r="AW775" s="12" t="s">
        <v>27</v>
      </c>
      <c r="AX775" s="12" t="s">
        <v>71</v>
      </c>
      <c r="AY775" s="145" t="s">
        <v>135</v>
      </c>
    </row>
    <row r="776" spans="2:51" s="12" customFormat="1">
      <c r="B776" s="143"/>
      <c r="D776" s="144" t="s">
        <v>143</v>
      </c>
      <c r="E776" s="145" t="s">
        <v>1</v>
      </c>
      <c r="F776" s="146" t="s">
        <v>838</v>
      </c>
      <c r="H776" s="147">
        <v>199.22399999999999</v>
      </c>
      <c r="L776" s="143"/>
      <c r="M776" s="148"/>
      <c r="T776" s="149"/>
      <c r="AT776" s="145" t="s">
        <v>143</v>
      </c>
      <c r="AU776" s="145" t="s">
        <v>81</v>
      </c>
      <c r="AV776" s="12" t="s">
        <v>81</v>
      </c>
      <c r="AW776" s="12" t="s">
        <v>27</v>
      </c>
      <c r="AX776" s="12" t="s">
        <v>71</v>
      </c>
      <c r="AY776" s="145" t="s">
        <v>135</v>
      </c>
    </row>
    <row r="777" spans="2:51" s="12" customFormat="1">
      <c r="B777" s="143"/>
      <c r="D777" s="144" t="s">
        <v>143</v>
      </c>
      <c r="E777" s="145" t="s">
        <v>1</v>
      </c>
      <c r="F777" s="146" t="s">
        <v>839</v>
      </c>
      <c r="H777" s="147">
        <v>-9.2799999999999994</v>
      </c>
      <c r="L777" s="143"/>
      <c r="M777" s="148"/>
      <c r="T777" s="149"/>
      <c r="AT777" s="145" t="s">
        <v>143</v>
      </c>
      <c r="AU777" s="145" t="s">
        <v>81</v>
      </c>
      <c r="AV777" s="12" t="s">
        <v>81</v>
      </c>
      <c r="AW777" s="12" t="s">
        <v>27</v>
      </c>
      <c r="AX777" s="12" t="s">
        <v>71</v>
      </c>
      <c r="AY777" s="145" t="s">
        <v>135</v>
      </c>
    </row>
    <row r="778" spans="2:51" s="12" customFormat="1">
      <c r="B778" s="143"/>
      <c r="D778" s="144" t="s">
        <v>143</v>
      </c>
      <c r="E778" s="145" t="s">
        <v>1</v>
      </c>
      <c r="F778" s="146" t="s">
        <v>650</v>
      </c>
      <c r="H778" s="147">
        <v>-3.6</v>
      </c>
      <c r="L778" s="143"/>
      <c r="M778" s="148"/>
      <c r="T778" s="149"/>
      <c r="AT778" s="145" t="s">
        <v>143</v>
      </c>
      <c r="AU778" s="145" t="s">
        <v>81</v>
      </c>
      <c r="AV778" s="12" t="s">
        <v>81</v>
      </c>
      <c r="AW778" s="12" t="s">
        <v>27</v>
      </c>
      <c r="AX778" s="12" t="s">
        <v>71</v>
      </c>
      <c r="AY778" s="145" t="s">
        <v>135</v>
      </c>
    </row>
    <row r="779" spans="2:51" s="12" customFormat="1">
      <c r="B779" s="143"/>
      <c r="D779" s="144" t="s">
        <v>143</v>
      </c>
      <c r="E779" s="145" t="s">
        <v>1</v>
      </c>
      <c r="F779" s="146" t="s">
        <v>840</v>
      </c>
      <c r="H779" s="147">
        <v>-9.57</v>
      </c>
      <c r="L779" s="143"/>
      <c r="M779" s="148"/>
      <c r="T779" s="149"/>
      <c r="AT779" s="145" t="s">
        <v>143</v>
      </c>
      <c r="AU779" s="145" t="s">
        <v>81</v>
      </c>
      <c r="AV779" s="12" t="s">
        <v>81</v>
      </c>
      <c r="AW779" s="12" t="s">
        <v>27</v>
      </c>
      <c r="AX779" s="12" t="s">
        <v>71</v>
      </c>
      <c r="AY779" s="145" t="s">
        <v>135</v>
      </c>
    </row>
    <row r="780" spans="2:51" s="12" customFormat="1">
      <c r="B780" s="143"/>
      <c r="D780" s="144" t="s">
        <v>143</v>
      </c>
      <c r="E780" s="145" t="s">
        <v>1</v>
      </c>
      <c r="F780" s="146" t="s">
        <v>841</v>
      </c>
      <c r="H780" s="147">
        <v>1.6379999999999999</v>
      </c>
      <c r="L780" s="143"/>
      <c r="M780" s="148"/>
      <c r="T780" s="149"/>
      <c r="AT780" s="145" t="s">
        <v>143</v>
      </c>
      <c r="AU780" s="145" t="s">
        <v>81</v>
      </c>
      <c r="AV780" s="12" t="s">
        <v>81</v>
      </c>
      <c r="AW780" s="12" t="s">
        <v>27</v>
      </c>
      <c r="AX780" s="12" t="s">
        <v>71</v>
      </c>
      <c r="AY780" s="145" t="s">
        <v>135</v>
      </c>
    </row>
    <row r="781" spans="2:51" s="12" customFormat="1">
      <c r="B781" s="143"/>
      <c r="D781" s="144" t="s">
        <v>143</v>
      </c>
      <c r="E781" s="145" t="s">
        <v>1</v>
      </c>
      <c r="F781" s="146" t="s">
        <v>842</v>
      </c>
      <c r="H781" s="147">
        <v>23.867999999999999</v>
      </c>
      <c r="L781" s="143"/>
      <c r="M781" s="148"/>
      <c r="T781" s="149"/>
      <c r="AT781" s="145" t="s">
        <v>143</v>
      </c>
      <c r="AU781" s="145" t="s">
        <v>81</v>
      </c>
      <c r="AV781" s="12" t="s">
        <v>81</v>
      </c>
      <c r="AW781" s="12" t="s">
        <v>27</v>
      </c>
      <c r="AX781" s="12" t="s">
        <v>71</v>
      </c>
      <c r="AY781" s="145" t="s">
        <v>135</v>
      </c>
    </row>
    <row r="782" spans="2:51" s="12" customFormat="1">
      <c r="B782" s="143"/>
      <c r="D782" s="144" t="s">
        <v>143</v>
      </c>
      <c r="E782" s="145" t="s">
        <v>1</v>
      </c>
      <c r="F782" s="146" t="s">
        <v>586</v>
      </c>
      <c r="H782" s="147">
        <v>-3.6</v>
      </c>
      <c r="L782" s="143"/>
      <c r="M782" s="148"/>
      <c r="T782" s="149"/>
      <c r="AT782" s="145" t="s">
        <v>143</v>
      </c>
      <c r="AU782" s="145" t="s">
        <v>81</v>
      </c>
      <c r="AV782" s="12" t="s">
        <v>81</v>
      </c>
      <c r="AW782" s="12" t="s">
        <v>27</v>
      </c>
      <c r="AX782" s="12" t="s">
        <v>71</v>
      </c>
      <c r="AY782" s="145" t="s">
        <v>135</v>
      </c>
    </row>
    <row r="783" spans="2:51" s="12" customFormat="1">
      <c r="B783" s="143"/>
      <c r="D783" s="144" t="s">
        <v>143</v>
      </c>
      <c r="E783" s="145" t="s">
        <v>1</v>
      </c>
      <c r="F783" s="146" t="s">
        <v>843</v>
      </c>
      <c r="H783" s="147">
        <v>26.75</v>
      </c>
      <c r="L783" s="143"/>
      <c r="M783" s="148"/>
      <c r="T783" s="149"/>
      <c r="AT783" s="145" t="s">
        <v>143</v>
      </c>
      <c r="AU783" s="145" t="s">
        <v>81</v>
      </c>
      <c r="AV783" s="12" t="s">
        <v>81</v>
      </c>
      <c r="AW783" s="12" t="s">
        <v>27</v>
      </c>
      <c r="AX783" s="12" t="s">
        <v>71</v>
      </c>
      <c r="AY783" s="145" t="s">
        <v>135</v>
      </c>
    </row>
    <row r="784" spans="2:51" s="12" customFormat="1">
      <c r="B784" s="143"/>
      <c r="D784" s="144" t="s">
        <v>143</v>
      </c>
      <c r="E784" s="145" t="s">
        <v>1</v>
      </c>
      <c r="F784" s="146" t="s">
        <v>844</v>
      </c>
      <c r="H784" s="147">
        <v>-4.5</v>
      </c>
      <c r="L784" s="143"/>
      <c r="M784" s="148"/>
      <c r="T784" s="149"/>
      <c r="AT784" s="145" t="s">
        <v>143</v>
      </c>
      <c r="AU784" s="145" t="s">
        <v>81</v>
      </c>
      <c r="AV784" s="12" t="s">
        <v>81</v>
      </c>
      <c r="AW784" s="12" t="s">
        <v>27</v>
      </c>
      <c r="AX784" s="12" t="s">
        <v>71</v>
      </c>
      <c r="AY784" s="145" t="s">
        <v>135</v>
      </c>
    </row>
    <row r="785" spans="2:51" s="12" customFormat="1">
      <c r="B785" s="143"/>
      <c r="D785" s="144" t="s">
        <v>143</v>
      </c>
      <c r="E785" s="145" t="s">
        <v>1</v>
      </c>
      <c r="F785" s="146" t="s">
        <v>845</v>
      </c>
      <c r="H785" s="147">
        <v>5.85</v>
      </c>
      <c r="L785" s="143"/>
      <c r="M785" s="148"/>
      <c r="T785" s="149"/>
      <c r="AT785" s="145" t="s">
        <v>143</v>
      </c>
      <c r="AU785" s="145" t="s">
        <v>81</v>
      </c>
      <c r="AV785" s="12" t="s">
        <v>81</v>
      </c>
      <c r="AW785" s="12" t="s">
        <v>27</v>
      </c>
      <c r="AX785" s="12" t="s">
        <v>71</v>
      </c>
      <c r="AY785" s="145" t="s">
        <v>135</v>
      </c>
    </row>
    <row r="786" spans="2:51" s="12" customFormat="1">
      <c r="B786" s="143"/>
      <c r="D786" s="144" t="s">
        <v>143</v>
      </c>
      <c r="E786" s="145" t="s">
        <v>1</v>
      </c>
      <c r="F786" s="146" t="s">
        <v>825</v>
      </c>
      <c r="H786" s="147">
        <v>-1.44</v>
      </c>
      <c r="L786" s="143"/>
      <c r="M786" s="148"/>
      <c r="T786" s="149"/>
      <c r="AT786" s="145" t="s">
        <v>143</v>
      </c>
      <c r="AU786" s="145" t="s">
        <v>81</v>
      </c>
      <c r="AV786" s="12" t="s">
        <v>81</v>
      </c>
      <c r="AW786" s="12" t="s">
        <v>27</v>
      </c>
      <c r="AX786" s="12" t="s">
        <v>71</v>
      </c>
      <c r="AY786" s="145" t="s">
        <v>135</v>
      </c>
    </row>
    <row r="787" spans="2:51" s="12" customFormat="1">
      <c r="B787" s="143"/>
      <c r="D787" s="144" t="s">
        <v>143</v>
      </c>
      <c r="E787" s="145" t="s">
        <v>1</v>
      </c>
      <c r="F787" s="146" t="s">
        <v>822</v>
      </c>
      <c r="H787" s="147">
        <v>0.9</v>
      </c>
      <c r="L787" s="143"/>
      <c r="M787" s="148"/>
      <c r="T787" s="149"/>
      <c r="AT787" s="145" t="s">
        <v>143</v>
      </c>
      <c r="AU787" s="145" t="s">
        <v>81</v>
      </c>
      <c r="AV787" s="12" t="s">
        <v>81</v>
      </c>
      <c r="AW787" s="12" t="s">
        <v>27</v>
      </c>
      <c r="AX787" s="12" t="s">
        <v>71</v>
      </c>
      <c r="AY787" s="145" t="s">
        <v>135</v>
      </c>
    </row>
    <row r="788" spans="2:51" s="12" customFormat="1">
      <c r="B788" s="143"/>
      <c r="D788" s="144" t="s">
        <v>143</v>
      </c>
      <c r="E788" s="145" t="s">
        <v>1</v>
      </c>
      <c r="F788" s="146" t="s">
        <v>846</v>
      </c>
      <c r="H788" s="147">
        <v>6.5960000000000001</v>
      </c>
      <c r="L788" s="143"/>
      <c r="M788" s="148"/>
      <c r="T788" s="149"/>
      <c r="AT788" s="145" t="s">
        <v>143</v>
      </c>
      <c r="AU788" s="145" t="s">
        <v>81</v>
      </c>
      <c r="AV788" s="12" t="s">
        <v>81</v>
      </c>
      <c r="AW788" s="12" t="s">
        <v>27</v>
      </c>
      <c r="AX788" s="12" t="s">
        <v>71</v>
      </c>
      <c r="AY788" s="145" t="s">
        <v>135</v>
      </c>
    </row>
    <row r="789" spans="2:51" s="12" customFormat="1">
      <c r="B789" s="143"/>
      <c r="D789" s="144" t="s">
        <v>143</v>
      </c>
      <c r="E789" s="145" t="s">
        <v>1</v>
      </c>
      <c r="F789" s="146" t="s">
        <v>847</v>
      </c>
      <c r="H789" s="147">
        <v>3.5750000000000002</v>
      </c>
      <c r="L789" s="143"/>
      <c r="M789" s="148"/>
      <c r="T789" s="149"/>
      <c r="AT789" s="145" t="s">
        <v>143</v>
      </c>
      <c r="AU789" s="145" t="s">
        <v>81</v>
      </c>
      <c r="AV789" s="12" t="s">
        <v>81</v>
      </c>
      <c r="AW789" s="12" t="s">
        <v>27</v>
      </c>
      <c r="AX789" s="12" t="s">
        <v>71</v>
      </c>
      <c r="AY789" s="145" t="s">
        <v>135</v>
      </c>
    </row>
    <row r="790" spans="2:51" s="12" customFormat="1">
      <c r="B790" s="143"/>
      <c r="D790" s="144" t="s">
        <v>143</v>
      </c>
      <c r="E790" s="145" t="s">
        <v>1</v>
      </c>
      <c r="F790" s="146" t="s">
        <v>848</v>
      </c>
      <c r="H790" s="147">
        <v>13.865</v>
      </c>
      <c r="L790" s="143"/>
      <c r="M790" s="148"/>
      <c r="T790" s="149"/>
      <c r="AT790" s="145" t="s">
        <v>143</v>
      </c>
      <c r="AU790" s="145" t="s">
        <v>81</v>
      </c>
      <c r="AV790" s="12" t="s">
        <v>81</v>
      </c>
      <c r="AW790" s="12" t="s">
        <v>27</v>
      </c>
      <c r="AX790" s="12" t="s">
        <v>71</v>
      </c>
      <c r="AY790" s="145" t="s">
        <v>135</v>
      </c>
    </row>
    <row r="791" spans="2:51" s="12" customFormat="1">
      <c r="B791" s="143"/>
      <c r="D791" s="144" t="s">
        <v>143</v>
      </c>
      <c r="E791" s="145" t="s">
        <v>1</v>
      </c>
      <c r="F791" s="146" t="s">
        <v>825</v>
      </c>
      <c r="H791" s="147">
        <v>-1.44</v>
      </c>
      <c r="L791" s="143"/>
      <c r="M791" s="148"/>
      <c r="T791" s="149"/>
      <c r="AT791" s="145" t="s">
        <v>143</v>
      </c>
      <c r="AU791" s="145" t="s">
        <v>81</v>
      </c>
      <c r="AV791" s="12" t="s">
        <v>81</v>
      </c>
      <c r="AW791" s="12" t="s">
        <v>27</v>
      </c>
      <c r="AX791" s="12" t="s">
        <v>71</v>
      </c>
      <c r="AY791" s="145" t="s">
        <v>135</v>
      </c>
    </row>
    <row r="792" spans="2:51" s="12" customFormat="1">
      <c r="B792" s="143"/>
      <c r="D792" s="144" t="s">
        <v>143</v>
      </c>
      <c r="E792" s="145" t="s">
        <v>1</v>
      </c>
      <c r="F792" s="146" t="s">
        <v>822</v>
      </c>
      <c r="H792" s="147">
        <v>0.9</v>
      </c>
      <c r="L792" s="143"/>
      <c r="M792" s="148"/>
      <c r="T792" s="149"/>
      <c r="AT792" s="145" t="s">
        <v>143</v>
      </c>
      <c r="AU792" s="145" t="s">
        <v>81</v>
      </c>
      <c r="AV792" s="12" t="s">
        <v>81</v>
      </c>
      <c r="AW792" s="12" t="s">
        <v>27</v>
      </c>
      <c r="AX792" s="12" t="s">
        <v>71</v>
      </c>
      <c r="AY792" s="145" t="s">
        <v>135</v>
      </c>
    </row>
    <row r="793" spans="2:51" s="12" customFormat="1">
      <c r="B793" s="143"/>
      <c r="D793" s="144" t="s">
        <v>143</v>
      </c>
      <c r="E793" s="145" t="s">
        <v>1</v>
      </c>
      <c r="F793" s="146" t="s">
        <v>849</v>
      </c>
      <c r="H793" s="147">
        <v>5.35</v>
      </c>
      <c r="L793" s="143"/>
      <c r="M793" s="148"/>
      <c r="T793" s="149"/>
      <c r="AT793" s="145" t="s">
        <v>143</v>
      </c>
      <c r="AU793" s="145" t="s">
        <v>81</v>
      </c>
      <c r="AV793" s="12" t="s">
        <v>81</v>
      </c>
      <c r="AW793" s="12" t="s">
        <v>27</v>
      </c>
      <c r="AX793" s="12" t="s">
        <v>71</v>
      </c>
      <c r="AY793" s="145" t="s">
        <v>135</v>
      </c>
    </row>
    <row r="794" spans="2:51" s="12" customFormat="1">
      <c r="B794" s="143"/>
      <c r="D794" s="144" t="s">
        <v>143</v>
      </c>
      <c r="E794" s="145" t="s">
        <v>1</v>
      </c>
      <c r="F794" s="146" t="s">
        <v>850</v>
      </c>
      <c r="H794" s="147">
        <v>8.75</v>
      </c>
      <c r="L794" s="143"/>
      <c r="M794" s="148"/>
      <c r="T794" s="149"/>
      <c r="AT794" s="145" t="s">
        <v>143</v>
      </c>
      <c r="AU794" s="145" t="s">
        <v>81</v>
      </c>
      <c r="AV794" s="12" t="s">
        <v>81</v>
      </c>
      <c r="AW794" s="12" t="s">
        <v>27</v>
      </c>
      <c r="AX794" s="12" t="s">
        <v>71</v>
      </c>
      <c r="AY794" s="145" t="s">
        <v>135</v>
      </c>
    </row>
    <row r="795" spans="2:51" s="12" customFormat="1">
      <c r="B795" s="143"/>
      <c r="D795" s="144" t="s">
        <v>143</v>
      </c>
      <c r="E795" s="145" t="s">
        <v>1</v>
      </c>
      <c r="F795" s="146" t="s">
        <v>851</v>
      </c>
      <c r="H795" s="147">
        <v>4.625</v>
      </c>
      <c r="L795" s="143"/>
      <c r="M795" s="148"/>
      <c r="T795" s="149"/>
      <c r="AT795" s="145" t="s">
        <v>143</v>
      </c>
      <c r="AU795" s="145" t="s">
        <v>81</v>
      </c>
      <c r="AV795" s="12" t="s">
        <v>81</v>
      </c>
      <c r="AW795" s="12" t="s">
        <v>27</v>
      </c>
      <c r="AX795" s="12" t="s">
        <v>71</v>
      </c>
      <c r="AY795" s="145" t="s">
        <v>135</v>
      </c>
    </row>
    <row r="796" spans="2:51" s="12" customFormat="1">
      <c r="B796" s="143"/>
      <c r="D796" s="144" t="s">
        <v>143</v>
      </c>
      <c r="E796" s="145" t="s">
        <v>1</v>
      </c>
      <c r="F796" s="146" t="s">
        <v>852</v>
      </c>
      <c r="H796" s="147">
        <v>2.375</v>
      </c>
      <c r="L796" s="143"/>
      <c r="M796" s="148"/>
      <c r="T796" s="149"/>
      <c r="AT796" s="145" t="s">
        <v>143</v>
      </c>
      <c r="AU796" s="145" t="s">
        <v>81</v>
      </c>
      <c r="AV796" s="12" t="s">
        <v>81</v>
      </c>
      <c r="AW796" s="12" t="s">
        <v>27</v>
      </c>
      <c r="AX796" s="12" t="s">
        <v>71</v>
      </c>
      <c r="AY796" s="145" t="s">
        <v>135</v>
      </c>
    </row>
    <row r="797" spans="2:51" s="12" customFormat="1">
      <c r="B797" s="143"/>
      <c r="D797" s="144" t="s">
        <v>143</v>
      </c>
      <c r="E797" s="145" t="s">
        <v>1</v>
      </c>
      <c r="F797" s="146" t="s">
        <v>853</v>
      </c>
      <c r="H797" s="147">
        <v>11.65</v>
      </c>
      <c r="L797" s="143"/>
      <c r="M797" s="148"/>
      <c r="T797" s="149"/>
      <c r="AT797" s="145" t="s">
        <v>143</v>
      </c>
      <c r="AU797" s="145" t="s">
        <v>81</v>
      </c>
      <c r="AV797" s="12" t="s">
        <v>81</v>
      </c>
      <c r="AW797" s="12" t="s">
        <v>27</v>
      </c>
      <c r="AX797" s="12" t="s">
        <v>71</v>
      </c>
      <c r="AY797" s="145" t="s">
        <v>135</v>
      </c>
    </row>
    <row r="798" spans="2:51" s="12" customFormat="1">
      <c r="B798" s="143"/>
      <c r="D798" s="144" t="s">
        <v>143</v>
      </c>
      <c r="E798" s="145" t="s">
        <v>1</v>
      </c>
      <c r="F798" s="146" t="s">
        <v>647</v>
      </c>
      <c r="H798" s="147">
        <v>-1.7729999999999999</v>
      </c>
      <c r="L798" s="143"/>
      <c r="M798" s="148"/>
      <c r="T798" s="149"/>
      <c r="AT798" s="145" t="s">
        <v>143</v>
      </c>
      <c r="AU798" s="145" t="s">
        <v>81</v>
      </c>
      <c r="AV798" s="12" t="s">
        <v>81</v>
      </c>
      <c r="AW798" s="12" t="s">
        <v>27</v>
      </c>
      <c r="AX798" s="12" t="s">
        <v>71</v>
      </c>
      <c r="AY798" s="145" t="s">
        <v>135</v>
      </c>
    </row>
    <row r="799" spans="2:51" s="12" customFormat="1">
      <c r="B799" s="143"/>
      <c r="D799" s="144" t="s">
        <v>143</v>
      </c>
      <c r="E799" s="145" t="s">
        <v>1</v>
      </c>
      <c r="F799" s="146" t="s">
        <v>854</v>
      </c>
      <c r="H799" s="147">
        <v>15</v>
      </c>
      <c r="L799" s="143"/>
      <c r="M799" s="148"/>
      <c r="T799" s="149"/>
      <c r="AT799" s="145" t="s">
        <v>143</v>
      </c>
      <c r="AU799" s="145" t="s">
        <v>81</v>
      </c>
      <c r="AV799" s="12" t="s">
        <v>81</v>
      </c>
      <c r="AW799" s="12" t="s">
        <v>27</v>
      </c>
      <c r="AX799" s="12" t="s">
        <v>71</v>
      </c>
      <c r="AY799" s="145" t="s">
        <v>135</v>
      </c>
    </row>
    <row r="800" spans="2:51" s="12" customFormat="1">
      <c r="B800" s="143"/>
      <c r="D800" s="144" t="s">
        <v>143</v>
      </c>
      <c r="E800" s="145" t="s">
        <v>1</v>
      </c>
      <c r="F800" s="146" t="s">
        <v>647</v>
      </c>
      <c r="H800" s="147">
        <v>-1.7729999999999999</v>
      </c>
      <c r="L800" s="143"/>
      <c r="M800" s="148"/>
      <c r="T800" s="149"/>
      <c r="AT800" s="145" t="s">
        <v>143</v>
      </c>
      <c r="AU800" s="145" t="s">
        <v>81</v>
      </c>
      <c r="AV800" s="12" t="s">
        <v>81</v>
      </c>
      <c r="AW800" s="12" t="s">
        <v>27</v>
      </c>
      <c r="AX800" s="12" t="s">
        <v>71</v>
      </c>
      <c r="AY800" s="145" t="s">
        <v>135</v>
      </c>
    </row>
    <row r="801" spans="2:51" s="12" customFormat="1">
      <c r="B801" s="143"/>
      <c r="D801" s="144" t="s">
        <v>143</v>
      </c>
      <c r="E801" s="145" t="s">
        <v>1</v>
      </c>
      <c r="F801" s="146" t="s">
        <v>855</v>
      </c>
      <c r="H801" s="147">
        <v>7.4260000000000002</v>
      </c>
      <c r="L801" s="143"/>
      <c r="M801" s="148"/>
      <c r="T801" s="149"/>
      <c r="AT801" s="145" t="s">
        <v>143</v>
      </c>
      <c r="AU801" s="145" t="s">
        <v>81</v>
      </c>
      <c r="AV801" s="12" t="s">
        <v>81</v>
      </c>
      <c r="AW801" s="12" t="s">
        <v>27</v>
      </c>
      <c r="AX801" s="12" t="s">
        <v>71</v>
      </c>
      <c r="AY801" s="145" t="s">
        <v>135</v>
      </c>
    </row>
    <row r="802" spans="2:51" s="12" customFormat="1">
      <c r="B802" s="143"/>
      <c r="D802" s="144" t="s">
        <v>143</v>
      </c>
      <c r="E802" s="145" t="s">
        <v>1</v>
      </c>
      <c r="F802" s="146" t="s">
        <v>856</v>
      </c>
      <c r="H802" s="147">
        <v>128.625</v>
      </c>
      <c r="L802" s="143"/>
      <c r="M802" s="148"/>
      <c r="T802" s="149"/>
      <c r="AT802" s="145" t="s">
        <v>143</v>
      </c>
      <c r="AU802" s="145" t="s">
        <v>81</v>
      </c>
      <c r="AV802" s="12" t="s">
        <v>81</v>
      </c>
      <c r="AW802" s="12" t="s">
        <v>27</v>
      </c>
      <c r="AX802" s="12" t="s">
        <v>71</v>
      </c>
      <c r="AY802" s="145" t="s">
        <v>135</v>
      </c>
    </row>
    <row r="803" spans="2:51" s="12" customFormat="1">
      <c r="B803" s="143"/>
      <c r="D803" s="144" t="s">
        <v>143</v>
      </c>
      <c r="E803" s="145" t="s">
        <v>1</v>
      </c>
      <c r="F803" s="146" t="s">
        <v>857</v>
      </c>
      <c r="H803" s="147">
        <v>-7.2</v>
      </c>
      <c r="L803" s="143"/>
      <c r="M803" s="148"/>
      <c r="T803" s="149"/>
      <c r="AT803" s="145" t="s">
        <v>143</v>
      </c>
      <c r="AU803" s="145" t="s">
        <v>81</v>
      </c>
      <c r="AV803" s="12" t="s">
        <v>81</v>
      </c>
      <c r="AW803" s="12" t="s">
        <v>27</v>
      </c>
      <c r="AX803" s="12" t="s">
        <v>71</v>
      </c>
      <c r="AY803" s="145" t="s">
        <v>135</v>
      </c>
    </row>
    <row r="804" spans="2:51" s="12" customFormat="1">
      <c r="B804" s="143"/>
      <c r="D804" s="144" t="s">
        <v>143</v>
      </c>
      <c r="E804" s="145" t="s">
        <v>1</v>
      </c>
      <c r="F804" s="146" t="s">
        <v>858</v>
      </c>
      <c r="H804" s="147">
        <v>29</v>
      </c>
      <c r="L804" s="143"/>
      <c r="M804" s="148"/>
      <c r="T804" s="149"/>
      <c r="AT804" s="145" t="s">
        <v>143</v>
      </c>
      <c r="AU804" s="145" t="s">
        <v>81</v>
      </c>
      <c r="AV804" s="12" t="s">
        <v>81</v>
      </c>
      <c r="AW804" s="12" t="s">
        <v>27</v>
      </c>
      <c r="AX804" s="12" t="s">
        <v>71</v>
      </c>
      <c r="AY804" s="145" t="s">
        <v>135</v>
      </c>
    </row>
    <row r="805" spans="2:51" s="12" customFormat="1">
      <c r="B805" s="143"/>
      <c r="D805" s="144" t="s">
        <v>143</v>
      </c>
      <c r="E805" s="145" t="s">
        <v>1</v>
      </c>
      <c r="F805" s="146" t="s">
        <v>859</v>
      </c>
      <c r="H805" s="147">
        <v>-9</v>
      </c>
      <c r="L805" s="143"/>
      <c r="M805" s="148"/>
      <c r="T805" s="149"/>
      <c r="AT805" s="145" t="s">
        <v>143</v>
      </c>
      <c r="AU805" s="145" t="s">
        <v>81</v>
      </c>
      <c r="AV805" s="12" t="s">
        <v>81</v>
      </c>
      <c r="AW805" s="12" t="s">
        <v>27</v>
      </c>
      <c r="AX805" s="12" t="s">
        <v>71</v>
      </c>
      <c r="AY805" s="145" t="s">
        <v>135</v>
      </c>
    </row>
    <row r="806" spans="2:51" s="12" customFormat="1">
      <c r="B806" s="143"/>
      <c r="D806" s="144" t="s">
        <v>143</v>
      </c>
      <c r="E806" s="145" t="s">
        <v>1</v>
      </c>
      <c r="F806" s="146" t="s">
        <v>860</v>
      </c>
      <c r="H806" s="147">
        <v>16.55</v>
      </c>
      <c r="L806" s="143"/>
      <c r="M806" s="148"/>
      <c r="T806" s="149"/>
      <c r="AT806" s="145" t="s">
        <v>143</v>
      </c>
      <c r="AU806" s="145" t="s">
        <v>81</v>
      </c>
      <c r="AV806" s="12" t="s">
        <v>81</v>
      </c>
      <c r="AW806" s="12" t="s">
        <v>27</v>
      </c>
      <c r="AX806" s="12" t="s">
        <v>71</v>
      </c>
      <c r="AY806" s="145" t="s">
        <v>135</v>
      </c>
    </row>
    <row r="807" spans="2:51" s="12" customFormat="1">
      <c r="B807" s="143"/>
      <c r="D807" s="144" t="s">
        <v>143</v>
      </c>
      <c r="E807" s="145" t="s">
        <v>1</v>
      </c>
      <c r="F807" s="146" t="s">
        <v>857</v>
      </c>
      <c r="H807" s="147">
        <v>-7.2</v>
      </c>
      <c r="L807" s="143"/>
      <c r="M807" s="148"/>
      <c r="T807" s="149"/>
      <c r="AT807" s="145" t="s">
        <v>143</v>
      </c>
      <c r="AU807" s="145" t="s">
        <v>81</v>
      </c>
      <c r="AV807" s="12" t="s">
        <v>81</v>
      </c>
      <c r="AW807" s="12" t="s">
        <v>27</v>
      </c>
      <c r="AX807" s="12" t="s">
        <v>71</v>
      </c>
      <c r="AY807" s="145" t="s">
        <v>135</v>
      </c>
    </row>
    <row r="808" spans="2:51" s="12" customFormat="1">
      <c r="B808" s="143"/>
      <c r="D808" s="144" t="s">
        <v>143</v>
      </c>
      <c r="E808" s="145" t="s">
        <v>1</v>
      </c>
      <c r="F808" s="146" t="s">
        <v>861</v>
      </c>
      <c r="H808" s="147">
        <v>-4.5</v>
      </c>
      <c r="L808" s="143"/>
      <c r="M808" s="148"/>
      <c r="T808" s="149"/>
      <c r="AT808" s="145" t="s">
        <v>143</v>
      </c>
      <c r="AU808" s="145" t="s">
        <v>81</v>
      </c>
      <c r="AV808" s="12" t="s">
        <v>81</v>
      </c>
      <c r="AW808" s="12" t="s">
        <v>27</v>
      </c>
      <c r="AX808" s="12" t="s">
        <v>71</v>
      </c>
      <c r="AY808" s="145" t="s">
        <v>135</v>
      </c>
    </row>
    <row r="809" spans="2:51" s="12" customFormat="1">
      <c r="B809" s="143"/>
      <c r="D809" s="144" t="s">
        <v>143</v>
      </c>
      <c r="E809" s="145" t="s">
        <v>1</v>
      </c>
      <c r="F809" s="146" t="s">
        <v>862</v>
      </c>
      <c r="H809" s="147">
        <v>1.1339999999999999</v>
      </c>
      <c r="L809" s="143"/>
      <c r="M809" s="148"/>
      <c r="T809" s="149"/>
      <c r="AT809" s="145" t="s">
        <v>143</v>
      </c>
      <c r="AU809" s="145" t="s">
        <v>81</v>
      </c>
      <c r="AV809" s="12" t="s">
        <v>81</v>
      </c>
      <c r="AW809" s="12" t="s">
        <v>27</v>
      </c>
      <c r="AX809" s="12" t="s">
        <v>71</v>
      </c>
      <c r="AY809" s="145" t="s">
        <v>135</v>
      </c>
    </row>
    <row r="810" spans="2:51" s="12" customFormat="1">
      <c r="B810" s="143"/>
      <c r="D810" s="144" t="s">
        <v>143</v>
      </c>
      <c r="E810" s="145" t="s">
        <v>1</v>
      </c>
      <c r="F810" s="146" t="s">
        <v>863</v>
      </c>
      <c r="H810" s="147">
        <v>56.097000000000001</v>
      </c>
      <c r="L810" s="143"/>
      <c r="M810" s="148"/>
      <c r="T810" s="149"/>
      <c r="AT810" s="145" t="s">
        <v>143</v>
      </c>
      <c r="AU810" s="145" t="s">
        <v>81</v>
      </c>
      <c r="AV810" s="12" t="s">
        <v>81</v>
      </c>
      <c r="AW810" s="12" t="s">
        <v>27</v>
      </c>
      <c r="AX810" s="12" t="s">
        <v>71</v>
      </c>
      <c r="AY810" s="145" t="s">
        <v>135</v>
      </c>
    </row>
    <row r="811" spans="2:51" s="12" customFormat="1">
      <c r="B811" s="143"/>
      <c r="D811" s="144" t="s">
        <v>143</v>
      </c>
      <c r="E811" s="145" t="s">
        <v>1</v>
      </c>
      <c r="F811" s="146" t="s">
        <v>864</v>
      </c>
      <c r="H811" s="147">
        <v>-5.2320000000000002</v>
      </c>
      <c r="L811" s="143"/>
      <c r="M811" s="148"/>
      <c r="T811" s="149"/>
      <c r="AT811" s="145" t="s">
        <v>143</v>
      </c>
      <c r="AU811" s="145" t="s">
        <v>81</v>
      </c>
      <c r="AV811" s="12" t="s">
        <v>81</v>
      </c>
      <c r="AW811" s="12" t="s">
        <v>27</v>
      </c>
      <c r="AX811" s="12" t="s">
        <v>71</v>
      </c>
      <c r="AY811" s="145" t="s">
        <v>135</v>
      </c>
    </row>
    <row r="812" spans="2:51" s="15" customFormat="1">
      <c r="B812" s="175"/>
      <c r="D812" s="144" t="s">
        <v>143</v>
      </c>
      <c r="E812" s="176" t="s">
        <v>1</v>
      </c>
      <c r="F812" s="177" t="s">
        <v>590</v>
      </c>
      <c r="H812" s="178">
        <v>729.38299999999992</v>
      </c>
      <c r="L812" s="175"/>
      <c r="M812" s="179"/>
      <c r="T812" s="180"/>
      <c r="AT812" s="176" t="s">
        <v>143</v>
      </c>
      <c r="AU812" s="176" t="s">
        <v>81</v>
      </c>
      <c r="AV812" s="15" t="s">
        <v>150</v>
      </c>
      <c r="AW812" s="15" t="s">
        <v>27</v>
      </c>
      <c r="AX812" s="15" t="s">
        <v>71</v>
      </c>
      <c r="AY812" s="176" t="s">
        <v>135</v>
      </c>
    </row>
    <row r="813" spans="2:51" s="14" customFormat="1">
      <c r="B813" s="156"/>
      <c r="D813" s="144" t="s">
        <v>143</v>
      </c>
      <c r="E813" s="157" t="s">
        <v>1</v>
      </c>
      <c r="F813" s="158" t="s">
        <v>591</v>
      </c>
      <c r="H813" s="157" t="s">
        <v>1</v>
      </c>
      <c r="L813" s="156"/>
      <c r="M813" s="159"/>
      <c r="T813" s="160"/>
      <c r="AT813" s="157" t="s">
        <v>143</v>
      </c>
      <c r="AU813" s="157" t="s">
        <v>81</v>
      </c>
      <c r="AV813" s="14" t="s">
        <v>79</v>
      </c>
      <c r="AW813" s="14" t="s">
        <v>27</v>
      </c>
      <c r="AX813" s="14" t="s">
        <v>71</v>
      </c>
      <c r="AY813" s="157" t="s">
        <v>135</v>
      </c>
    </row>
    <row r="814" spans="2:51" s="12" customFormat="1">
      <c r="B814" s="143"/>
      <c r="D814" s="144" t="s">
        <v>143</v>
      </c>
      <c r="E814" s="145" t="s">
        <v>1</v>
      </c>
      <c r="F814" s="146" t="s">
        <v>865</v>
      </c>
      <c r="H814" s="147">
        <v>17.055</v>
      </c>
      <c r="L814" s="143"/>
      <c r="M814" s="148"/>
      <c r="T814" s="149"/>
      <c r="AT814" s="145" t="s">
        <v>143</v>
      </c>
      <c r="AU814" s="145" t="s">
        <v>81</v>
      </c>
      <c r="AV814" s="12" t="s">
        <v>81</v>
      </c>
      <c r="AW814" s="12" t="s">
        <v>27</v>
      </c>
      <c r="AX814" s="12" t="s">
        <v>71</v>
      </c>
      <c r="AY814" s="145" t="s">
        <v>135</v>
      </c>
    </row>
    <row r="815" spans="2:51" s="12" customFormat="1">
      <c r="B815" s="143"/>
      <c r="D815" s="144" t="s">
        <v>143</v>
      </c>
      <c r="E815" s="145" t="s">
        <v>1</v>
      </c>
      <c r="F815" s="146" t="s">
        <v>825</v>
      </c>
      <c r="H815" s="147">
        <v>-1.44</v>
      </c>
      <c r="L815" s="143"/>
      <c r="M815" s="148"/>
      <c r="T815" s="149"/>
      <c r="AT815" s="145" t="s">
        <v>143</v>
      </c>
      <c r="AU815" s="145" t="s">
        <v>81</v>
      </c>
      <c r="AV815" s="12" t="s">
        <v>81</v>
      </c>
      <c r="AW815" s="12" t="s">
        <v>27</v>
      </c>
      <c r="AX815" s="12" t="s">
        <v>71</v>
      </c>
      <c r="AY815" s="145" t="s">
        <v>135</v>
      </c>
    </row>
    <row r="816" spans="2:51" s="12" customFormat="1">
      <c r="B816" s="143"/>
      <c r="D816" s="144" t="s">
        <v>143</v>
      </c>
      <c r="E816" s="145" t="s">
        <v>1</v>
      </c>
      <c r="F816" s="146" t="s">
        <v>822</v>
      </c>
      <c r="H816" s="147">
        <v>0.9</v>
      </c>
      <c r="L816" s="143"/>
      <c r="M816" s="148"/>
      <c r="T816" s="149"/>
      <c r="AT816" s="145" t="s">
        <v>143</v>
      </c>
      <c r="AU816" s="145" t="s">
        <v>81</v>
      </c>
      <c r="AV816" s="12" t="s">
        <v>81</v>
      </c>
      <c r="AW816" s="12" t="s">
        <v>27</v>
      </c>
      <c r="AX816" s="12" t="s">
        <v>71</v>
      </c>
      <c r="AY816" s="145" t="s">
        <v>135</v>
      </c>
    </row>
    <row r="817" spans="2:51" s="12" customFormat="1">
      <c r="B817" s="143"/>
      <c r="D817" s="144" t="s">
        <v>143</v>
      </c>
      <c r="E817" s="145" t="s">
        <v>1</v>
      </c>
      <c r="F817" s="146" t="s">
        <v>866</v>
      </c>
      <c r="H817" s="147">
        <v>2.375</v>
      </c>
      <c r="L817" s="143"/>
      <c r="M817" s="148"/>
      <c r="T817" s="149"/>
      <c r="AT817" s="145" t="s">
        <v>143</v>
      </c>
      <c r="AU817" s="145" t="s">
        <v>81</v>
      </c>
      <c r="AV817" s="12" t="s">
        <v>81</v>
      </c>
      <c r="AW817" s="12" t="s">
        <v>27</v>
      </c>
      <c r="AX817" s="12" t="s">
        <v>71</v>
      </c>
      <c r="AY817" s="145" t="s">
        <v>135</v>
      </c>
    </row>
    <row r="818" spans="2:51" s="12" customFormat="1">
      <c r="B818" s="143"/>
      <c r="D818" s="144" t="s">
        <v>143</v>
      </c>
      <c r="E818" s="145" t="s">
        <v>1</v>
      </c>
      <c r="F818" s="146" t="s">
        <v>867</v>
      </c>
      <c r="H818" s="147">
        <v>26.582999999999998</v>
      </c>
      <c r="L818" s="143"/>
      <c r="M818" s="148"/>
      <c r="T818" s="149"/>
      <c r="AT818" s="145" t="s">
        <v>143</v>
      </c>
      <c r="AU818" s="145" t="s">
        <v>81</v>
      </c>
      <c r="AV818" s="12" t="s">
        <v>81</v>
      </c>
      <c r="AW818" s="12" t="s">
        <v>27</v>
      </c>
      <c r="AX818" s="12" t="s">
        <v>71</v>
      </c>
      <c r="AY818" s="145" t="s">
        <v>135</v>
      </c>
    </row>
    <row r="819" spans="2:51" s="12" customFormat="1">
      <c r="B819" s="143"/>
      <c r="D819" s="144" t="s">
        <v>143</v>
      </c>
      <c r="E819" s="145" t="s">
        <v>1</v>
      </c>
      <c r="F819" s="146" t="s">
        <v>825</v>
      </c>
      <c r="H819" s="147">
        <v>-1.44</v>
      </c>
      <c r="L819" s="143"/>
      <c r="M819" s="148"/>
      <c r="T819" s="149"/>
      <c r="AT819" s="145" t="s">
        <v>143</v>
      </c>
      <c r="AU819" s="145" t="s">
        <v>81</v>
      </c>
      <c r="AV819" s="12" t="s">
        <v>81</v>
      </c>
      <c r="AW819" s="12" t="s">
        <v>27</v>
      </c>
      <c r="AX819" s="12" t="s">
        <v>71</v>
      </c>
      <c r="AY819" s="145" t="s">
        <v>135</v>
      </c>
    </row>
    <row r="820" spans="2:51" s="12" customFormat="1">
      <c r="B820" s="143"/>
      <c r="D820" s="144" t="s">
        <v>143</v>
      </c>
      <c r="E820" s="145" t="s">
        <v>1</v>
      </c>
      <c r="F820" s="146" t="s">
        <v>822</v>
      </c>
      <c r="H820" s="147">
        <v>0.9</v>
      </c>
      <c r="L820" s="143"/>
      <c r="M820" s="148"/>
      <c r="T820" s="149"/>
      <c r="AT820" s="145" t="s">
        <v>143</v>
      </c>
      <c r="AU820" s="145" t="s">
        <v>81</v>
      </c>
      <c r="AV820" s="12" t="s">
        <v>81</v>
      </c>
      <c r="AW820" s="12" t="s">
        <v>27</v>
      </c>
      <c r="AX820" s="12" t="s">
        <v>71</v>
      </c>
      <c r="AY820" s="145" t="s">
        <v>135</v>
      </c>
    </row>
    <row r="821" spans="2:51" s="12" customFormat="1">
      <c r="B821" s="143"/>
      <c r="D821" s="144" t="s">
        <v>143</v>
      </c>
      <c r="E821" s="145" t="s">
        <v>1</v>
      </c>
      <c r="F821" s="146" t="s">
        <v>868</v>
      </c>
      <c r="H821" s="147">
        <v>93.957999999999998</v>
      </c>
      <c r="L821" s="143"/>
      <c r="M821" s="148"/>
      <c r="T821" s="149"/>
      <c r="AT821" s="145" t="s">
        <v>143</v>
      </c>
      <c r="AU821" s="145" t="s">
        <v>81</v>
      </c>
      <c r="AV821" s="12" t="s">
        <v>81</v>
      </c>
      <c r="AW821" s="12" t="s">
        <v>27</v>
      </c>
      <c r="AX821" s="12" t="s">
        <v>71</v>
      </c>
      <c r="AY821" s="145" t="s">
        <v>135</v>
      </c>
    </row>
    <row r="822" spans="2:51" s="12" customFormat="1">
      <c r="B822" s="143"/>
      <c r="D822" s="144" t="s">
        <v>143</v>
      </c>
      <c r="E822" s="145" t="s">
        <v>1</v>
      </c>
      <c r="F822" s="146" t="s">
        <v>869</v>
      </c>
      <c r="H822" s="147">
        <v>-15.103999999999999</v>
      </c>
      <c r="L822" s="143"/>
      <c r="M822" s="148"/>
      <c r="T822" s="149"/>
      <c r="AT822" s="145" t="s">
        <v>143</v>
      </c>
      <c r="AU822" s="145" t="s">
        <v>81</v>
      </c>
      <c r="AV822" s="12" t="s">
        <v>81</v>
      </c>
      <c r="AW822" s="12" t="s">
        <v>27</v>
      </c>
      <c r="AX822" s="12" t="s">
        <v>71</v>
      </c>
      <c r="AY822" s="145" t="s">
        <v>135</v>
      </c>
    </row>
    <row r="823" spans="2:51" s="12" customFormat="1">
      <c r="B823" s="143"/>
      <c r="D823" s="144" t="s">
        <v>143</v>
      </c>
      <c r="E823" s="145" t="s">
        <v>1</v>
      </c>
      <c r="F823" s="146" t="s">
        <v>870</v>
      </c>
      <c r="H823" s="147">
        <v>-3.1520000000000001</v>
      </c>
      <c r="L823" s="143"/>
      <c r="M823" s="148"/>
      <c r="T823" s="149"/>
      <c r="AT823" s="145" t="s">
        <v>143</v>
      </c>
      <c r="AU823" s="145" t="s">
        <v>81</v>
      </c>
      <c r="AV823" s="12" t="s">
        <v>81</v>
      </c>
      <c r="AW823" s="12" t="s">
        <v>27</v>
      </c>
      <c r="AX823" s="12" t="s">
        <v>71</v>
      </c>
      <c r="AY823" s="145" t="s">
        <v>135</v>
      </c>
    </row>
    <row r="824" spans="2:51" s="12" customFormat="1">
      <c r="B824" s="143"/>
      <c r="D824" s="144" t="s">
        <v>143</v>
      </c>
      <c r="E824" s="145" t="s">
        <v>1</v>
      </c>
      <c r="F824" s="146" t="s">
        <v>871</v>
      </c>
      <c r="H824" s="147">
        <v>-5.508</v>
      </c>
      <c r="L824" s="143"/>
      <c r="M824" s="148"/>
      <c r="T824" s="149"/>
      <c r="AT824" s="145" t="s">
        <v>143</v>
      </c>
      <c r="AU824" s="145" t="s">
        <v>81</v>
      </c>
      <c r="AV824" s="12" t="s">
        <v>81</v>
      </c>
      <c r="AW824" s="12" t="s">
        <v>27</v>
      </c>
      <c r="AX824" s="12" t="s">
        <v>71</v>
      </c>
      <c r="AY824" s="145" t="s">
        <v>135</v>
      </c>
    </row>
    <row r="825" spans="2:51" s="12" customFormat="1">
      <c r="B825" s="143"/>
      <c r="D825" s="144" t="s">
        <v>143</v>
      </c>
      <c r="E825" s="145" t="s">
        <v>1</v>
      </c>
      <c r="F825" s="146" t="s">
        <v>872</v>
      </c>
      <c r="H825" s="147">
        <v>-1.7729999999999999</v>
      </c>
      <c r="L825" s="143"/>
      <c r="M825" s="148"/>
      <c r="T825" s="149"/>
      <c r="AT825" s="145" t="s">
        <v>143</v>
      </c>
      <c r="AU825" s="145" t="s">
        <v>81</v>
      </c>
      <c r="AV825" s="12" t="s">
        <v>81</v>
      </c>
      <c r="AW825" s="12" t="s">
        <v>27</v>
      </c>
      <c r="AX825" s="12" t="s">
        <v>71</v>
      </c>
      <c r="AY825" s="145" t="s">
        <v>135</v>
      </c>
    </row>
    <row r="826" spans="2:51" s="12" customFormat="1">
      <c r="B826" s="143"/>
      <c r="D826" s="144" t="s">
        <v>143</v>
      </c>
      <c r="E826" s="145" t="s">
        <v>1</v>
      </c>
      <c r="F826" s="146" t="s">
        <v>873</v>
      </c>
      <c r="H826" s="147">
        <v>3.0459999999999998</v>
      </c>
      <c r="L826" s="143"/>
      <c r="M826" s="148"/>
      <c r="T826" s="149"/>
      <c r="AT826" s="145" t="s">
        <v>143</v>
      </c>
      <c r="AU826" s="145" t="s">
        <v>81</v>
      </c>
      <c r="AV826" s="12" t="s">
        <v>81</v>
      </c>
      <c r="AW826" s="12" t="s">
        <v>27</v>
      </c>
      <c r="AX826" s="12" t="s">
        <v>71</v>
      </c>
      <c r="AY826" s="145" t="s">
        <v>135</v>
      </c>
    </row>
    <row r="827" spans="2:51" s="12" customFormat="1">
      <c r="B827" s="143"/>
      <c r="D827" s="144" t="s">
        <v>143</v>
      </c>
      <c r="E827" s="145" t="s">
        <v>1</v>
      </c>
      <c r="F827" s="146" t="s">
        <v>874</v>
      </c>
      <c r="H827" s="147">
        <v>2.39</v>
      </c>
      <c r="L827" s="143"/>
      <c r="M827" s="148"/>
      <c r="T827" s="149"/>
      <c r="AT827" s="145" t="s">
        <v>143</v>
      </c>
      <c r="AU827" s="145" t="s">
        <v>81</v>
      </c>
      <c r="AV827" s="12" t="s">
        <v>81</v>
      </c>
      <c r="AW827" s="12" t="s">
        <v>27</v>
      </c>
      <c r="AX827" s="12" t="s">
        <v>71</v>
      </c>
      <c r="AY827" s="145" t="s">
        <v>135</v>
      </c>
    </row>
    <row r="828" spans="2:51" s="12" customFormat="1">
      <c r="B828" s="143"/>
      <c r="D828" s="144" t="s">
        <v>143</v>
      </c>
      <c r="E828" s="145" t="s">
        <v>1</v>
      </c>
      <c r="F828" s="146" t="s">
        <v>875</v>
      </c>
      <c r="H828" s="147">
        <v>14.875</v>
      </c>
      <c r="L828" s="143"/>
      <c r="M828" s="148"/>
      <c r="T828" s="149"/>
      <c r="AT828" s="145" t="s">
        <v>143</v>
      </c>
      <c r="AU828" s="145" t="s">
        <v>81</v>
      </c>
      <c r="AV828" s="12" t="s">
        <v>81</v>
      </c>
      <c r="AW828" s="12" t="s">
        <v>27</v>
      </c>
      <c r="AX828" s="12" t="s">
        <v>71</v>
      </c>
      <c r="AY828" s="145" t="s">
        <v>135</v>
      </c>
    </row>
    <row r="829" spans="2:51" s="12" customFormat="1">
      <c r="B829" s="143"/>
      <c r="D829" s="144" t="s">
        <v>143</v>
      </c>
      <c r="E829" s="145" t="s">
        <v>1</v>
      </c>
      <c r="F829" s="146" t="s">
        <v>876</v>
      </c>
      <c r="H829" s="147">
        <v>41</v>
      </c>
      <c r="L829" s="143"/>
      <c r="M829" s="148"/>
      <c r="T829" s="149"/>
      <c r="AT829" s="145" t="s">
        <v>143</v>
      </c>
      <c r="AU829" s="145" t="s">
        <v>81</v>
      </c>
      <c r="AV829" s="12" t="s">
        <v>81</v>
      </c>
      <c r="AW829" s="12" t="s">
        <v>27</v>
      </c>
      <c r="AX829" s="12" t="s">
        <v>71</v>
      </c>
      <c r="AY829" s="145" t="s">
        <v>135</v>
      </c>
    </row>
    <row r="830" spans="2:51" s="12" customFormat="1">
      <c r="B830" s="143"/>
      <c r="D830" s="144" t="s">
        <v>143</v>
      </c>
      <c r="E830" s="145" t="s">
        <v>1</v>
      </c>
      <c r="F830" s="146" t="s">
        <v>877</v>
      </c>
      <c r="H830" s="147">
        <v>-16.524000000000001</v>
      </c>
      <c r="L830" s="143"/>
      <c r="M830" s="148"/>
      <c r="T830" s="149"/>
      <c r="AT830" s="145" t="s">
        <v>143</v>
      </c>
      <c r="AU830" s="145" t="s">
        <v>81</v>
      </c>
      <c r="AV830" s="12" t="s">
        <v>81</v>
      </c>
      <c r="AW830" s="12" t="s">
        <v>27</v>
      </c>
      <c r="AX830" s="12" t="s">
        <v>71</v>
      </c>
      <c r="AY830" s="145" t="s">
        <v>135</v>
      </c>
    </row>
    <row r="831" spans="2:51" s="12" customFormat="1">
      <c r="B831" s="143"/>
      <c r="D831" s="144" t="s">
        <v>143</v>
      </c>
      <c r="E831" s="145" t="s">
        <v>1</v>
      </c>
      <c r="F831" s="146" t="s">
        <v>870</v>
      </c>
      <c r="H831" s="147">
        <v>-3.1520000000000001</v>
      </c>
      <c r="L831" s="143"/>
      <c r="M831" s="148"/>
      <c r="T831" s="149"/>
      <c r="AT831" s="145" t="s">
        <v>143</v>
      </c>
      <c r="AU831" s="145" t="s">
        <v>81</v>
      </c>
      <c r="AV831" s="12" t="s">
        <v>81</v>
      </c>
      <c r="AW831" s="12" t="s">
        <v>27</v>
      </c>
      <c r="AX831" s="12" t="s">
        <v>71</v>
      </c>
      <c r="AY831" s="145" t="s">
        <v>135</v>
      </c>
    </row>
    <row r="832" spans="2:51" s="12" customFormat="1">
      <c r="B832" s="143"/>
      <c r="D832" s="144" t="s">
        <v>143</v>
      </c>
      <c r="E832" s="145" t="s">
        <v>1</v>
      </c>
      <c r="F832" s="146" t="s">
        <v>878</v>
      </c>
      <c r="H832" s="147">
        <v>7.1710000000000003</v>
      </c>
      <c r="L832" s="143"/>
      <c r="M832" s="148"/>
      <c r="T832" s="149"/>
      <c r="AT832" s="145" t="s">
        <v>143</v>
      </c>
      <c r="AU832" s="145" t="s">
        <v>81</v>
      </c>
      <c r="AV832" s="12" t="s">
        <v>81</v>
      </c>
      <c r="AW832" s="12" t="s">
        <v>27</v>
      </c>
      <c r="AX832" s="12" t="s">
        <v>71</v>
      </c>
      <c r="AY832" s="145" t="s">
        <v>135</v>
      </c>
    </row>
    <row r="833" spans="2:51" s="12" customFormat="1">
      <c r="B833" s="143"/>
      <c r="D833" s="144" t="s">
        <v>143</v>
      </c>
      <c r="E833" s="145" t="s">
        <v>1</v>
      </c>
      <c r="F833" s="146" t="s">
        <v>879</v>
      </c>
      <c r="H833" s="147">
        <v>23.204999999999998</v>
      </c>
      <c r="L833" s="143"/>
      <c r="M833" s="148"/>
      <c r="T833" s="149"/>
      <c r="AT833" s="145" t="s">
        <v>143</v>
      </c>
      <c r="AU833" s="145" t="s">
        <v>81</v>
      </c>
      <c r="AV833" s="12" t="s">
        <v>81</v>
      </c>
      <c r="AW833" s="12" t="s">
        <v>27</v>
      </c>
      <c r="AX833" s="12" t="s">
        <v>71</v>
      </c>
      <c r="AY833" s="145" t="s">
        <v>135</v>
      </c>
    </row>
    <row r="834" spans="2:51" s="12" customFormat="1">
      <c r="B834" s="143"/>
      <c r="D834" s="144" t="s">
        <v>143</v>
      </c>
      <c r="E834" s="145" t="s">
        <v>1</v>
      </c>
      <c r="F834" s="146" t="s">
        <v>647</v>
      </c>
      <c r="H834" s="147">
        <v>-1.7729999999999999</v>
      </c>
      <c r="L834" s="143"/>
      <c r="M834" s="148"/>
      <c r="T834" s="149"/>
      <c r="AT834" s="145" t="s">
        <v>143</v>
      </c>
      <c r="AU834" s="145" t="s">
        <v>81</v>
      </c>
      <c r="AV834" s="12" t="s">
        <v>81</v>
      </c>
      <c r="AW834" s="12" t="s">
        <v>27</v>
      </c>
      <c r="AX834" s="12" t="s">
        <v>71</v>
      </c>
      <c r="AY834" s="145" t="s">
        <v>135</v>
      </c>
    </row>
    <row r="835" spans="2:51" s="12" customFormat="1">
      <c r="B835" s="143"/>
      <c r="D835" s="144" t="s">
        <v>143</v>
      </c>
      <c r="E835" s="145" t="s">
        <v>1</v>
      </c>
      <c r="F835" s="146" t="s">
        <v>880</v>
      </c>
      <c r="H835" s="147">
        <v>18.75</v>
      </c>
      <c r="L835" s="143"/>
      <c r="M835" s="148"/>
      <c r="T835" s="149"/>
      <c r="AT835" s="145" t="s">
        <v>143</v>
      </c>
      <c r="AU835" s="145" t="s">
        <v>81</v>
      </c>
      <c r="AV835" s="12" t="s">
        <v>81</v>
      </c>
      <c r="AW835" s="12" t="s">
        <v>27</v>
      </c>
      <c r="AX835" s="12" t="s">
        <v>71</v>
      </c>
      <c r="AY835" s="145" t="s">
        <v>135</v>
      </c>
    </row>
    <row r="836" spans="2:51" s="12" customFormat="1">
      <c r="B836" s="143"/>
      <c r="D836" s="144" t="s">
        <v>143</v>
      </c>
      <c r="E836" s="145" t="s">
        <v>1</v>
      </c>
      <c r="F836" s="146" t="s">
        <v>881</v>
      </c>
      <c r="H836" s="147">
        <v>5.4</v>
      </c>
      <c r="L836" s="143"/>
      <c r="M836" s="148"/>
      <c r="T836" s="149"/>
      <c r="AT836" s="145" t="s">
        <v>143</v>
      </c>
      <c r="AU836" s="145" t="s">
        <v>81</v>
      </c>
      <c r="AV836" s="12" t="s">
        <v>81</v>
      </c>
      <c r="AW836" s="12" t="s">
        <v>27</v>
      </c>
      <c r="AX836" s="12" t="s">
        <v>71</v>
      </c>
      <c r="AY836" s="145" t="s">
        <v>135</v>
      </c>
    </row>
    <row r="837" spans="2:51" s="12" customFormat="1">
      <c r="B837" s="143"/>
      <c r="D837" s="144" t="s">
        <v>143</v>
      </c>
      <c r="E837" s="145" t="s">
        <v>1</v>
      </c>
      <c r="F837" s="146" t="s">
        <v>882</v>
      </c>
      <c r="H837" s="147">
        <v>6.8</v>
      </c>
      <c r="L837" s="143"/>
      <c r="M837" s="148"/>
      <c r="T837" s="149"/>
      <c r="AT837" s="145" t="s">
        <v>143</v>
      </c>
      <c r="AU837" s="145" t="s">
        <v>81</v>
      </c>
      <c r="AV837" s="12" t="s">
        <v>81</v>
      </c>
      <c r="AW837" s="12" t="s">
        <v>27</v>
      </c>
      <c r="AX837" s="12" t="s">
        <v>71</v>
      </c>
      <c r="AY837" s="145" t="s">
        <v>135</v>
      </c>
    </row>
    <row r="838" spans="2:51" s="12" customFormat="1">
      <c r="B838" s="143"/>
      <c r="D838" s="144" t="s">
        <v>143</v>
      </c>
      <c r="E838" s="145" t="s">
        <v>1</v>
      </c>
      <c r="F838" s="146" t="s">
        <v>825</v>
      </c>
      <c r="H838" s="147">
        <v>-1.44</v>
      </c>
      <c r="L838" s="143"/>
      <c r="M838" s="148"/>
      <c r="T838" s="149"/>
      <c r="AT838" s="145" t="s">
        <v>143</v>
      </c>
      <c r="AU838" s="145" t="s">
        <v>81</v>
      </c>
      <c r="AV838" s="12" t="s">
        <v>81</v>
      </c>
      <c r="AW838" s="12" t="s">
        <v>27</v>
      </c>
      <c r="AX838" s="12" t="s">
        <v>71</v>
      </c>
      <c r="AY838" s="145" t="s">
        <v>135</v>
      </c>
    </row>
    <row r="839" spans="2:51" s="12" customFormat="1">
      <c r="B839" s="143"/>
      <c r="D839" s="144" t="s">
        <v>143</v>
      </c>
      <c r="E839" s="145" t="s">
        <v>1</v>
      </c>
      <c r="F839" s="146" t="s">
        <v>822</v>
      </c>
      <c r="H839" s="147">
        <v>0.9</v>
      </c>
      <c r="L839" s="143"/>
      <c r="M839" s="148"/>
      <c r="T839" s="149"/>
      <c r="AT839" s="145" t="s">
        <v>143</v>
      </c>
      <c r="AU839" s="145" t="s">
        <v>81</v>
      </c>
      <c r="AV839" s="12" t="s">
        <v>81</v>
      </c>
      <c r="AW839" s="12" t="s">
        <v>27</v>
      </c>
      <c r="AX839" s="12" t="s">
        <v>71</v>
      </c>
      <c r="AY839" s="145" t="s">
        <v>135</v>
      </c>
    </row>
    <row r="840" spans="2:51" s="12" customFormat="1">
      <c r="B840" s="143"/>
      <c r="D840" s="144" t="s">
        <v>143</v>
      </c>
      <c r="E840" s="145" t="s">
        <v>1</v>
      </c>
      <c r="F840" s="146" t="s">
        <v>883</v>
      </c>
      <c r="H840" s="147">
        <v>3.75</v>
      </c>
      <c r="L840" s="143"/>
      <c r="M840" s="148"/>
      <c r="T840" s="149"/>
      <c r="AT840" s="145" t="s">
        <v>143</v>
      </c>
      <c r="AU840" s="145" t="s">
        <v>81</v>
      </c>
      <c r="AV840" s="12" t="s">
        <v>81</v>
      </c>
      <c r="AW840" s="12" t="s">
        <v>27</v>
      </c>
      <c r="AX840" s="12" t="s">
        <v>71</v>
      </c>
      <c r="AY840" s="145" t="s">
        <v>135</v>
      </c>
    </row>
    <row r="841" spans="2:51" s="12" customFormat="1">
      <c r="B841" s="143"/>
      <c r="D841" s="144" t="s">
        <v>143</v>
      </c>
      <c r="E841" s="145" t="s">
        <v>1</v>
      </c>
      <c r="F841" s="146" t="s">
        <v>884</v>
      </c>
      <c r="H841" s="147">
        <v>10.057</v>
      </c>
      <c r="L841" s="143"/>
      <c r="M841" s="148"/>
      <c r="T841" s="149"/>
      <c r="AT841" s="145" t="s">
        <v>143</v>
      </c>
      <c r="AU841" s="145" t="s">
        <v>81</v>
      </c>
      <c r="AV841" s="12" t="s">
        <v>81</v>
      </c>
      <c r="AW841" s="12" t="s">
        <v>27</v>
      </c>
      <c r="AX841" s="12" t="s">
        <v>71</v>
      </c>
      <c r="AY841" s="145" t="s">
        <v>135</v>
      </c>
    </row>
    <row r="842" spans="2:51" s="12" customFormat="1">
      <c r="B842" s="143"/>
      <c r="D842" s="144" t="s">
        <v>143</v>
      </c>
      <c r="E842" s="145" t="s">
        <v>1</v>
      </c>
      <c r="F842" s="146" t="s">
        <v>825</v>
      </c>
      <c r="H842" s="147">
        <v>-1.44</v>
      </c>
      <c r="L842" s="143"/>
      <c r="M842" s="148"/>
      <c r="T842" s="149"/>
      <c r="AT842" s="145" t="s">
        <v>143</v>
      </c>
      <c r="AU842" s="145" t="s">
        <v>81</v>
      </c>
      <c r="AV842" s="12" t="s">
        <v>81</v>
      </c>
      <c r="AW842" s="12" t="s">
        <v>27</v>
      </c>
      <c r="AX842" s="12" t="s">
        <v>71</v>
      </c>
      <c r="AY842" s="145" t="s">
        <v>135</v>
      </c>
    </row>
    <row r="843" spans="2:51" s="12" customFormat="1">
      <c r="B843" s="143"/>
      <c r="D843" s="144" t="s">
        <v>143</v>
      </c>
      <c r="E843" s="145" t="s">
        <v>1</v>
      </c>
      <c r="F843" s="146" t="s">
        <v>822</v>
      </c>
      <c r="H843" s="147">
        <v>0.9</v>
      </c>
      <c r="L843" s="143"/>
      <c r="M843" s="148"/>
      <c r="T843" s="149"/>
      <c r="AT843" s="145" t="s">
        <v>143</v>
      </c>
      <c r="AU843" s="145" t="s">
        <v>81</v>
      </c>
      <c r="AV843" s="12" t="s">
        <v>81</v>
      </c>
      <c r="AW843" s="12" t="s">
        <v>27</v>
      </c>
      <c r="AX843" s="12" t="s">
        <v>71</v>
      </c>
      <c r="AY843" s="145" t="s">
        <v>135</v>
      </c>
    </row>
    <row r="844" spans="2:51" s="12" customFormat="1">
      <c r="B844" s="143"/>
      <c r="D844" s="144" t="s">
        <v>143</v>
      </c>
      <c r="E844" s="145" t="s">
        <v>1</v>
      </c>
      <c r="F844" s="146" t="s">
        <v>885</v>
      </c>
      <c r="H844" s="147">
        <v>8.5</v>
      </c>
      <c r="L844" s="143"/>
      <c r="M844" s="148"/>
      <c r="T844" s="149"/>
      <c r="AT844" s="145" t="s">
        <v>143</v>
      </c>
      <c r="AU844" s="145" t="s">
        <v>81</v>
      </c>
      <c r="AV844" s="12" t="s">
        <v>81</v>
      </c>
      <c r="AW844" s="12" t="s">
        <v>27</v>
      </c>
      <c r="AX844" s="12" t="s">
        <v>71</v>
      </c>
      <c r="AY844" s="145" t="s">
        <v>135</v>
      </c>
    </row>
    <row r="845" spans="2:51" s="12" customFormat="1">
      <c r="B845" s="143"/>
      <c r="D845" s="144" t="s">
        <v>143</v>
      </c>
      <c r="E845" s="145" t="s">
        <v>1</v>
      </c>
      <c r="F845" s="146" t="s">
        <v>825</v>
      </c>
      <c r="H845" s="147">
        <v>-1.44</v>
      </c>
      <c r="L845" s="143"/>
      <c r="M845" s="148"/>
      <c r="T845" s="149"/>
      <c r="AT845" s="145" t="s">
        <v>143</v>
      </c>
      <c r="AU845" s="145" t="s">
        <v>81</v>
      </c>
      <c r="AV845" s="12" t="s">
        <v>81</v>
      </c>
      <c r="AW845" s="12" t="s">
        <v>27</v>
      </c>
      <c r="AX845" s="12" t="s">
        <v>71</v>
      </c>
      <c r="AY845" s="145" t="s">
        <v>135</v>
      </c>
    </row>
    <row r="846" spans="2:51" s="12" customFormat="1">
      <c r="B846" s="143"/>
      <c r="D846" s="144" t="s">
        <v>143</v>
      </c>
      <c r="E846" s="145" t="s">
        <v>1</v>
      </c>
      <c r="F846" s="146" t="s">
        <v>822</v>
      </c>
      <c r="H846" s="147">
        <v>0.9</v>
      </c>
      <c r="L846" s="143"/>
      <c r="M846" s="148"/>
      <c r="T846" s="149"/>
      <c r="AT846" s="145" t="s">
        <v>143</v>
      </c>
      <c r="AU846" s="145" t="s">
        <v>81</v>
      </c>
      <c r="AV846" s="12" t="s">
        <v>81</v>
      </c>
      <c r="AW846" s="12" t="s">
        <v>27</v>
      </c>
      <c r="AX846" s="12" t="s">
        <v>71</v>
      </c>
      <c r="AY846" s="145" t="s">
        <v>135</v>
      </c>
    </row>
    <row r="847" spans="2:51" s="12" customFormat="1">
      <c r="B847" s="143"/>
      <c r="D847" s="144" t="s">
        <v>143</v>
      </c>
      <c r="E847" s="145" t="s">
        <v>1</v>
      </c>
      <c r="F847" s="146" t="s">
        <v>886</v>
      </c>
      <c r="H847" s="147">
        <v>12.6</v>
      </c>
      <c r="L847" s="143"/>
      <c r="M847" s="148"/>
      <c r="T847" s="149"/>
      <c r="AT847" s="145" t="s">
        <v>143</v>
      </c>
      <c r="AU847" s="145" t="s">
        <v>81</v>
      </c>
      <c r="AV847" s="12" t="s">
        <v>81</v>
      </c>
      <c r="AW847" s="12" t="s">
        <v>27</v>
      </c>
      <c r="AX847" s="12" t="s">
        <v>71</v>
      </c>
      <c r="AY847" s="145" t="s">
        <v>135</v>
      </c>
    </row>
    <row r="848" spans="2:51" s="12" customFormat="1">
      <c r="B848" s="143"/>
      <c r="D848" s="144" t="s">
        <v>143</v>
      </c>
      <c r="E848" s="145" t="s">
        <v>1</v>
      </c>
      <c r="F848" s="146" t="s">
        <v>887</v>
      </c>
      <c r="H848" s="147">
        <v>3.625</v>
      </c>
      <c r="L848" s="143"/>
      <c r="M848" s="148"/>
      <c r="T848" s="149"/>
      <c r="AT848" s="145" t="s">
        <v>143</v>
      </c>
      <c r="AU848" s="145" t="s">
        <v>81</v>
      </c>
      <c r="AV848" s="12" t="s">
        <v>81</v>
      </c>
      <c r="AW848" s="12" t="s">
        <v>27</v>
      </c>
      <c r="AX848" s="12" t="s">
        <v>71</v>
      </c>
      <c r="AY848" s="145" t="s">
        <v>135</v>
      </c>
    </row>
    <row r="849" spans="2:51" s="12" customFormat="1">
      <c r="B849" s="143"/>
      <c r="D849" s="144" t="s">
        <v>143</v>
      </c>
      <c r="E849" s="145" t="s">
        <v>1</v>
      </c>
      <c r="F849" s="146" t="s">
        <v>888</v>
      </c>
      <c r="H849" s="147">
        <v>30.331</v>
      </c>
      <c r="L849" s="143"/>
      <c r="M849" s="148"/>
      <c r="T849" s="149"/>
      <c r="AT849" s="145" t="s">
        <v>143</v>
      </c>
      <c r="AU849" s="145" t="s">
        <v>81</v>
      </c>
      <c r="AV849" s="12" t="s">
        <v>81</v>
      </c>
      <c r="AW849" s="12" t="s">
        <v>27</v>
      </c>
      <c r="AX849" s="12" t="s">
        <v>71</v>
      </c>
      <c r="AY849" s="145" t="s">
        <v>135</v>
      </c>
    </row>
    <row r="850" spans="2:51" s="12" customFormat="1">
      <c r="B850" s="143"/>
      <c r="D850" s="144" t="s">
        <v>143</v>
      </c>
      <c r="E850" s="145" t="s">
        <v>1</v>
      </c>
      <c r="F850" s="146" t="s">
        <v>825</v>
      </c>
      <c r="H850" s="147">
        <v>-1.44</v>
      </c>
      <c r="L850" s="143"/>
      <c r="M850" s="148"/>
      <c r="T850" s="149"/>
      <c r="AT850" s="145" t="s">
        <v>143</v>
      </c>
      <c r="AU850" s="145" t="s">
        <v>81</v>
      </c>
      <c r="AV850" s="12" t="s">
        <v>81</v>
      </c>
      <c r="AW850" s="12" t="s">
        <v>27</v>
      </c>
      <c r="AX850" s="12" t="s">
        <v>71</v>
      </c>
      <c r="AY850" s="145" t="s">
        <v>135</v>
      </c>
    </row>
    <row r="851" spans="2:51" s="12" customFormat="1">
      <c r="B851" s="143"/>
      <c r="D851" s="144" t="s">
        <v>143</v>
      </c>
      <c r="E851" s="145" t="s">
        <v>1</v>
      </c>
      <c r="F851" s="146" t="s">
        <v>822</v>
      </c>
      <c r="H851" s="147">
        <v>0.9</v>
      </c>
      <c r="L851" s="143"/>
      <c r="M851" s="148"/>
      <c r="T851" s="149"/>
      <c r="AT851" s="145" t="s">
        <v>143</v>
      </c>
      <c r="AU851" s="145" t="s">
        <v>81</v>
      </c>
      <c r="AV851" s="12" t="s">
        <v>81</v>
      </c>
      <c r="AW851" s="12" t="s">
        <v>27</v>
      </c>
      <c r="AX851" s="12" t="s">
        <v>71</v>
      </c>
      <c r="AY851" s="145" t="s">
        <v>135</v>
      </c>
    </row>
    <row r="852" spans="2:51" s="12" customFormat="1">
      <c r="B852" s="143"/>
      <c r="D852" s="144" t="s">
        <v>143</v>
      </c>
      <c r="E852" s="145" t="s">
        <v>1</v>
      </c>
      <c r="F852" s="146" t="s">
        <v>889</v>
      </c>
      <c r="H852" s="147">
        <v>20.75</v>
      </c>
      <c r="L852" s="143"/>
      <c r="M852" s="148"/>
      <c r="T852" s="149"/>
      <c r="AT852" s="145" t="s">
        <v>143</v>
      </c>
      <c r="AU852" s="145" t="s">
        <v>81</v>
      </c>
      <c r="AV852" s="12" t="s">
        <v>81</v>
      </c>
      <c r="AW852" s="12" t="s">
        <v>27</v>
      </c>
      <c r="AX852" s="12" t="s">
        <v>71</v>
      </c>
      <c r="AY852" s="145" t="s">
        <v>135</v>
      </c>
    </row>
    <row r="853" spans="2:51" s="12" customFormat="1">
      <c r="B853" s="143"/>
      <c r="D853" s="144" t="s">
        <v>143</v>
      </c>
      <c r="E853" s="145" t="s">
        <v>1</v>
      </c>
      <c r="F853" s="146" t="s">
        <v>890</v>
      </c>
      <c r="H853" s="147">
        <v>-0.64</v>
      </c>
      <c r="L853" s="143"/>
      <c r="M853" s="148"/>
      <c r="T853" s="149"/>
      <c r="AT853" s="145" t="s">
        <v>143</v>
      </c>
      <c r="AU853" s="145" t="s">
        <v>81</v>
      </c>
      <c r="AV853" s="12" t="s">
        <v>81</v>
      </c>
      <c r="AW853" s="12" t="s">
        <v>27</v>
      </c>
      <c r="AX853" s="12" t="s">
        <v>71</v>
      </c>
      <c r="AY853" s="145" t="s">
        <v>135</v>
      </c>
    </row>
    <row r="854" spans="2:51" s="12" customFormat="1">
      <c r="B854" s="143"/>
      <c r="D854" s="144" t="s">
        <v>143</v>
      </c>
      <c r="E854" s="145" t="s">
        <v>1</v>
      </c>
      <c r="F854" s="146" t="s">
        <v>891</v>
      </c>
      <c r="H854" s="147">
        <v>0.72</v>
      </c>
      <c r="L854" s="143"/>
      <c r="M854" s="148"/>
      <c r="T854" s="149"/>
      <c r="AT854" s="145" t="s">
        <v>143</v>
      </c>
      <c r="AU854" s="145" t="s">
        <v>81</v>
      </c>
      <c r="AV854" s="12" t="s">
        <v>81</v>
      </c>
      <c r="AW854" s="12" t="s">
        <v>27</v>
      </c>
      <c r="AX854" s="12" t="s">
        <v>71</v>
      </c>
      <c r="AY854" s="145" t="s">
        <v>135</v>
      </c>
    </row>
    <row r="855" spans="2:51" s="12" customFormat="1">
      <c r="B855" s="143"/>
      <c r="D855" s="144" t="s">
        <v>143</v>
      </c>
      <c r="E855" s="145" t="s">
        <v>1</v>
      </c>
      <c r="F855" s="146" t="s">
        <v>892</v>
      </c>
      <c r="H855" s="147">
        <v>61</v>
      </c>
      <c r="L855" s="143"/>
      <c r="M855" s="148"/>
      <c r="T855" s="149"/>
      <c r="AT855" s="145" t="s">
        <v>143</v>
      </c>
      <c r="AU855" s="145" t="s">
        <v>81</v>
      </c>
      <c r="AV855" s="12" t="s">
        <v>81</v>
      </c>
      <c r="AW855" s="12" t="s">
        <v>27</v>
      </c>
      <c r="AX855" s="12" t="s">
        <v>71</v>
      </c>
      <c r="AY855" s="145" t="s">
        <v>135</v>
      </c>
    </row>
    <row r="856" spans="2:51" s="12" customFormat="1">
      <c r="B856" s="143"/>
      <c r="D856" s="144" t="s">
        <v>143</v>
      </c>
      <c r="E856" s="145" t="s">
        <v>1</v>
      </c>
      <c r="F856" s="146" t="s">
        <v>893</v>
      </c>
      <c r="H856" s="147">
        <v>-4.32</v>
      </c>
      <c r="L856" s="143"/>
      <c r="M856" s="148"/>
      <c r="T856" s="149"/>
      <c r="AT856" s="145" t="s">
        <v>143</v>
      </c>
      <c r="AU856" s="145" t="s">
        <v>81</v>
      </c>
      <c r="AV856" s="12" t="s">
        <v>81</v>
      </c>
      <c r="AW856" s="12" t="s">
        <v>27</v>
      </c>
      <c r="AX856" s="12" t="s">
        <v>71</v>
      </c>
      <c r="AY856" s="145" t="s">
        <v>135</v>
      </c>
    </row>
    <row r="857" spans="2:51" s="12" customFormat="1">
      <c r="B857" s="143"/>
      <c r="D857" s="144" t="s">
        <v>143</v>
      </c>
      <c r="E857" s="145" t="s">
        <v>1</v>
      </c>
      <c r="F857" s="146" t="s">
        <v>894</v>
      </c>
      <c r="H857" s="147">
        <v>-2.6160000000000001</v>
      </c>
      <c r="L857" s="143"/>
      <c r="M857" s="148"/>
      <c r="T857" s="149"/>
      <c r="AT857" s="145" t="s">
        <v>143</v>
      </c>
      <c r="AU857" s="145" t="s">
        <v>81</v>
      </c>
      <c r="AV857" s="12" t="s">
        <v>81</v>
      </c>
      <c r="AW857" s="12" t="s">
        <v>27</v>
      </c>
      <c r="AX857" s="12" t="s">
        <v>71</v>
      </c>
      <c r="AY857" s="145" t="s">
        <v>135</v>
      </c>
    </row>
    <row r="858" spans="2:51" s="12" customFormat="1">
      <c r="B858" s="143"/>
      <c r="D858" s="144" t="s">
        <v>143</v>
      </c>
      <c r="E858" s="145" t="s">
        <v>1</v>
      </c>
      <c r="F858" s="146" t="s">
        <v>895</v>
      </c>
      <c r="H858" s="147">
        <v>-13.77</v>
      </c>
      <c r="L858" s="143"/>
      <c r="M858" s="148"/>
      <c r="T858" s="149"/>
      <c r="AT858" s="145" t="s">
        <v>143</v>
      </c>
      <c r="AU858" s="145" t="s">
        <v>81</v>
      </c>
      <c r="AV858" s="12" t="s">
        <v>81</v>
      </c>
      <c r="AW858" s="12" t="s">
        <v>27</v>
      </c>
      <c r="AX858" s="12" t="s">
        <v>71</v>
      </c>
      <c r="AY858" s="145" t="s">
        <v>135</v>
      </c>
    </row>
    <row r="859" spans="2:51" s="12" customFormat="1">
      <c r="B859" s="143"/>
      <c r="D859" s="144" t="s">
        <v>143</v>
      </c>
      <c r="E859" s="145" t="s">
        <v>1</v>
      </c>
      <c r="F859" s="146" t="s">
        <v>896</v>
      </c>
      <c r="H859" s="147">
        <v>2.7</v>
      </c>
      <c r="L859" s="143"/>
      <c r="M859" s="148"/>
      <c r="T859" s="149"/>
      <c r="AT859" s="145" t="s">
        <v>143</v>
      </c>
      <c r="AU859" s="145" t="s">
        <v>81</v>
      </c>
      <c r="AV859" s="12" t="s">
        <v>81</v>
      </c>
      <c r="AW859" s="12" t="s">
        <v>27</v>
      </c>
      <c r="AX859" s="12" t="s">
        <v>71</v>
      </c>
      <c r="AY859" s="145" t="s">
        <v>135</v>
      </c>
    </row>
    <row r="860" spans="2:51" s="12" customFormat="1">
      <c r="B860" s="143"/>
      <c r="D860" s="144" t="s">
        <v>143</v>
      </c>
      <c r="E860" s="145" t="s">
        <v>1</v>
      </c>
      <c r="F860" s="146" t="s">
        <v>897</v>
      </c>
      <c r="H860" s="147">
        <v>1.0009999999999999</v>
      </c>
      <c r="L860" s="143"/>
      <c r="M860" s="148"/>
      <c r="T860" s="149"/>
      <c r="AT860" s="145" t="s">
        <v>143</v>
      </c>
      <c r="AU860" s="145" t="s">
        <v>81</v>
      </c>
      <c r="AV860" s="12" t="s">
        <v>81</v>
      </c>
      <c r="AW860" s="12" t="s">
        <v>27</v>
      </c>
      <c r="AX860" s="12" t="s">
        <v>71</v>
      </c>
      <c r="AY860" s="145" t="s">
        <v>135</v>
      </c>
    </row>
    <row r="861" spans="2:51" s="12" customFormat="1">
      <c r="B861" s="143"/>
      <c r="D861" s="144" t="s">
        <v>143</v>
      </c>
      <c r="E861" s="145" t="s">
        <v>1</v>
      </c>
      <c r="F861" s="146" t="s">
        <v>898</v>
      </c>
      <c r="H861" s="147">
        <v>5.976</v>
      </c>
      <c r="L861" s="143"/>
      <c r="M861" s="148"/>
      <c r="T861" s="149"/>
      <c r="AT861" s="145" t="s">
        <v>143</v>
      </c>
      <c r="AU861" s="145" t="s">
        <v>81</v>
      </c>
      <c r="AV861" s="12" t="s">
        <v>81</v>
      </c>
      <c r="AW861" s="12" t="s">
        <v>27</v>
      </c>
      <c r="AX861" s="12" t="s">
        <v>71</v>
      </c>
      <c r="AY861" s="145" t="s">
        <v>135</v>
      </c>
    </row>
    <row r="862" spans="2:51" s="15" customFormat="1">
      <c r="B862" s="175"/>
      <c r="D862" s="144" t="s">
        <v>143</v>
      </c>
      <c r="E862" s="176" t="s">
        <v>1</v>
      </c>
      <c r="F862" s="177" t="s">
        <v>590</v>
      </c>
      <c r="H862" s="178">
        <v>352.04600000000005</v>
      </c>
      <c r="L862" s="175"/>
      <c r="M862" s="179"/>
      <c r="T862" s="180"/>
      <c r="AT862" s="176" t="s">
        <v>143</v>
      </c>
      <c r="AU862" s="176" t="s">
        <v>81</v>
      </c>
      <c r="AV862" s="15" t="s">
        <v>150</v>
      </c>
      <c r="AW862" s="15" t="s">
        <v>27</v>
      </c>
      <c r="AX862" s="15" t="s">
        <v>71</v>
      </c>
      <c r="AY862" s="176" t="s">
        <v>135</v>
      </c>
    </row>
    <row r="863" spans="2:51" s="14" customFormat="1">
      <c r="B863" s="156"/>
      <c r="D863" s="144" t="s">
        <v>143</v>
      </c>
      <c r="E863" s="157" t="s">
        <v>1</v>
      </c>
      <c r="F863" s="158" t="s">
        <v>899</v>
      </c>
      <c r="H863" s="157" t="s">
        <v>1</v>
      </c>
      <c r="L863" s="156"/>
      <c r="M863" s="159"/>
      <c r="T863" s="160"/>
      <c r="AT863" s="157" t="s">
        <v>143</v>
      </c>
      <c r="AU863" s="157" t="s">
        <v>81</v>
      </c>
      <c r="AV863" s="14" t="s">
        <v>79</v>
      </c>
      <c r="AW863" s="14" t="s">
        <v>27</v>
      </c>
      <c r="AX863" s="14" t="s">
        <v>71</v>
      </c>
      <c r="AY863" s="157" t="s">
        <v>135</v>
      </c>
    </row>
    <row r="864" spans="2:51" s="12" customFormat="1">
      <c r="B864" s="143"/>
      <c r="D864" s="144" t="s">
        <v>143</v>
      </c>
      <c r="E864" s="145" t="s">
        <v>1</v>
      </c>
      <c r="F864" s="146" t="s">
        <v>900</v>
      </c>
      <c r="H864" s="147">
        <v>246.834</v>
      </c>
      <c r="L864" s="143"/>
      <c r="M864" s="148"/>
      <c r="T864" s="149"/>
      <c r="AT864" s="145" t="s">
        <v>143</v>
      </c>
      <c r="AU864" s="145" t="s">
        <v>81</v>
      </c>
      <c r="AV864" s="12" t="s">
        <v>81</v>
      </c>
      <c r="AW864" s="12" t="s">
        <v>27</v>
      </c>
      <c r="AX864" s="12" t="s">
        <v>71</v>
      </c>
      <c r="AY864" s="145" t="s">
        <v>135</v>
      </c>
    </row>
    <row r="865" spans="2:65" s="12" customFormat="1">
      <c r="B865" s="143"/>
      <c r="D865" s="144" t="s">
        <v>143</v>
      </c>
      <c r="E865" s="145" t="s">
        <v>1</v>
      </c>
      <c r="F865" s="146" t="s">
        <v>901</v>
      </c>
      <c r="H865" s="147">
        <v>196.149</v>
      </c>
      <c r="L865" s="143"/>
      <c r="M865" s="148"/>
      <c r="T865" s="149"/>
      <c r="AT865" s="145" t="s">
        <v>143</v>
      </c>
      <c r="AU865" s="145" t="s">
        <v>81</v>
      </c>
      <c r="AV865" s="12" t="s">
        <v>81</v>
      </c>
      <c r="AW865" s="12" t="s">
        <v>27</v>
      </c>
      <c r="AX865" s="12" t="s">
        <v>71</v>
      </c>
      <c r="AY865" s="145" t="s">
        <v>135</v>
      </c>
    </row>
    <row r="866" spans="2:65" s="12" customFormat="1">
      <c r="B866" s="143"/>
      <c r="D866" s="144" t="s">
        <v>143</v>
      </c>
      <c r="E866" s="145" t="s">
        <v>1</v>
      </c>
      <c r="F866" s="146" t="s">
        <v>902</v>
      </c>
      <c r="H866" s="147">
        <v>-38.76</v>
      </c>
      <c r="L866" s="143"/>
      <c r="M866" s="148"/>
      <c r="T866" s="149"/>
      <c r="AT866" s="145" t="s">
        <v>143</v>
      </c>
      <c r="AU866" s="145" t="s">
        <v>81</v>
      </c>
      <c r="AV866" s="12" t="s">
        <v>81</v>
      </c>
      <c r="AW866" s="12" t="s">
        <v>27</v>
      </c>
      <c r="AX866" s="12" t="s">
        <v>71</v>
      </c>
      <c r="AY866" s="145" t="s">
        <v>135</v>
      </c>
    </row>
    <row r="867" spans="2:65" s="12" customFormat="1">
      <c r="B867" s="143"/>
      <c r="D867" s="144" t="s">
        <v>143</v>
      </c>
      <c r="E867" s="145" t="s">
        <v>1</v>
      </c>
      <c r="F867" s="146" t="s">
        <v>903</v>
      </c>
      <c r="H867" s="147">
        <v>25.346</v>
      </c>
      <c r="L867" s="143"/>
      <c r="M867" s="148"/>
      <c r="T867" s="149"/>
      <c r="AT867" s="145" t="s">
        <v>143</v>
      </c>
      <c r="AU867" s="145" t="s">
        <v>81</v>
      </c>
      <c r="AV867" s="12" t="s">
        <v>81</v>
      </c>
      <c r="AW867" s="12" t="s">
        <v>27</v>
      </c>
      <c r="AX867" s="12" t="s">
        <v>71</v>
      </c>
      <c r="AY867" s="145" t="s">
        <v>135</v>
      </c>
    </row>
    <row r="868" spans="2:65" s="12" customFormat="1">
      <c r="B868" s="143"/>
      <c r="D868" s="144" t="s">
        <v>143</v>
      </c>
      <c r="E868" s="145" t="s">
        <v>1</v>
      </c>
      <c r="F868" s="146" t="s">
        <v>904</v>
      </c>
      <c r="H868" s="147">
        <v>447.03699999999998</v>
      </c>
      <c r="L868" s="143"/>
      <c r="M868" s="148"/>
      <c r="T868" s="149"/>
      <c r="AT868" s="145" t="s">
        <v>143</v>
      </c>
      <c r="AU868" s="145" t="s">
        <v>81</v>
      </c>
      <c r="AV868" s="12" t="s">
        <v>81</v>
      </c>
      <c r="AW868" s="12" t="s">
        <v>27</v>
      </c>
      <c r="AX868" s="12" t="s">
        <v>71</v>
      </c>
      <c r="AY868" s="145" t="s">
        <v>135</v>
      </c>
    </row>
    <row r="869" spans="2:65" s="12" customFormat="1">
      <c r="B869" s="143"/>
      <c r="D869" s="144" t="s">
        <v>143</v>
      </c>
      <c r="E869" s="145" t="s">
        <v>1</v>
      </c>
      <c r="F869" s="146" t="s">
        <v>905</v>
      </c>
      <c r="H869" s="147">
        <v>-129.19999999999999</v>
      </c>
      <c r="L869" s="143"/>
      <c r="M869" s="148"/>
      <c r="T869" s="149"/>
      <c r="AT869" s="145" t="s">
        <v>143</v>
      </c>
      <c r="AU869" s="145" t="s">
        <v>81</v>
      </c>
      <c r="AV869" s="12" t="s">
        <v>81</v>
      </c>
      <c r="AW869" s="12" t="s">
        <v>27</v>
      </c>
      <c r="AX869" s="12" t="s">
        <v>71</v>
      </c>
      <c r="AY869" s="145" t="s">
        <v>135</v>
      </c>
    </row>
    <row r="870" spans="2:65" s="12" customFormat="1">
      <c r="B870" s="143"/>
      <c r="D870" s="144" t="s">
        <v>143</v>
      </c>
      <c r="E870" s="145" t="s">
        <v>1</v>
      </c>
      <c r="F870" s="146" t="s">
        <v>906</v>
      </c>
      <c r="H870" s="147">
        <v>-7.2</v>
      </c>
      <c r="L870" s="143"/>
      <c r="M870" s="148"/>
      <c r="T870" s="149"/>
      <c r="AT870" s="145" t="s">
        <v>143</v>
      </c>
      <c r="AU870" s="145" t="s">
        <v>81</v>
      </c>
      <c r="AV870" s="12" t="s">
        <v>81</v>
      </c>
      <c r="AW870" s="12" t="s">
        <v>27</v>
      </c>
      <c r="AX870" s="12" t="s">
        <v>71</v>
      </c>
      <c r="AY870" s="145" t="s">
        <v>135</v>
      </c>
    </row>
    <row r="871" spans="2:65" s="12" customFormat="1">
      <c r="B871" s="143"/>
      <c r="D871" s="144" t="s">
        <v>143</v>
      </c>
      <c r="E871" s="145" t="s">
        <v>1</v>
      </c>
      <c r="F871" s="146" t="s">
        <v>907</v>
      </c>
      <c r="H871" s="147">
        <v>49.817999999999998</v>
      </c>
      <c r="L871" s="143"/>
      <c r="M871" s="148"/>
      <c r="T871" s="149"/>
      <c r="AT871" s="145" t="s">
        <v>143</v>
      </c>
      <c r="AU871" s="145" t="s">
        <v>81</v>
      </c>
      <c r="AV871" s="12" t="s">
        <v>81</v>
      </c>
      <c r="AW871" s="12" t="s">
        <v>27</v>
      </c>
      <c r="AX871" s="12" t="s">
        <v>71</v>
      </c>
      <c r="AY871" s="145" t="s">
        <v>135</v>
      </c>
    </row>
    <row r="872" spans="2:65" s="15" customFormat="1">
      <c r="B872" s="175"/>
      <c r="D872" s="144" t="s">
        <v>143</v>
      </c>
      <c r="E872" s="176" t="s">
        <v>1</v>
      </c>
      <c r="F872" s="177" t="s">
        <v>590</v>
      </c>
      <c r="H872" s="178">
        <v>790.02399999999989</v>
      </c>
      <c r="L872" s="175"/>
      <c r="M872" s="179"/>
      <c r="T872" s="180"/>
      <c r="AT872" s="176" t="s">
        <v>143</v>
      </c>
      <c r="AU872" s="176" t="s">
        <v>81</v>
      </c>
      <c r="AV872" s="15" t="s">
        <v>150</v>
      </c>
      <c r="AW872" s="15" t="s">
        <v>27</v>
      </c>
      <c r="AX872" s="15" t="s">
        <v>71</v>
      </c>
      <c r="AY872" s="176" t="s">
        <v>135</v>
      </c>
    </row>
    <row r="873" spans="2:65" s="12" customFormat="1" ht="20.399999999999999">
      <c r="B873" s="143"/>
      <c r="D873" s="144" t="s">
        <v>143</v>
      </c>
      <c r="E873" s="145" t="s">
        <v>1</v>
      </c>
      <c r="F873" s="146" t="s">
        <v>975</v>
      </c>
      <c r="H873" s="147">
        <v>-95.24</v>
      </c>
      <c r="L873" s="143"/>
      <c r="M873" s="148"/>
      <c r="T873" s="149"/>
      <c r="AT873" s="145" t="s">
        <v>143</v>
      </c>
      <c r="AU873" s="145" t="s">
        <v>81</v>
      </c>
      <c r="AV873" s="12" t="s">
        <v>81</v>
      </c>
      <c r="AW873" s="12" t="s">
        <v>27</v>
      </c>
      <c r="AX873" s="12" t="s">
        <v>71</v>
      </c>
      <c r="AY873" s="145" t="s">
        <v>135</v>
      </c>
    </row>
    <row r="874" spans="2:65" s="13" customFormat="1">
      <c r="B874" s="150"/>
      <c r="D874" s="144" t="s">
        <v>143</v>
      </c>
      <c r="E874" s="151" t="s">
        <v>1</v>
      </c>
      <c r="F874" s="152" t="s">
        <v>174</v>
      </c>
      <c r="H874" s="153">
        <v>1776.2129999999993</v>
      </c>
      <c r="L874" s="150"/>
      <c r="M874" s="154"/>
      <c r="T874" s="155"/>
      <c r="AT874" s="151" t="s">
        <v>143</v>
      </c>
      <c r="AU874" s="151" t="s">
        <v>81</v>
      </c>
      <c r="AV874" s="13" t="s">
        <v>141</v>
      </c>
      <c r="AW874" s="13" t="s">
        <v>27</v>
      </c>
      <c r="AX874" s="13" t="s">
        <v>79</v>
      </c>
      <c r="AY874" s="151" t="s">
        <v>135</v>
      </c>
    </row>
    <row r="875" spans="2:65" s="1" customFormat="1" ht="24.15" customHeight="1">
      <c r="B875" s="129"/>
      <c r="C875" s="130" t="s">
        <v>976</v>
      </c>
      <c r="D875" s="130" t="s">
        <v>137</v>
      </c>
      <c r="E875" s="131" t="s">
        <v>977</v>
      </c>
      <c r="F875" s="132" t="s">
        <v>978</v>
      </c>
      <c r="G875" s="133" t="s">
        <v>140</v>
      </c>
      <c r="H875" s="134">
        <v>490.827</v>
      </c>
      <c r="I875" s="135"/>
      <c r="J875" s="135">
        <f>ROUND(I875*H875,2)</f>
        <v>0</v>
      </c>
      <c r="K875" s="136"/>
      <c r="L875" s="29"/>
      <c r="M875" s="137" t="s">
        <v>1</v>
      </c>
      <c r="N875" s="138" t="s">
        <v>36</v>
      </c>
      <c r="O875" s="139">
        <v>0.3</v>
      </c>
      <c r="P875" s="139">
        <f>O875*H875</f>
        <v>147.24809999999999</v>
      </c>
      <c r="Q875" s="139">
        <v>1.3599999999999999E-2</v>
      </c>
      <c r="R875" s="139">
        <f>Q875*H875</f>
        <v>6.6752471999999994</v>
      </c>
      <c r="S875" s="139">
        <v>0</v>
      </c>
      <c r="T875" s="140">
        <f>S875*H875</f>
        <v>0</v>
      </c>
      <c r="AR875" s="141" t="s">
        <v>141</v>
      </c>
      <c r="AT875" s="141" t="s">
        <v>137</v>
      </c>
      <c r="AU875" s="141" t="s">
        <v>81</v>
      </c>
      <c r="AY875" s="17" t="s">
        <v>135</v>
      </c>
      <c r="BE875" s="142">
        <f>IF(N875="základní",J875,0)</f>
        <v>0</v>
      </c>
      <c r="BF875" s="142">
        <f>IF(N875="snížená",J875,0)</f>
        <v>0</v>
      </c>
      <c r="BG875" s="142">
        <f>IF(N875="zákl. přenesená",J875,0)</f>
        <v>0</v>
      </c>
      <c r="BH875" s="142">
        <f>IF(N875="sníž. přenesená",J875,0)</f>
        <v>0</v>
      </c>
      <c r="BI875" s="142">
        <f>IF(N875="nulová",J875,0)</f>
        <v>0</v>
      </c>
      <c r="BJ875" s="17" t="s">
        <v>79</v>
      </c>
      <c r="BK875" s="142">
        <f>ROUND(I875*H875,2)</f>
        <v>0</v>
      </c>
      <c r="BL875" s="17" t="s">
        <v>141</v>
      </c>
      <c r="BM875" s="141" t="s">
        <v>979</v>
      </c>
    </row>
    <row r="876" spans="2:65" s="14" customFormat="1">
      <c r="B876" s="156"/>
      <c r="D876" s="144" t="s">
        <v>143</v>
      </c>
      <c r="E876" s="157" t="s">
        <v>1</v>
      </c>
      <c r="F876" s="158" t="s">
        <v>980</v>
      </c>
      <c r="H876" s="157" t="s">
        <v>1</v>
      </c>
      <c r="L876" s="156"/>
      <c r="M876" s="159"/>
      <c r="T876" s="160"/>
      <c r="AT876" s="157" t="s">
        <v>143</v>
      </c>
      <c r="AU876" s="157" t="s">
        <v>81</v>
      </c>
      <c r="AV876" s="14" t="s">
        <v>79</v>
      </c>
      <c r="AW876" s="14" t="s">
        <v>27</v>
      </c>
      <c r="AX876" s="14" t="s">
        <v>71</v>
      </c>
      <c r="AY876" s="157" t="s">
        <v>135</v>
      </c>
    </row>
    <row r="877" spans="2:65" s="12" customFormat="1">
      <c r="B877" s="143"/>
      <c r="D877" s="144" t="s">
        <v>143</v>
      </c>
      <c r="E877" s="145" t="s">
        <v>1</v>
      </c>
      <c r="F877" s="146" t="s">
        <v>981</v>
      </c>
      <c r="H877" s="147">
        <v>490.827</v>
      </c>
      <c r="L877" s="143"/>
      <c r="M877" s="148"/>
      <c r="T877" s="149"/>
      <c r="AT877" s="145" t="s">
        <v>143</v>
      </c>
      <c r="AU877" s="145" t="s">
        <v>81</v>
      </c>
      <c r="AV877" s="12" t="s">
        <v>81</v>
      </c>
      <c r="AW877" s="12" t="s">
        <v>27</v>
      </c>
      <c r="AX877" s="12" t="s">
        <v>79</v>
      </c>
      <c r="AY877" s="145" t="s">
        <v>135</v>
      </c>
    </row>
    <row r="878" spans="2:65" s="1" customFormat="1" ht="24.15" customHeight="1">
      <c r="B878" s="129"/>
      <c r="C878" s="130" t="s">
        <v>982</v>
      </c>
      <c r="D878" s="130" t="s">
        <v>137</v>
      </c>
      <c r="E878" s="131" t="s">
        <v>983</v>
      </c>
      <c r="F878" s="132" t="s">
        <v>984</v>
      </c>
      <c r="G878" s="133" t="s">
        <v>140</v>
      </c>
      <c r="H878" s="134">
        <v>714.25400000000002</v>
      </c>
      <c r="I878" s="135"/>
      <c r="J878" s="135">
        <f>ROUND(I878*H878,2)</f>
        <v>0</v>
      </c>
      <c r="K878" s="136"/>
      <c r="L878" s="29"/>
      <c r="M878" s="137" t="s">
        <v>1</v>
      </c>
      <c r="N878" s="138" t="s">
        <v>36</v>
      </c>
      <c r="O878" s="139">
        <v>0.37</v>
      </c>
      <c r="P878" s="139">
        <f>O878*H878</f>
        <v>264.27397999999999</v>
      </c>
      <c r="Q878" s="139">
        <v>1.6279999999999999E-2</v>
      </c>
      <c r="R878" s="139">
        <f>Q878*H878</f>
        <v>11.628055119999999</v>
      </c>
      <c r="S878" s="139">
        <v>0</v>
      </c>
      <c r="T878" s="140">
        <f>S878*H878</f>
        <v>0</v>
      </c>
      <c r="AR878" s="141" t="s">
        <v>141</v>
      </c>
      <c r="AT878" s="141" t="s">
        <v>137</v>
      </c>
      <c r="AU878" s="141" t="s">
        <v>81</v>
      </c>
      <c r="AY878" s="17" t="s">
        <v>135</v>
      </c>
      <c r="BE878" s="142">
        <f>IF(N878="základní",J878,0)</f>
        <v>0</v>
      </c>
      <c r="BF878" s="142">
        <f>IF(N878="snížená",J878,0)</f>
        <v>0</v>
      </c>
      <c r="BG878" s="142">
        <f>IF(N878="zákl. přenesená",J878,0)</f>
        <v>0</v>
      </c>
      <c r="BH878" s="142">
        <f>IF(N878="sníž. přenesená",J878,0)</f>
        <v>0</v>
      </c>
      <c r="BI878" s="142">
        <f>IF(N878="nulová",J878,0)</f>
        <v>0</v>
      </c>
      <c r="BJ878" s="17" t="s">
        <v>79</v>
      </c>
      <c r="BK878" s="142">
        <f>ROUND(I878*H878,2)</f>
        <v>0</v>
      </c>
      <c r="BL878" s="17" t="s">
        <v>141</v>
      </c>
      <c r="BM878" s="141" t="s">
        <v>985</v>
      </c>
    </row>
    <row r="879" spans="2:65" s="14" customFormat="1">
      <c r="B879" s="156"/>
      <c r="D879" s="144" t="s">
        <v>143</v>
      </c>
      <c r="E879" s="157" t="s">
        <v>1</v>
      </c>
      <c r="F879" s="158" t="s">
        <v>584</v>
      </c>
      <c r="H879" s="157" t="s">
        <v>1</v>
      </c>
      <c r="L879" s="156"/>
      <c r="M879" s="159"/>
      <c r="T879" s="160"/>
      <c r="AT879" s="157" t="s">
        <v>143</v>
      </c>
      <c r="AU879" s="157" t="s">
        <v>81</v>
      </c>
      <c r="AV879" s="14" t="s">
        <v>79</v>
      </c>
      <c r="AW879" s="14" t="s">
        <v>27</v>
      </c>
      <c r="AX879" s="14" t="s">
        <v>71</v>
      </c>
      <c r="AY879" s="157" t="s">
        <v>135</v>
      </c>
    </row>
    <row r="880" spans="2:65" s="12" customFormat="1">
      <c r="B880" s="143"/>
      <c r="D880" s="144" t="s">
        <v>143</v>
      </c>
      <c r="E880" s="145" t="s">
        <v>1</v>
      </c>
      <c r="F880" s="146" t="s">
        <v>912</v>
      </c>
      <c r="H880" s="147">
        <v>3.948</v>
      </c>
      <c r="L880" s="143"/>
      <c r="M880" s="148"/>
      <c r="T880" s="149"/>
      <c r="AT880" s="145" t="s">
        <v>143</v>
      </c>
      <c r="AU880" s="145" t="s">
        <v>81</v>
      </c>
      <c r="AV880" s="12" t="s">
        <v>81</v>
      </c>
      <c r="AW880" s="12" t="s">
        <v>27</v>
      </c>
      <c r="AX880" s="12" t="s">
        <v>71</v>
      </c>
      <c r="AY880" s="145" t="s">
        <v>135</v>
      </c>
    </row>
    <row r="881" spans="2:51" s="12" customFormat="1" ht="20.399999999999999">
      <c r="B881" s="143"/>
      <c r="D881" s="144" t="s">
        <v>143</v>
      </c>
      <c r="E881" s="145" t="s">
        <v>1</v>
      </c>
      <c r="F881" s="146" t="s">
        <v>913</v>
      </c>
      <c r="H881" s="147">
        <v>51.317999999999998</v>
      </c>
      <c r="L881" s="143"/>
      <c r="M881" s="148"/>
      <c r="T881" s="149"/>
      <c r="AT881" s="145" t="s">
        <v>143</v>
      </c>
      <c r="AU881" s="145" t="s">
        <v>81</v>
      </c>
      <c r="AV881" s="12" t="s">
        <v>81</v>
      </c>
      <c r="AW881" s="12" t="s">
        <v>27</v>
      </c>
      <c r="AX881" s="12" t="s">
        <v>71</v>
      </c>
      <c r="AY881" s="145" t="s">
        <v>135</v>
      </c>
    </row>
    <row r="882" spans="2:51" s="12" customFormat="1">
      <c r="B882" s="143"/>
      <c r="D882" s="144" t="s">
        <v>143</v>
      </c>
      <c r="E882" s="145" t="s">
        <v>1</v>
      </c>
      <c r="F882" s="146" t="s">
        <v>914</v>
      </c>
      <c r="H882" s="147">
        <v>-2.25</v>
      </c>
      <c r="L882" s="143"/>
      <c r="M882" s="148"/>
      <c r="T882" s="149"/>
      <c r="AT882" s="145" t="s">
        <v>143</v>
      </c>
      <c r="AU882" s="145" t="s">
        <v>81</v>
      </c>
      <c r="AV882" s="12" t="s">
        <v>81</v>
      </c>
      <c r="AW882" s="12" t="s">
        <v>27</v>
      </c>
      <c r="AX882" s="12" t="s">
        <v>71</v>
      </c>
      <c r="AY882" s="145" t="s">
        <v>135</v>
      </c>
    </row>
    <row r="883" spans="2:51" s="12" customFormat="1">
      <c r="B883" s="143"/>
      <c r="D883" s="144" t="s">
        <v>143</v>
      </c>
      <c r="E883" s="145" t="s">
        <v>1</v>
      </c>
      <c r="F883" s="146" t="s">
        <v>915</v>
      </c>
      <c r="H883" s="147">
        <v>-4.25</v>
      </c>
      <c r="L883" s="143"/>
      <c r="M883" s="148"/>
      <c r="T883" s="149"/>
      <c r="AT883" s="145" t="s">
        <v>143</v>
      </c>
      <c r="AU883" s="145" t="s">
        <v>81</v>
      </c>
      <c r="AV883" s="12" t="s">
        <v>81</v>
      </c>
      <c r="AW883" s="12" t="s">
        <v>27</v>
      </c>
      <c r="AX883" s="12" t="s">
        <v>71</v>
      </c>
      <c r="AY883" s="145" t="s">
        <v>135</v>
      </c>
    </row>
    <row r="884" spans="2:51" s="12" customFormat="1">
      <c r="B884" s="143"/>
      <c r="D884" s="144" t="s">
        <v>143</v>
      </c>
      <c r="E884" s="145" t="s">
        <v>1</v>
      </c>
      <c r="F884" s="146" t="s">
        <v>915</v>
      </c>
      <c r="H884" s="147">
        <v>-4.25</v>
      </c>
      <c r="L884" s="143"/>
      <c r="M884" s="148"/>
      <c r="T884" s="149"/>
      <c r="AT884" s="145" t="s">
        <v>143</v>
      </c>
      <c r="AU884" s="145" t="s">
        <v>81</v>
      </c>
      <c r="AV884" s="12" t="s">
        <v>81</v>
      </c>
      <c r="AW884" s="12" t="s">
        <v>27</v>
      </c>
      <c r="AX884" s="12" t="s">
        <v>71</v>
      </c>
      <c r="AY884" s="145" t="s">
        <v>135</v>
      </c>
    </row>
    <row r="885" spans="2:51" s="12" customFormat="1">
      <c r="B885" s="143"/>
      <c r="D885" s="144" t="s">
        <v>143</v>
      </c>
      <c r="E885" s="145" t="s">
        <v>1</v>
      </c>
      <c r="F885" s="146" t="s">
        <v>872</v>
      </c>
      <c r="H885" s="147">
        <v>-1.7729999999999999</v>
      </c>
      <c r="L885" s="143"/>
      <c r="M885" s="148"/>
      <c r="T885" s="149"/>
      <c r="AT885" s="145" t="s">
        <v>143</v>
      </c>
      <c r="AU885" s="145" t="s">
        <v>81</v>
      </c>
      <c r="AV885" s="12" t="s">
        <v>81</v>
      </c>
      <c r="AW885" s="12" t="s">
        <v>27</v>
      </c>
      <c r="AX885" s="12" t="s">
        <v>71</v>
      </c>
      <c r="AY885" s="145" t="s">
        <v>135</v>
      </c>
    </row>
    <row r="886" spans="2:51" s="12" customFormat="1">
      <c r="B886" s="143"/>
      <c r="D886" s="144" t="s">
        <v>143</v>
      </c>
      <c r="E886" s="145" t="s">
        <v>1</v>
      </c>
      <c r="F886" s="146" t="s">
        <v>916</v>
      </c>
      <c r="H886" s="147">
        <v>-1.08</v>
      </c>
      <c r="L886" s="143"/>
      <c r="M886" s="148"/>
      <c r="T886" s="149"/>
      <c r="AT886" s="145" t="s">
        <v>143</v>
      </c>
      <c r="AU886" s="145" t="s">
        <v>81</v>
      </c>
      <c r="AV886" s="12" t="s">
        <v>81</v>
      </c>
      <c r="AW886" s="12" t="s">
        <v>27</v>
      </c>
      <c r="AX886" s="12" t="s">
        <v>71</v>
      </c>
      <c r="AY886" s="145" t="s">
        <v>135</v>
      </c>
    </row>
    <row r="887" spans="2:51" s="12" customFormat="1">
      <c r="B887" s="143"/>
      <c r="D887" s="144" t="s">
        <v>143</v>
      </c>
      <c r="E887" s="145" t="s">
        <v>1</v>
      </c>
      <c r="F887" s="146" t="s">
        <v>917</v>
      </c>
      <c r="H887" s="147">
        <v>20.298999999999999</v>
      </c>
      <c r="L887" s="143"/>
      <c r="M887" s="148"/>
      <c r="T887" s="149"/>
      <c r="AT887" s="145" t="s">
        <v>143</v>
      </c>
      <c r="AU887" s="145" t="s">
        <v>81</v>
      </c>
      <c r="AV887" s="12" t="s">
        <v>81</v>
      </c>
      <c r="AW887" s="12" t="s">
        <v>27</v>
      </c>
      <c r="AX887" s="12" t="s">
        <v>71</v>
      </c>
      <c r="AY887" s="145" t="s">
        <v>135</v>
      </c>
    </row>
    <row r="888" spans="2:51" s="12" customFormat="1">
      <c r="B888" s="143"/>
      <c r="D888" s="144" t="s">
        <v>143</v>
      </c>
      <c r="E888" s="145" t="s">
        <v>1</v>
      </c>
      <c r="F888" s="146" t="s">
        <v>647</v>
      </c>
      <c r="H888" s="147">
        <v>-1.7729999999999999</v>
      </c>
      <c r="L888" s="143"/>
      <c r="M888" s="148"/>
      <c r="T888" s="149"/>
      <c r="AT888" s="145" t="s">
        <v>143</v>
      </c>
      <c r="AU888" s="145" t="s">
        <v>81</v>
      </c>
      <c r="AV888" s="12" t="s">
        <v>81</v>
      </c>
      <c r="AW888" s="12" t="s">
        <v>27</v>
      </c>
      <c r="AX888" s="12" t="s">
        <v>71</v>
      </c>
      <c r="AY888" s="145" t="s">
        <v>135</v>
      </c>
    </row>
    <row r="889" spans="2:51" s="12" customFormat="1">
      <c r="B889" s="143"/>
      <c r="D889" s="144" t="s">
        <v>143</v>
      </c>
      <c r="E889" s="145" t="s">
        <v>1</v>
      </c>
      <c r="F889" s="146" t="s">
        <v>918</v>
      </c>
      <c r="H889" s="147">
        <v>43.545999999999999</v>
      </c>
      <c r="L889" s="143"/>
      <c r="M889" s="148"/>
      <c r="T889" s="149"/>
      <c r="AT889" s="145" t="s">
        <v>143</v>
      </c>
      <c r="AU889" s="145" t="s">
        <v>81</v>
      </c>
      <c r="AV889" s="12" t="s">
        <v>81</v>
      </c>
      <c r="AW889" s="12" t="s">
        <v>27</v>
      </c>
      <c r="AX889" s="12" t="s">
        <v>71</v>
      </c>
      <c r="AY889" s="145" t="s">
        <v>135</v>
      </c>
    </row>
    <row r="890" spans="2:51" s="12" customFormat="1">
      <c r="B890" s="143"/>
      <c r="D890" s="144" t="s">
        <v>143</v>
      </c>
      <c r="E890" s="145" t="s">
        <v>1</v>
      </c>
      <c r="F890" s="146" t="s">
        <v>919</v>
      </c>
      <c r="H890" s="147">
        <v>-3.5459999999999998</v>
      </c>
      <c r="L890" s="143"/>
      <c r="M890" s="148"/>
      <c r="T890" s="149"/>
      <c r="AT890" s="145" t="s">
        <v>143</v>
      </c>
      <c r="AU890" s="145" t="s">
        <v>81</v>
      </c>
      <c r="AV890" s="12" t="s">
        <v>81</v>
      </c>
      <c r="AW890" s="12" t="s">
        <v>27</v>
      </c>
      <c r="AX890" s="12" t="s">
        <v>71</v>
      </c>
      <c r="AY890" s="145" t="s">
        <v>135</v>
      </c>
    </row>
    <row r="891" spans="2:51" s="12" customFormat="1">
      <c r="B891" s="143"/>
      <c r="D891" s="144" t="s">
        <v>143</v>
      </c>
      <c r="E891" s="145" t="s">
        <v>1</v>
      </c>
      <c r="F891" s="146" t="s">
        <v>920</v>
      </c>
      <c r="H891" s="147">
        <v>58.795999999999999</v>
      </c>
      <c r="L891" s="143"/>
      <c r="M891" s="148"/>
      <c r="T891" s="149"/>
      <c r="AT891" s="145" t="s">
        <v>143</v>
      </c>
      <c r="AU891" s="145" t="s">
        <v>81</v>
      </c>
      <c r="AV891" s="12" t="s">
        <v>81</v>
      </c>
      <c r="AW891" s="12" t="s">
        <v>27</v>
      </c>
      <c r="AX891" s="12" t="s">
        <v>71</v>
      </c>
      <c r="AY891" s="145" t="s">
        <v>135</v>
      </c>
    </row>
    <row r="892" spans="2:51" s="12" customFormat="1">
      <c r="B892" s="143"/>
      <c r="D892" s="144" t="s">
        <v>143</v>
      </c>
      <c r="E892" s="145" t="s">
        <v>1</v>
      </c>
      <c r="F892" s="146" t="s">
        <v>919</v>
      </c>
      <c r="H892" s="147">
        <v>-3.5459999999999998</v>
      </c>
      <c r="L892" s="143"/>
      <c r="M892" s="148"/>
      <c r="T892" s="149"/>
      <c r="AT892" s="145" t="s">
        <v>143</v>
      </c>
      <c r="AU892" s="145" t="s">
        <v>81</v>
      </c>
      <c r="AV892" s="12" t="s">
        <v>81</v>
      </c>
      <c r="AW892" s="12" t="s">
        <v>27</v>
      </c>
      <c r="AX892" s="12" t="s">
        <v>71</v>
      </c>
      <c r="AY892" s="145" t="s">
        <v>135</v>
      </c>
    </row>
    <row r="893" spans="2:51" s="12" customFormat="1">
      <c r="B893" s="143"/>
      <c r="D893" s="144" t="s">
        <v>143</v>
      </c>
      <c r="E893" s="145" t="s">
        <v>1</v>
      </c>
      <c r="F893" s="146" t="s">
        <v>921</v>
      </c>
      <c r="H893" s="147">
        <v>-1.379</v>
      </c>
      <c r="L893" s="143"/>
      <c r="M893" s="148"/>
      <c r="T893" s="149"/>
      <c r="AT893" s="145" t="s">
        <v>143</v>
      </c>
      <c r="AU893" s="145" t="s">
        <v>81</v>
      </c>
      <c r="AV893" s="12" t="s">
        <v>81</v>
      </c>
      <c r="AW893" s="12" t="s">
        <v>27</v>
      </c>
      <c r="AX893" s="12" t="s">
        <v>71</v>
      </c>
      <c r="AY893" s="145" t="s">
        <v>135</v>
      </c>
    </row>
    <row r="894" spans="2:51" s="12" customFormat="1">
      <c r="B894" s="143"/>
      <c r="D894" s="144" t="s">
        <v>143</v>
      </c>
      <c r="E894" s="145" t="s">
        <v>1</v>
      </c>
      <c r="F894" s="146" t="s">
        <v>922</v>
      </c>
      <c r="H894" s="147">
        <v>13.28</v>
      </c>
      <c r="L894" s="143"/>
      <c r="M894" s="148"/>
      <c r="T894" s="149"/>
      <c r="AT894" s="145" t="s">
        <v>143</v>
      </c>
      <c r="AU894" s="145" t="s">
        <v>81</v>
      </c>
      <c r="AV894" s="12" t="s">
        <v>81</v>
      </c>
      <c r="AW894" s="12" t="s">
        <v>27</v>
      </c>
      <c r="AX894" s="12" t="s">
        <v>71</v>
      </c>
      <c r="AY894" s="145" t="s">
        <v>135</v>
      </c>
    </row>
    <row r="895" spans="2:51" s="12" customFormat="1">
      <c r="B895" s="143"/>
      <c r="D895" s="144" t="s">
        <v>143</v>
      </c>
      <c r="E895" s="145" t="s">
        <v>1</v>
      </c>
      <c r="F895" s="146" t="s">
        <v>658</v>
      </c>
      <c r="H895" s="147">
        <v>-1.379</v>
      </c>
      <c r="L895" s="143"/>
      <c r="M895" s="148"/>
      <c r="T895" s="149"/>
      <c r="AT895" s="145" t="s">
        <v>143</v>
      </c>
      <c r="AU895" s="145" t="s">
        <v>81</v>
      </c>
      <c r="AV895" s="12" t="s">
        <v>81</v>
      </c>
      <c r="AW895" s="12" t="s">
        <v>27</v>
      </c>
      <c r="AX895" s="12" t="s">
        <v>71</v>
      </c>
      <c r="AY895" s="145" t="s">
        <v>135</v>
      </c>
    </row>
    <row r="896" spans="2:51" s="12" customFormat="1">
      <c r="B896" s="143"/>
      <c r="D896" s="144" t="s">
        <v>143</v>
      </c>
      <c r="E896" s="145" t="s">
        <v>1</v>
      </c>
      <c r="F896" s="146" t="s">
        <v>923</v>
      </c>
      <c r="H896" s="147">
        <v>55.29</v>
      </c>
      <c r="L896" s="143"/>
      <c r="M896" s="148"/>
      <c r="T896" s="149"/>
      <c r="AT896" s="145" t="s">
        <v>143</v>
      </c>
      <c r="AU896" s="145" t="s">
        <v>81</v>
      </c>
      <c r="AV896" s="12" t="s">
        <v>81</v>
      </c>
      <c r="AW896" s="12" t="s">
        <v>27</v>
      </c>
      <c r="AX896" s="12" t="s">
        <v>71</v>
      </c>
      <c r="AY896" s="145" t="s">
        <v>135</v>
      </c>
    </row>
    <row r="897" spans="2:51" s="12" customFormat="1">
      <c r="B897" s="143"/>
      <c r="D897" s="144" t="s">
        <v>143</v>
      </c>
      <c r="E897" s="145" t="s">
        <v>1</v>
      </c>
      <c r="F897" s="146" t="s">
        <v>919</v>
      </c>
      <c r="H897" s="147">
        <v>-3.5459999999999998</v>
      </c>
      <c r="L897" s="143"/>
      <c r="M897" s="148"/>
      <c r="T897" s="149"/>
      <c r="AT897" s="145" t="s">
        <v>143</v>
      </c>
      <c r="AU897" s="145" t="s">
        <v>81</v>
      </c>
      <c r="AV897" s="12" t="s">
        <v>81</v>
      </c>
      <c r="AW897" s="12" t="s">
        <v>27</v>
      </c>
      <c r="AX897" s="12" t="s">
        <v>71</v>
      </c>
      <c r="AY897" s="145" t="s">
        <v>135</v>
      </c>
    </row>
    <row r="898" spans="2:51" s="12" customFormat="1">
      <c r="B898" s="143"/>
      <c r="D898" s="144" t="s">
        <v>143</v>
      </c>
      <c r="E898" s="145" t="s">
        <v>1</v>
      </c>
      <c r="F898" s="146" t="s">
        <v>924</v>
      </c>
      <c r="H898" s="147">
        <v>14.375</v>
      </c>
      <c r="L898" s="143"/>
      <c r="M898" s="148"/>
      <c r="T898" s="149"/>
      <c r="AT898" s="145" t="s">
        <v>143</v>
      </c>
      <c r="AU898" s="145" t="s">
        <v>81</v>
      </c>
      <c r="AV898" s="12" t="s">
        <v>81</v>
      </c>
      <c r="AW898" s="12" t="s">
        <v>27</v>
      </c>
      <c r="AX898" s="12" t="s">
        <v>71</v>
      </c>
      <c r="AY898" s="145" t="s">
        <v>135</v>
      </c>
    </row>
    <row r="899" spans="2:51" s="12" customFormat="1">
      <c r="B899" s="143"/>
      <c r="D899" s="144" t="s">
        <v>143</v>
      </c>
      <c r="E899" s="145" t="s">
        <v>1</v>
      </c>
      <c r="F899" s="146" t="s">
        <v>658</v>
      </c>
      <c r="H899" s="147">
        <v>-1.379</v>
      </c>
      <c r="L899" s="143"/>
      <c r="M899" s="148"/>
      <c r="T899" s="149"/>
      <c r="AT899" s="145" t="s">
        <v>143</v>
      </c>
      <c r="AU899" s="145" t="s">
        <v>81</v>
      </c>
      <c r="AV899" s="12" t="s">
        <v>81</v>
      </c>
      <c r="AW899" s="12" t="s">
        <v>27</v>
      </c>
      <c r="AX899" s="12" t="s">
        <v>71</v>
      </c>
      <c r="AY899" s="145" t="s">
        <v>135</v>
      </c>
    </row>
    <row r="900" spans="2:51" s="12" customFormat="1">
      <c r="B900" s="143"/>
      <c r="D900" s="144" t="s">
        <v>143</v>
      </c>
      <c r="E900" s="145" t="s">
        <v>1</v>
      </c>
      <c r="F900" s="146" t="s">
        <v>925</v>
      </c>
      <c r="H900" s="147">
        <v>31.6</v>
      </c>
      <c r="L900" s="143"/>
      <c r="M900" s="148"/>
      <c r="T900" s="149"/>
      <c r="AT900" s="145" t="s">
        <v>143</v>
      </c>
      <c r="AU900" s="145" t="s">
        <v>81</v>
      </c>
      <c r="AV900" s="12" t="s">
        <v>81</v>
      </c>
      <c r="AW900" s="12" t="s">
        <v>27</v>
      </c>
      <c r="AX900" s="12" t="s">
        <v>71</v>
      </c>
      <c r="AY900" s="145" t="s">
        <v>135</v>
      </c>
    </row>
    <row r="901" spans="2:51" s="12" customFormat="1">
      <c r="B901" s="143"/>
      <c r="D901" s="144" t="s">
        <v>143</v>
      </c>
      <c r="E901" s="145" t="s">
        <v>1</v>
      </c>
      <c r="F901" s="146" t="s">
        <v>647</v>
      </c>
      <c r="H901" s="147">
        <v>-1.7729999999999999</v>
      </c>
      <c r="L901" s="143"/>
      <c r="M901" s="148"/>
      <c r="T901" s="149"/>
      <c r="AT901" s="145" t="s">
        <v>143</v>
      </c>
      <c r="AU901" s="145" t="s">
        <v>81</v>
      </c>
      <c r="AV901" s="12" t="s">
        <v>81</v>
      </c>
      <c r="AW901" s="12" t="s">
        <v>27</v>
      </c>
      <c r="AX901" s="12" t="s">
        <v>71</v>
      </c>
      <c r="AY901" s="145" t="s">
        <v>135</v>
      </c>
    </row>
    <row r="902" spans="2:51" s="12" customFormat="1">
      <c r="B902" s="143"/>
      <c r="D902" s="144" t="s">
        <v>143</v>
      </c>
      <c r="E902" s="145" t="s">
        <v>1</v>
      </c>
      <c r="F902" s="146" t="s">
        <v>926</v>
      </c>
      <c r="H902" s="147">
        <v>40.179000000000002</v>
      </c>
      <c r="L902" s="143"/>
      <c r="M902" s="148"/>
      <c r="T902" s="149"/>
      <c r="AT902" s="145" t="s">
        <v>143</v>
      </c>
      <c r="AU902" s="145" t="s">
        <v>81</v>
      </c>
      <c r="AV902" s="12" t="s">
        <v>81</v>
      </c>
      <c r="AW902" s="12" t="s">
        <v>27</v>
      </c>
      <c r="AX902" s="12" t="s">
        <v>71</v>
      </c>
      <c r="AY902" s="145" t="s">
        <v>135</v>
      </c>
    </row>
    <row r="903" spans="2:51" s="12" customFormat="1">
      <c r="B903" s="143"/>
      <c r="D903" s="144" t="s">
        <v>143</v>
      </c>
      <c r="E903" s="145" t="s">
        <v>1</v>
      </c>
      <c r="F903" s="146" t="s">
        <v>919</v>
      </c>
      <c r="H903" s="147">
        <v>-3.5459999999999998</v>
      </c>
      <c r="L903" s="143"/>
      <c r="M903" s="148"/>
      <c r="T903" s="149"/>
      <c r="AT903" s="145" t="s">
        <v>143</v>
      </c>
      <c r="AU903" s="145" t="s">
        <v>81</v>
      </c>
      <c r="AV903" s="12" t="s">
        <v>81</v>
      </c>
      <c r="AW903" s="12" t="s">
        <v>27</v>
      </c>
      <c r="AX903" s="12" t="s">
        <v>71</v>
      </c>
      <c r="AY903" s="145" t="s">
        <v>135</v>
      </c>
    </row>
    <row r="904" spans="2:51" s="12" customFormat="1">
      <c r="B904" s="143"/>
      <c r="D904" s="144" t="s">
        <v>143</v>
      </c>
      <c r="E904" s="145" t="s">
        <v>1</v>
      </c>
      <c r="F904" s="146" t="s">
        <v>921</v>
      </c>
      <c r="H904" s="147">
        <v>-1.379</v>
      </c>
      <c r="L904" s="143"/>
      <c r="M904" s="148"/>
      <c r="T904" s="149"/>
      <c r="AT904" s="145" t="s">
        <v>143</v>
      </c>
      <c r="AU904" s="145" t="s">
        <v>81</v>
      </c>
      <c r="AV904" s="12" t="s">
        <v>81</v>
      </c>
      <c r="AW904" s="12" t="s">
        <v>27</v>
      </c>
      <c r="AX904" s="12" t="s">
        <v>71</v>
      </c>
      <c r="AY904" s="145" t="s">
        <v>135</v>
      </c>
    </row>
    <row r="905" spans="2:51" s="12" customFormat="1">
      <c r="B905" s="143"/>
      <c r="D905" s="144" t="s">
        <v>143</v>
      </c>
      <c r="E905" s="145" t="s">
        <v>1</v>
      </c>
      <c r="F905" s="146" t="s">
        <v>830</v>
      </c>
      <c r="H905" s="147">
        <v>19</v>
      </c>
      <c r="L905" s="143"/>
      <c r="M905" s="148"/>
      <c r="T905" s="149"/>
      <c r="AT905" s="145" t="s">
        <v>143</v>
      </c>
      <c r="AU905" s="145" t="s">
        <v>81</v>
      </c>
      <c r="AV905" s="12" t="s">
        <v>81</v>
      </c>
      <c r="AW905" s="12" t="s">
        <v>27</v>
      </c>
      <c r="AX905" s="12" t="s">
        <v>71</v>
      </c>
      <c r="AY905" s="145" t="s">
        <v>135</v>
      </c>
    </row>
    <row r="906" spans="2:51" s="12" customFormat="1">
      <c r="B906" s="143"/>
      <c r="D906" s="144" t="s">
        <v>143</v>
      </c>
      <c r="E906" s="145" t="s">
        <v>1</v>
      </c>
      <c r="F906" s="146" t="s">
        <v>586</v>
      </c>
      <c r="H906" s="147">
        <v>-3.6</v>
      </c>
      <c r="L906" s="143"/>
      <c r="M906" s="148"/>
      <c r="T906" s="149"/>
      <c r="AT906" s="145" t="s">
        <v>143</v>
      </c>
      <c r="AU906" s="145" t="s">
        <v>81</v>
      </c>
      <c r="AV906" s="12" t="s">
        <v>81</v>
      </c>
      <c r="AW906" s="12" t="s">
        <v>27</v>
      </c>
      <c r="AX906" s="12" t="s">
        <v>71</v>
      </c>
      <c r="AY906" s="145" t="s">
        <v>135</v>
      </c>
    </row>
    <row r="907" spans="2:51" s="12" customFormat="1">
      <c r="B907" s="143"/>
      <c r="D907" s="144" t="s">
        <v>143</v>
      </c>
      <c r="E907" s="145" t="s">
        <v>1</v>
      </c>
      <c r="F907" s="146" t="s">
        <v>872</v>
      </c>
      <c r="H907" s="147">
        <v>-1.7729999999999999</v>
      </c>
      <c r="L907" s="143"/>
      <c r="M907" s="148"/>
      <c r="T907" s="149"/>
      <c r="AT907" s="145" t="s">
        <v>143</v>
      </c>
      <c r="AU907" s="145" t="s">
        <v>81</v>
      </c>
      <c r="AV907" s="12" t="s">
        <v>81</v>
      </c>
      <c r="AW907" s="12" t="s">
        <v>27</v>
      </c>
      <c r="AX907" s="12" t="s">
        <v>71</v>
      </c>
      <c r="AY907" s="145" t="s">
        <v>135</v>
      </c>
    </row>
    <row r="908" spans="2:51" s="12" customFormat="1">
      <c r="B908" s="143"/>
      <c r="D908" s="144" t="s">
        <v>143</v>
      </c>
      <c r="E908" s="145" t="s">
        <v>1</v>
      </c>
      <c r="F908" s="146" t="s">
        <v>832</v>
      </c>
      <c r="H908" s="147">
        <v>7.625</v>
      </c>
      <c r="L908" s="143"/>
      <c r="M908" s="148"/>
      <c r="T908" s="149"/>
      <c r="AT908" s="145" t="s">
        <v>143</v>
      </c>
      <c r="AU908" s="145" t="s">
        <v>81</v>
      </c>
      <c r="AV908" s="12" t="s">
        <v>81</v>
      </c>
      <c r="AW908" s="12" t="s">
        <v>27</v>
      </c>
      <c r="AX908" s="12" t="s">
        <v>71</v>
      </c>
      <c r="AY908" s="145" t="s">
        <v>135</v>
      </c>
    </row>
    <row r="909" spans="2:51" s="12" customFormat="1">
      <c r="B909" s="143"/>
      <c r="D909" s="144" t="s">
        <v>143</v>
      </c>
      <c r="E909" s="145" t="s">
        <v>1</v>
      </c>
      <c r="F909" s="146" t="s">
        <v>658</v>
      </c>
      <c r="H909" s="147">
        <v>-1.379</v>
      </c>
      <c r="L909" s="143"/>
      <c r="M909" s="148"/>
      <c r="T909" s="149"/>
      <c r="AT909" s="145" t="s">
        <v>143</v>
      </c>
      <c r="AU909" s="145" t="s">
        <v>81</v>
      </c>
      <c r="AV909" s="12" t="s">
        <v>81</v>
      </c>
      <c r="AW909" s="12" t="s">
        <v>27</v>
      </c>
      <c r="AX909" s="12" t="s">
        <v>71</v>
      </c>
      <c r="AY909" s="145" t="s">
        <v>135</v>
      </c>
    </row>
    <row r="910" spans="2:51" s="12" customFormat="1">
      <c r="B910" s="143"/>
      <c r="D910" s="144" t="s">
        <v>143</v>
      </c>
      <c r="E910" s="145" t="s">
        <v>1</v>
      </c>
      <c r="F910" s="146" t="s">
        <v>927</v>
      </c>
      <c r="H910" s="147">
        <v>13.5</v>
      </c>
      <c r="L910" s="143"/>
      <c r="M910" s="148"/>
      <c r="T910" s="149"/>
      <c r="AT910" s="145" t="s">
        <v>143</v>
      </c>
      <c r="AU910" s="145" t="s">
        <v>81</v>
      </c>
      <c r="AV910" s="12" t="s">
        <v>81</v>
      </c>
      <c r="AW910" s="12" t="s">
        <v>27</v>
      </c>
      <c r="AX910" s="12" t="s">
        <v>71</v>
      </c>
      <c r="AY910" s="145" t="s">
        <v>135</v>
      </c>
    </row>
    <row r="911" spans="2:51" s="12" customFormat="1">
      <c r="B911" s="143"/>
      <c r="D911" s="144" t="s">
        <v>143</v>
      </c>
      <c r="E911" s="145" t="s">
        <v>1</v>
      </c>
      <c r="F911" s="146" t="s">
        <v>658</v>
      </c>
      <c r="H911" s="147">
        <v>-1.379</v>
      </c>
      <c r="L911" s="143"/>
      <c r="M911" s="148"/>
      <c r="T911" s="149"/>
      <c r="AT911" s="145" t="s">
        <v>143</v>
      </c>
      <c r="AU911" s="145" t="s">
        <v>81</v>
      </c>
      <c r="AV911" s="12" t="s">
        <v>81</v>
      </c>
      <c r="AW911" s="12" t="s">
        <v>27</v>
      </c>
      <c r="AX911" s="12" t="s">
        <v>71</v>
      </c>
      <c r="AY911" s="145" t="s">
        <v>135</v>
      </c>
    </row>
    <row r="912" spans="2:51" s="12" customFormat="1">
      <c r="B912" s="143"/>
      <c r="D912" s="144" t="s">
        <v>143</v>
      </c>
      <c r="E912" s="145" t="s">
        <v>1</v>
      </c>
      <c r="F912" s="146" t="s">
        <v>928</v>
      </c>
      <c r="H912" s="147">
        <v>13.75</v>
      </c>
      <c r="L912" s="143"/>
      <c r="M912" s="148"/>
      <c r="T912" s="149"/>
      <c r="AT912" s="145" t="s">
        <v>143</v>
      </c>
      <c r="AU912" s="145" t="s">
        <v>81</v>
      </c>
      <c r="AV912" s="12" t="s">
        <v>81</v>
      </c>
      <c r="AW912" s="12" t="s">
        <v>27</v>
      </c>
      <c r="AX912" s="12" t="s">
        <v>71</v>
      </c>
      <c r="AY912" s="145" t="s">
        <v>135</v>
      </c>
    </row>
    <row r="913" spans="2:51" s="12" customFormat="1">
      <c r="B913" s="143"/>
      <c r="D913" s="144" t="s">
        <v>143</v>
      </c>
      <c r="E913" s="145" t="s">
        <v>1</v>
      </c>
      <c r="F913" s="146" t="s">
        <v>653</v>
      </c>
      <c r="H913" s="147">
        <v>-2.758</v>
      </c>
      <c r="L913" s="143"/>
      <c r="M913" s="148"/>
      <c r="T913" s="149"/>
      <c r="AT913" s="145" t="s">
        <v>143</v>
      </c>
      <c r="AU913" s="145" t="s">
        <v>81</v>
      </c>
      <c r="AV913" s="12" t="s">
        <v>81</v>
      </c>
      <c r="AW913" s="12" t="s">
        <v>27</v>
      </c>
      <c r="AX913" s="12" t="s">
        <v>71</v>
      </c>
      <c r="AY913" s="145" t="s">
        <v>135</v>
      </c>
    </row>
    <row r="914" spans="2:51" s="12" customFormat="1">
      <c r="B914" s="143"/>
      <c r="D914" s="144" t="s">
        <v>143</v>
      </c>
      <c r="E914" s="145" t="s">
        <v>1</v>
      </c>
      <c r="F914" s="146" t="s">
        <v>836</v>
      </c>
      <c r="H914" s="147">
        <v>7.1</v>
      </c>
      <c r="L914" s="143"/>
      <c r="M914" s="148"/>
      <c r="T914" s="149"/>
      <c r="AT914" s="145" t="s">
        <v>143</v>
      </c>
      <c r="AU914" s="145" t="s">
        <v>81</v>
      </c>
      <c r="AV914" s="12" t="s">
        <v>81</v>
      </c>
      <c r="AW914" s="12" t="s">
        <v>27</v>
      </c>
      <c r="AX914" s="12" t="s">
        <v>71</v>
      </c>
      <c r="AY914" s="145" t="s">
        <v>135</v>
      </c>
    </row>
    <row r="915" spans="2:51" s="12" customFormat="1">
      <c r="B915" s="143"/>
      <c r="D915" s="144" t="s">
        <v>143</v>
      </c>
      <c r="E915" s="145" t="s">
        <v>1</v>
      </c>
      <c r="F915" s="146" t="s">
        <v>658</v>
      </c>
      <c r="H915" s="147">
        <v>-1.379</v>
      </c>
      <c r="L915" s="143"/>
      <c r="M915" s="148"/>
      <c r="T915" s="149"/>
      <c r="AT915" s="145" t="s">
        <v>143</v>
      </c>
      <c r="AU915" s="145" t="s">
        <v>81</v>
      </c>
      <c r="AV915" s="12" t="s">
        <v>81</v>
      </c>
      <c r="AW915" s="12" t="s">
        <v>27</v>
      </c>
      <c r="AX915" s="12" t="s">
        <v>71</v>
      </c>
      <c r="AY915" s="145" t="s">
        <v>135</v>
      </c>
    </row>
    <row r="916" spans="2:51" s="12" customFormat="1">
      <c r="B916" s="143"/>
      <c r="D916" s="144" t="s">
        <v>143</v>
      </c>
      <c r="E916" s="145" t="s">
        <v>1</v>
      </c>
      <c r="F916" s="146" t="s">
        <v>929</v>
      </c>
      <c r="H916" s="147">
        <v>12.138</v>
      </c>
      <c r="L916" s="143"/>
      <c r="M916" s="148"/>
      <c r="T916" s="149"/>
      <c r="AT916" s="145" t="s">
        <v>143</v>
      </c>
      <c r="AU916" s="145" t="s">
        <v>81</v>
      </c>
      <c r="AV916" s="12" t="s">
        <v>81</v>
      </c>
      <c r="AW916" s="12" t="s">
        <v>27</v>
      </c>
      <c r="AX916" s="12" t="s">
        <v>71</v>
      </c>
      <c r="AY916" s="145" t="s">
        <v>135</v>
      </c>
    </row>
    <row r="917" spans="2:51" s="12" customFormat="1">
      <c r="B917" s="143"/>
      <c r="D917" s="144" t="s">
        <v>143</v>
      </c>
      <c r="E917" s="145" t="s">
        <v>1</v>
      </c>
      <c r="F917" s="146" t="s">
        <v>658</v>
      </c>
      <c r="H917" s="147">
        <v>-1.379</v>
      </c>
      <c r="L917" s="143"/>
      <c r="M917" s="148"/>
      <c r="T917" s="149"/>
      <c r="AT917" s="145" t="s">
        <v>143</v>
      </c>
      <c r="AU917" s="145" t="s">
        <v>81</v>
      </c>
      <c r="AV917" s="12" t="s">
        <v>81</v>
      </c>
      <c r="AW917" s="12" t="s">
        <v>27</v>
      </c>
      <c r="AX917" s="12" t="s">
        <v>71</v>
      </c>
      <c r="AY917" s="145" t="s">
        <v>135</v>
      </c>
    </row>
    <row r="918" spans="2:51" s="12" customFormat="1">
      <c r="B918" s="143"/>
      <c r="D918" s="144" t="s">
        <v>143</v>
      </c>
      <c r="E918" s="145" t="s">
        <v>1</v>
      </c>
      <c r="F918" s="146" t="s">
        <v>930</v>
      </c>
      <c r="H918" s="147">
        <v>22.295999999999999</v>
      </c>
      <c r="L918" s="143"/>
      <c r="M918" s="148"/>
      <c r="T918" s="149"/>
      <c r="AT918" s="145" t="s">
        <v>143</v>
      </c>
      <c r="AU918" s="145" t="s">
        <v>81</v>
      </c>
      <c r="AV918" s="12" t="s">
        <v>81</v>
      </c>
      <c r="AW918" s="12" t="s">
        <v>27</v>
      </c>
      <c r="AX918" s="12" t="s">
        <v>71</v>
      </c>
      <c r="AY918" s="145" t="s">
        <v>135</v>
      </c>
    </row>
    <row r="919" spans="2:51" s="12" customFormat="1">
      <c r="B919" s="143"/>
      <c r="D919" s="144" t="s">
        <v>143</v>
      </c>
      <c r="E919" s="145" t="s">
        <v>1</v>
      </c>
      <c r="F919" s="146" t="s">
        <v>931</v>
      </c>
      <c r="H919" s="147">
        <v>30.125</v>
      </c>
      <c r="L919" s="143"/>
      <c r="M919" s="148"/>
      <c r="T919" s="149"/>
      <c r="AT919" s="145" t="s">
        <v>143</v>
      </c>
      <c r="AU919" s="145" t="s">
        <v>81</v>
      </c>
      <c r="AV919" s="12" t="s">
        <v>81</v>
      </c>
      <c r="AW919" s="12" t="s">
        <v>27</v>
      </c>
      <c r="AX919" s="12" t="s">
        <v>71</v>
      </c>
      <c r="AY919" s="145" t="s">
        <v>135</v>
      </c>
    </row>
    <row r="920" spans="2:51" s="12" customFormat="1">
      <c r="B920" s="143"/>
      <c r="D920" s="144" t="s">
        <v>143</v>
      </c>
      <c r="E920" s="145" t="s">
        <v>1</v>
      </c>
      <c r="F920" s="146" t="s">
        <v>857</v>
      </c>
      <c r="H920" s="147">
        <v>-7.2</v>
      </c>
      <c r="L920" s="143"/>
      <c r="M920" s="148"/>
      <c r="T920" s="149"/>
      <c r="AT920" s="145" t="s">
        <v>143</v>
      </c>
      <c r="AU920" s="145" t="s">
        <v>81</v>
      </c>
      <c r="AV920" s="12" t="s">
        <v>81</v>
      </c>
      <c r="AW920" s="12" t="s">
        <v>27</v>
      </c>
      <c r="AX920" s="12" t="s">
        <v>71</v>
      </c>
      <c r="AY920" s="145" t="s">
        <v>135</v>
      </c>
    </row>
    <row r="921" spans="2:51" s="12" customFormat="1">
      <c r="B921" s="143"/>
      <c r="D921" s="144" t="s">
        <v>143</v>
      </c>
      <c r="E921" s="145" t="s">
        <v>1</v>
      </c>
      <c r="F921" s="146" t="s">
        <v>654</v>
      </c>
      <c r="H921" s="147">
        <v>-5.319</v>
      </c>
      <c r="L921" s="143"/>
      <c r="M921" s="148"/>
      <c r="T921" s="149"/>
      <c r="AT921" s="145" t="s">
        <v>143</v>
      </c>
      <c r="AU921" s="145" t="s">
        <v>81</v>
      </c>
      <c r="AV921" s="12" t="s">
        <v>81</v>
      </c>
      <c r="AW921" s="12" t="s">
        <v>27</v>
      </c>
      <c r="AX921" s="12" t="s">
        <v>71</v>
      </c>
      <c r="AY921" s="145" t="s">
        <v>135</v>
      </c>
    </row>
    <row r="922" spans="2:51" s="12" customFormat="1">
      <c r="B922" s="143"/>
      <c r="D922" s="144" t="s">
        <v>143</v>
      </c>
      <c r="E922" s="145" t="s">
        <v>1</v>
      </c>
      <c r="F922" s="146" t="s">
        <v>932</v>
      </c>
      <c r="H922" s="147">
        <v>6.7080000000000002</v>
      </c>
      <c r="L922" s="143"/>
      <c r="M922" s="148"/>
      <c r="T922" s="149"/>
      <c r="AT922" s="145" t="s">
        <v>143</v>
      </c>
      <c r="AU922" s="145" t="s">
        <v>81</v>
      </c>
      <c r="AV922" s="12" t="s">
        <v>81</v>
      </c>
      <c r="AW922" s="12" t="s">
        <v>27</v>
      </c>
      <c r="AX922" s="12" t="s">
        <v>71</v>
      </c>
      <c r="AY922" s="145" t="s">
        <v>135</v>
      </c>
    </row>
    <row r="923" spans="2:51" s="12" customFormat="1">
      <c r="B923" s="143"/>
      <c r="D923" s="144" t="s">
        <v>143</v>
      </c>
      <c r="E923" s="145" t="s">
        <v>1</v>
      </c>
      <c r="F923" s="146" t="s">
        <v>647</v>
      </c>
      <c r="H923" s="147">
        <v>-1.7729999999999999</v>
      </c>
      <c r="L923" s="143"/>
      <c r="M923" s="148"/>
      <c r="T923" s="149"/>
      <c r="AT923" s="145" t="s">
        <v>143</v>
      </c>
      <c r="AU923" s="145" t="s">
        <v>81</v>
      </c>
      <c r="AV923" s="12" t="s">
        <v>81</v>
      </c>
      <c r="AW923" s="12" t="s">
        <v>27</v>
      </c>
      <c r="AX923" s="12" t="s">
        <v>71</v>
      </c>
      <c r="AY923" s="145" t="s">
        <v>135</v>
      </c>
    </row>
    <row r="924" spans="2:51" s="12" customFormat="1">
      <c r="B924" s="143"/>
      <c r="D924" s="144" t="s">
        <v>143</v>
      </c>
      <c r="E924" s="145" t="s">
        <v>1</v>
      </c>
      <c r="F924" s="146" t="s">
        <v>933</v>
      </c>
      <c r="H924" s="147">
        <v>26.875</v>
      </c>
      <c r="L924" s="143"/>
      <c r="M924" s="148"/>
      <c r="T924" s="149"/>
      <c r="AT924" s="145" t="s">
        <v>143</v>
      </c>
      <c r="AU924" s="145" t="s">
        <v>81</v>
      </c>
      <c r="AV924" s="12" t="s">
        <v>81</v>
      </c>
      <c r="AW924" s="12" t="s">
        <v>27</v>
      </c>
      <c r="AX924" s="12" t="s">
        <v>71</v>
      </c>
      <c r="AY924" s="145" t="s">
        <v>135</v>
      </c>
    </row>
    <row r="925" spans="2:51" s="12" customFormat="1">
      <c r="B925" s="143"/>
      <c r="D925" s="144" t="s">
        <v>143</v>
      </c>
      <c r="E925" s="145" t="s">
        <v>1</v>
      </c>
      <c r="F925" s="146" t="s">
        <v>919</v>
      </c>
      <c r="H925" s="147">
        <v>-3.5459999999999998</v>
      </c>
      <c r="L925" s="143"/>
      <c r="M925" s="148"/>
      <c r="T925" s="149"/>
      <c r="AT925" s="145" t="s">
        <v>143</v>
      </c>
      <c r="AU925" s="145" t="s">
        <v>81</v>
      </c>
      <c r="AV925" s="12" t="s">
        <v>81</v>
      </c>
      <c r="AW925" s="12" t="s">
        <v>27</v>
      </c>
      <c r="AX925" s="12" t="s">
        <v>71</v>
      </c>
      <c r="AY925" s="145" t="s">
        <v>135</v>
      </c>
    </row>
    <row r="926" spans="2:51" s="12" customFormat="1">
      <c r="B926" s="143"/>
      <c r="D926" s="144" t="s">
        <v>143</v>
      </c>
      <c r="E926" s="145" t="s">
        <v>1</v>
      </c>
      <c r="F926" s="146" t="s">
        <v>650</v>
      </c>
      <c r="H926" s="147">
        <v>-3.6</v>
      </c>
      <c r="L926" s="143"/>
      <c r="M926" s="148"/>
      <c r="T926" s="149"/>
      <c r="AT926" s="145" t="s">
        <v>143</v>
      </c>
      <c r="AU926" s="145" t="s">
        <v>81</v>
      </c>
      <c r="AV926" s="12" t="s">
        <v>81</v>
      </c>
      <c r="AW926" s="12" t="s">
        <v>27</v>
      </c>
      <c r="AX926" s="12" t="s">
        <v>71</v>
      </c>
      <c r="AY926" s="145" t="s">
        <v>135</v>
      </c>
    </row>
    <row r="927" spans="2:51" s="12" customFormat="1">
      <c r="B927" s="143"/>
      <c r="D927" s="144" t="s">
        <v>143</v>
      </c>
      <c r="E927" s="145" t="s">
        <v>1</v>
      </c>
      <c r="F927" s="146" t="s">
        <v>934</v>
      </c>
      <c r="H927" s="147">
        <v>34.220999999999997</v>
      </c>
      <c r="L927" s="143"/>
      <c r="M927" s="148"/>
      <c r="T927" s="149"/>
      <c r="AT927" s="145" t="s">
        <v>143</v>
      </c>
      <c r="AU927" s="145" t="s">
        <v>81</v>
      </c>
      <c r="AV927" s="12" t="s">
        <v>81</v>
      </c>
      <c r="AW927" s="12" t="s">
        <v>27</v>
      </c>
      <c r="AX927" s="12" t="s">
        <v>71</v>
      </c>
      <c r="AY927" s="145" t="s">
        <v>135</v>
      </c>
    </row>
    <row r="928" spans="2:51" s="12" customFormat="1">
      <c r="B928" s="143"/>
      <c r="D928" s="144" t="s">
        <v>143</v>
      </c>
      <c r="E928" s="145" t="s">
        <v>1</v>
      </c>
      <c r="F928" s="146" t="s">
        <v>914</v>
      </c>
      <c r="H928" s="147">
        <v>-2.25</v>
      </c>
      <c r="L928" s="143"/>
      <c r="M928" s="148"/>
      <c r="T928" s="149"/>
      <c r="AT928" s="145" t="s">
        <v>143</v>
      </c>
      <c r="AU928" s="145" t="s">
        <v>81</v>
      </c>
      <c r="AV928" s="12" t="s">
        <v>81</v>
      </c>
      <c r="AW928" s="12" t="s">
        <v>27</v>
      </c>
      <c r="AX928" s="12" t="s">
        <v>71</v>
      </c>
      <c r="AY928" s="145" t="s">
        <v>135</v>
      </c>
    </row>
    <row r="929" spans="2:51" s="12" customFormat="1">
      <c r="B929" s="143"/>
      <c r="D929" s="144" t="s">
        <v>143</v>
      </c>
      <c r="E929" s="145" t="s">
        <v>1</v>
      </c>
      <c r="F929" s="146" t="s">
        <v>659</v>
      </c>
      <c r="H929" s="147">
        <v>-1.5760000000000001</v>
      </c>
      <c r="L929" s="143"/>
      <c r="M929" s="148"/>
      <c r="T929" s="149"/>
      <c r="AT929" s="145" t="s">
        <v>143</v>
      </c>
      <c r="AU929" s="145" t="s">
        <v>81</v>
      </c>
      <c r="AV929" s="12" t="s">
        <v>81</v>
      </c>
      <c r="AW929" s="12" t="s">
        <v>27</v>
      </c>
      <c r="AX929" s="12" t="s">
        <v>71</v>
      </c>
      <c r="AY929" s="145" t="s">
        <v>135</v>
      </c>
    </row>
    <row r="930" spans="2:51" s="12" customFormat="1">
      <c r="B930" s="143"/>
      <c r="D930" s="144" t="s">
        <v>143</v>
      </c>
      <c r="E930" s="145" t="s">
        <v>1</v>
      </c>
      <c r="F930" s="146" t="s">
        <v>663</v>
      </c>
      <c r="H930" s="147">
        <v>-3.5459999999999998</v>
      </c>
      <c r="L930" s="143"/>
      <c r="M930" s="148"/>
      <c r="T930" s="149"/>
      <c r="AT930" s="145" t="s">
        <v>143</v>
      </c>
      <c r="AU930" s="145" t="s">
        <v>81</v>
      </c>
      <c r="AV930" s="12" t="s">
        <v>81</v>
      </c>
      <c r="AW930" s="12" t="s">
        <v>27</v>
      </c>
      <c r="AX930" s="12" t="s">
        <v>71</v>
      </c>
      <c r="AY930" s="145" t="s">
        <v>135</v>
      </c>
    </row>
    <row r="931" spans="2:51" s="12" customFormat="1">
      <c r="B931" s="143"/>
      <c r="D931" s="144" t="s">
        <v>143</v>
      </c>
      <c r="E931" s="145" t="s">
        <v>1</v>
      </c>
      <c r="F931" s="146" t="s">
        <v>935</v>
      </c>
      <c r="H931" s="147">
        <v>18.177</v>
      </c>
      <c r="L931" s="143"/>
      <c r="M931" s="148"/>
      <c r="T931" s="149"/>
      <c r="AT931" s="145" t="s">
        <v>143</v>
      </c>
      <c r="AU931" s="145" t="s">
        <v>81</v>
      </c>
      <c r="AV931" s="12" t="s">
        <v>81</v>
      </c>
      <c r="AW931" s="12" t="s">
        <v>27</v>
      </c>
      <c r="AX931" s="12" t="s">
        <v>71</v>
      </c>
      <c r="AY931" s="145" t="s">
        <v>135</v>
      </c>
    </row>
    <row r="932" spans="2:51" s="12" customFormat="1">
      <c r="B932" s="143"/>
      <c r="D932" s="144" t="s">
        <v>143</v>
      </c>
      <c r="E932" s="145" t="s">
        <v>1</v>
      </c>
      <c r="F932" s="146" t="s">
        <v>647</v>
      </c>
      <c r="H932" s="147">
        <v>-1.7729999999999999</v>
      </c>
      <c r="L932" s="143"/>
      <c r="M932" s="148"/>
      <c r="T932" s="149"/>
      <c r="AT932" s="145" t="s">
        <v>143</v>
      </c>
      <c r="AU932" s="145" t="s">
        <v>81</v>
      </c>
      <c r="AV932" s="12" t="s">
        <v>81</v>
      </c>
      <c r="AW932" s="12" t="s">
        <v>27</v>
      </c>
      <c r="AX932" s="12" t="s">
        <v>71</v>
      </c>
      <c r="AY932" s="145" t="s">
        <v>135</v>
      </c>
    </row>
    <row r="933" spans="2:51" s="12" customFormat="1">
      <c r="B933" s="143"/>
      <c r="D933" s="144" t="s">
        <v>143</v>
      </c>
      <c r="E933" s="145" t="s">
        <v>1</v>
      </c>
      <c r="F933" s="146" t="s">
        <v>936</v>
      </c>
      <c r="H933" s="147">
        <v>17.850000000000001</v>
      </c>
      <c r="L933" s="143"/>
      <c r="M933" s="148"/>
      <c r="T933" s="149"/>
      <c r="AT933" s="145" t="s">
        <v>143</v>
      </c>
      <c r="AU933" s="145" t="s">
        <v>81</v>
      </c>
      <c r="AV933" s="12" t="s">
        <v>81</v>
      </c>
      <c r="AW933" s="12" t="s">
        <v>27</v>
      </c>
      <c r="AX933" s="12" t="s">
        <v>71</v>
      </c>
      <c r="AY933" s="145" t="s">
        <v>135</v>
      </c>
    </row>
    <row r="934" spans="2:51" s="12" customFormat="1">
      <c r="B934" s="143"/>
      <c r="D934" s="144" t="s">
        <v>143</v>
      </c>
      <c r="E934" s="145" t="s">
        <v>1</v>
      </c>
      <c r="F934" s="146" t="s">
        <v>658</v>
      </c>
      <c r="H934" s="147">
        <v>-1.379</v>
      </c>
      <c r="L934" s="143"/>
      <c r="M934" s="148"/>
      <c r="T934" s="149"/>
      <c r="AT934" s="145" t="s">
        <v>143</v>
      </c>
      <c r="AU934" s="145" t="s">
        <v>81</v>
      </c>
      <c r="AV934" s="12" t="s">
        <v>81</v>
      </c>
      <c r="AW934" s="12" t="s">
        <v>27</v>
      </c>
      <c r="AX934" s="12" t="s">
        <v>71</v>
      </c>
      <c r="AY934" s="145" t="s">
        <v>135</v>
      </c>
    </row>
    <row r="935" spans="2:51" s="12" customFormat="1">
      <c r="B935" s="143"/>
      <c r="D935" s="144" t="s">
        <v>143</v>
      </c>
      <c r="E935" s="145" t="s">
        <v>1</v>
      </c>
      <c r="F935" s="146" t="s">
        <v>659</v>
      </c>
      <c r="H935" s="147">
        <v>-1.5760000000000001</v>
      </c>
      <c r="L935" s="143"/>
      <c r="M935" s="148"/>
      <c r="T935" s="149"/>
      <c r="AT935" s="145" t="s">
        <v>143</v>
      </c>
      <c r="AU935" s="145" t="s">
        <v>81</v>
      </c>
      <c r="AV935" s="12" t="s">
        <v>81</v>
      </c>
      <c r="AW935" s="12" t="s">
        <v>27</v>
      </c>
      <c r="AX935" s="12" t="s">
        <v>71</v>
      </c>
      <c r="AY935" s="145" t="s">
        <v>135</v>
      </c>
    </row>
    <row r="936" spans="2:51" s="12" customFormat="1">
      <c r="B936" s="143"/>
      <c r="D936" s="144" t="s">
        <v>143</v>
      </c>
      <c r="E936" s="145" t="s">
        <v>1</v>
      </c>
      <c r="F936" s="146" t="s">
        <v>937</v>
      </c>
      <c r="H936" s="147">
        <v>8.3249999999999993</v>
      </c>
      <c r="L936" s="143"/>
      <c r="M936" s="148"/>
      <c r="T936" s="149"/>
      <c r="AT936" s="145" t="s">
        <v>143</v>
      </c>
      <c r="AU936" s="145" t="s">
        <v>81</v>
      </c>
      <c r="AV936" s="12" t="s">
        <v>81</v>
      </c>
      <c r="AW936" s="12" t="s">
        <v>27</v>
      </c>
      <c r="AX936" s="12" t="s">
        <v>71</v>
      </c>
      <c r="AY936" s="145" t="s">
        <v>135</v>
      </c>
    </row>
    <row r="937" spans="2:51" s="12" customFormat="1">
      <c r="B937" s="143"/>
      <c r="D937" s="144" t="s">
        <v>143</v>
      </c>
      <c r="E937" s="145" t="s">
        <v>1</v>
      </c>
      <c r="F937" s="146" t="s">
        <v>658</v>
      </c>
      <c r="H937" s="147">
        <v>-1.379</v>
      </c>
      <c r="L937" s="143"/>
      <c r="M937" s="148"/>
      <c r="T937" s="149"/>
      <c r="AT937" s="145" t="s">
        <v>143</v>
      </c>
      <c r="AU937" s="145" t="s">
        <v>81</v>
      </c>
      <c r="AV937" s="12" t="s">
        <v>81</v>
      </c>
      <c r="AW937" s="12" t="s">
        <v>27</v>
      </c>
      <c r="AX937" s="12" t="s">
        <v>71</v>
      </c>
      <c r="AY937" s="145" t="s">
        <v>135</v>
      </c>
    </row>
    <row r="938" spans="2:51" s="12" customFormat="1">
      <c r="B938" s="143"/>
      <c r="D938" s="144" t="s">
        <v>143</v>
      </c>
      <c r="E938" s="145" t="s">
        <v>1</v>
      </c>
      <c r="F938" s="146" t="s">
        <v>938</v>
      </c>
      <c r="H938" s="147">
        <v>13.865</v>
      </c>
      <c r="L938" s="143"/>
      <c r="M938" s="148"/>
      <c r="T938" s="149"/>
      <c r="AT938" s="145" t="s">
        <v>143</v>
      </c>
      <c r="AU938" s="145" t="s">
        <v>81</v>
      </c>
      <c r="AV938" s="12" t="s">
        <v>81</v>
      </c>
      <c r="AW938" s="12" t="s">
        <v>27</v>
      </c>
      <c r="AX938" s="12" t="s">
        <v>71</v>
      </c>
      <c r="AY938" s="145" t="s">
        <v>135</v>
      </c>
    </row>
    <row r="939" spans="2:51" s="12" customFormat="1">
      <c r="B939" s="143"/>
      <c r="D939" s="144" t="s">
        <v>143</v>
      </c>
      <c r="E939" s="145" t="s">
        <v>1</v>
      </c>
      <c r="F939" s="146" t="s">
        <v>939</v>
      </c>
      <c r="H939" s="147">
        <v>1.7729999999999999</v>
      </c>
      <c r="L939" s="143"/>
      <c r="M939" s="148"/>
      <c r="T939" s="149"/>
      <c r="AT939" s="145" t="s">
        <v>143</v>
      </c>
      <c r="AU939" s="145" t="s">
        <v>81</v>
      </c>
      <c r="AV939" s="12" t="s">
        <v>81</v>
      </c>
      <c r="AW939" s="12" t="s">
        <v>27</v>
      </c>
      <c r="AX939" s="12" t="s">
        <v>71</v>
      </c>
      <c r="AY939" s="145" t="s">
        <v>135</v>
      </c>
    </row>
    <row r="940" spans="2:51" s="12" customFormat="1">
      <c r="B940" s="143"/>
      <c r="D940" s="144" t="s">
        <v>143</v>
      </c>
      <c r="E940" s="145" t="s">
        <v>1</v>
      </c>
      <c r="F940" s="146" t="s">
        <v>940</v>
      </c>
      <c r="H940" s="147">
        <v>18.100000000000001</v>
      </c>
      <c r="L940" s="143"/>
      <c r="M940" s="148"/>
      <c r="T940" s="149"/>
      <c r="AT940" s="145" t="s">
        <v>143</v>
      </c>
      <c r="AU940" s="145" t="s">
        <v>81</v>
      </c>
      <c r="AV940" s="12" t="s">
        <v>81</v>
      </c>
      <c r="AW940" s="12" t="s">
        <v>27</v>
      </c>
      <c r="AX940" s="12" t="s">
        <v>71</v>
      </c>
      <c r="AY940" s="145" t="s">
        <v>135</v>
      </c>
    </row>
    <row r="941" spans="2:51" s="12" customFormat="1">
      <c r="B941" s="143"/>
      <c r="D941" s="144" t="s">
        <v>143</v>
      </c>
      <c r="E941" s="145" t="s">
        <v>1</v>
      </c>
      <c r="F941" s="146" t="s">
        <v>653</v>
      </c>
      <c r="H941" s="147">
        <v>-2.758</v>
      </c>
      <c r="L941" s="143"/>
      <c r="M941" s="148"/>
      <c r="T941" s="149"/>
      <c r="AT941" s="145" t="s">
        <v>143</v>
      </c>
      <c r="AU941" s="145" t="s">
        <v>81</v>
      </c>
      <c r="AV941" s="12" t="s">
        <v>81</v>
      </c>
      <c r="AW941" s="12" t="s">
        <v>27</v>
      </c>
      <c r="AX941" s="12" t="s">
        <v>71</v>
      </c>
      <c r="AY941" s="145" t="s">
        <v>135</v>
      </c>
    </row>
    <row r="942" spans="2:51" s="12" customFormat="1">
      <c r="B942" s="143"/>
      <c r="D942" s="144" t="s">
        <v>143</v>
      </c>
      <c r="E942" s="145" t="s">
        <v>1</v>
      </c>
      <c r="F942" s="146" t="s">
        <v>659</v>
      </c>
      <c r="H942" s="147">
        <v>-1.5760000000000001</v>
      </c>
      <c r="L942" s="143"/>
      <c r="M942" s="148"/>
      <c r="T942" s="149"/>
      <c r="AT942" s="145" t="s">
        <v>143</v>
      </c>
      <c r="AU942" s="145" t="s">
        <v>81</v>
      </c>
      <c r="AV942" s="12" t="s">
        <v>81</v>
      </c>
      <c r="AW942" s="12" t="s">
        <v>27</v>
      </c>
      <c r="AX942" s="12" t="s">
        <v>71</v>
      </c>
      <c r="AY942" s="145" t="s">
        <v>135</v>
      </c>
    </row>
    <row r="943" spans="2:51" s="12" customFormat="1">
      <c r="B943" s="143"/>
      <c r="D943" s="144" t="s">
        <v>143</v>
      </c>
      <c r="E943" s="145" t="s">
        <v>1</v>
      </c>
      <c r="F943" s="146" t="s">
        <v>872</v>
      </c>
      <c r="H943" s="147">
        <v>-1.7729999999999999</v>
      </c>
      <c r="L943" s="143"/>
      <c r="M943" s="148"/>
      <c r="T943" s="149"/>
      <c r="AT943" s="145" t="s">
        <v>143</v>
      </c>
      <c r="AU943" s="145" t="s">
        <v>81</v>
      </c>
      <c r="AV943" s="12" t="s">
        <v>81</v>
      </c>
      <c r="AW943" s="12" t="s">
        <v>27</v>
      </c>
      <c r="AX943" s="12" t="s">
        <v>71</v>
      </c>
      <c r="AY943" s="145" t="s">
        <v>135</v>
      </c>
    </row>
    <row r="944" spans="2:51" s="12" customFormat="1">
      <c r="B944" s="143"/>
      <c r="D944" s="144" t="s">
        <v>143</v>
      </c>
      <c r="E944" s="145" t="s">
        <v>1</v>
      </c>
      <c r="F944" s="146" t="s">
        <v>850</v>
      </c>
      <c r="H944" s="147">
        <v>8.75</v>
      </c>
      <c r="L944" s="143"/>
      <c r="M944" s="148"/>
      <c r="T944" s="149"/>
      <c r="AT944" s="145" t="s">
        <v>143</v>
      </c>
      <c r="AU944" s="145" t="s">
        <v>81</v>
      </c>
      <c r="AV944" s="12" t="s">
        <v>81</v>
      </c>
      <c r="AW944" s="12" t="s">
        <v>27</v>
      </c>
      <c r="AX944" s="12" t="s">
        <v>71</v>
      </c>
      <c r="AY944" s="145" t="s">
        <v>135</v>
      </c>
    </row>
    <row r="945" spans="2:51" s="12" customFormat="1">
      <c r="B945" s="143"/>
      <c r="D945" s="144" t="s">
        <v>143</v>
      </c>
      <c r="E945" s="145" t="s">
        <v>1</v>
      </c>
      <c r="F945" s="146" t="s">
        <v>658</v>
      </c>
      <c r="H945" s="147">
        <v>-1.379</v>
      </c>
      <c r="L945" s="143"/>
      <c r="M945" s="148"/>
      <c r="T945" s="149"/>
      <c r="AT945" s="145" t="s">
        <v>143</v>
      </c>
      <c r="AU945" s="145" t="s">
        <v>81</v>
      </c>
      <c r="AV945" s="12" t="s">
        <v>81</v>
      </c>
      <c r="AW945" s="12" t="s">
        <v>27</v>
      </c>
      <c r="AX945" s="12" t="s">
        <v>71</v>
      </c>
      <c r="AY945" s="145" t="s">
        <v>135</v>
      </c>
    </row>
    <row r="946" spans="2:51" s="12" customFormat="1">
      <c r="B946" s="143"/>
      <c r="D946" s="144" t="s">
        <v>143</v>
      </c>
      <c r="E946" s="145" t="s">
        <v>1</v>
      </c>
      <c r="F946" s="146" t="s">
        <v>941</v>
      </c>
      <c r="H946" s="147">
        <v>13.875</v>
      </c>
      <c r="L946" s="143"/>
      <c r="M946" s="148"/>
      <c r="T946" s="149"/>
      <c r="AT946" s="145" t="s">
        <v>143</v>
      </c>
      <c r="AU946" s="145" t="s">
        <v>81</v>
      </c>
      <c r="AV946" s="12" t="s">
        <v>81</v>
      </c>
      <c r="AW946" s="12" t="s">
        <v>27</v>
      </c>
      <c r="AX946" s="12" t="s">
        <v>71</v>
      </c>
      <c r="AY946" s="145" t="s">
        <v>135</v>
      </c>
    </row>
    <row r="947" spans="2:51" s="12" customFormat="1">
      <c r="B947" s="143"/>
      <c r="D947" s="144" t="s">
        <v>143</v>
      </c>
      <c r="E947" s="145" t="s">
        <v>1</v>
      </c>
      <c r="F947" s="146" t="s">
        <v>658</v>
      </c>
      <c r="H947" s="147">
        <v>-1.379</v>
      </c>
      <c r="L947" s="143"/>
      <c r="M947" s="148"/>
      <c r="T947" s="149"/>
      <c r="AT947" s="145" t="s">
        <v>143</v>
      </c>
      <c r="AU947" s="145" t="s">
        <v>81</v>
      </c>
      <c r="AV947" s="12" t="s">
        <v>81</v>
      </c>
      <c r="AW947" s="12" t="s">
        <v>27</v>
      </c>
      <c r="AX947" s="12" t="s">
        <v>71</v>
      </c>
      <c r="AY947" s="145" t="s">
        <v>135</v>
      </c>
    </row>
    <row r="948" spans="2:51" s="12" customFormat="1">
      <c r="B948" s="143"/>
      <c r="D948" s="144" t="s">
        <v>143</v>
      </c>
      <c r="E948" s="145" t="s">
        <v>1</v>
      </c>
      <c r="F948" s="146" t="s">
        <v>942</v>
      </c>
      <c r="H948" s="147">
        <v>15.625</v>
      </c>
      <c r="L948" s="143"/>
      <c r="M948" s="148"/>
      <c r="T948" s="149"/>
      <c r="AT948" s="145" t="s">
        <v>143</v>
      </c>
      <c r="AU948" s="145" t="s">
        <v>81</v>
      </c>
      <c r="AV948" s="12" t="s">
        <v>81</v>
      </c>
      <c r="AW948" s="12" t="s">
        <v>27</v>
      </c>
      <c r="AX948" s="12" t="s">
        <v>71</v>
      </c>
      <c r="AY948" s="145" t="s">
        <v>135</v>
      </c>
    </row>
    <row r="949" spans="2:51" s="12" customFormat="1">
      <c r="B949" s="143"/>
      <c r="D949" s="144" t="s">
        <v>143</v>
      </c>
      <c r="E949" s="145" t="s">
        <v>1</v>
      </c>
      <c r="F949" s="146" t="s">
        <v>834</v>
      </c>
      <c r="H949" s="147">
        <v>-1.5760000000000001</v>
      </c>
      <c r="L949" s="143"/>
      <c r="M949" s="148"/>
      <c r="T949" s="149"/>
      <c r="AT949" s="145" t="s">
        <v>143</v>
      </c>
      <c r="AU949" s="145" t="s">
        <v>81</v>
      </c>
      <c r="AV949" s="12" t="s">
        <v>81</v>
      </c>
      <c r="AW949" s="12" t="s">
        <v>27</v>
      </c>
      <c r="AX949" s="12" t="s">
        <v>71</v>
      </c>
      <c r="AY949" s="145" t="s">
        <v>135</v>
      </c>
    </row>
    <row r="950" spans="2:51" s="12" customFormat="1">
      <c r="B950" s="143"/>
      <c r="D950" s="144" t="s">
        <v>143</v>
      </c>
      <c r="E950" s="145" t="s">
        <v>1</v>
      </c>
      <c r="F950" s="146" t="s">
        <v>943</v>
      </c>
      <c r="H950" s="147">
        <v>11.375</v>
      </c>
      <c r="L950" s="143"/>
      <c r="M950" s="148"/>
      <c r="T950" s="149"/>
      <c r="AT950" s="145" t="s">
        <v>143</v>
      </c>
      <c r="AU950" s="145" t="s">
        <v>81</v>
      </c>
      <c r="AV950" s="12" t="s">
        <v>81</v>
      </c>
      <c r="AW950" s="12" t="s">
        <v>27</v>
      </c>
      <c r="AX950" s="12" t="s">
        <v>71</v>
      </c>
      <c r="AY950" s="145" t="s">
        <v>135</v>
      </c>
    </row>
    <row r="951" spans="2:51" s="12" customFormat="1">
      <c r="B951" s="143"/>
      <c r="D951" s="144" t="s">
        <v>143</v>
      </c>
      <c r="E951" s="145" t="s">
        <v>1</v>
      </c>
      <c r="F951" s="146" t="s">
        <v>658</v>
      </c>
      <c r="H951" s="147">
        <v>-1.379</v>
      </c>
      <c r="L951" s="143"/>
      <c r="M951" s="148"/>
      <c r="T951" s="149"/>
      <c r="AT951" s="145" t="s">
        <v>143</v>
      </c>
      <c r="AU951" s="145" t="s">
        <v>81</v>
      </c>
      <c r="AV951" s="12" t="s">
        <v>81</v>
      </c>
      <c r="AW951" s="12" t="s">
        <v>27</v>
      </c>
      <c r="AX951" s="12" t="s">
        <v>71</v>
      </c>
      <c r="AY951" s="145" t="s">
        <v>135</v>
      </c>
    </row>
    <row r="952" spans="2:51" s="12" customFormat="1">
      <c r="B952" s="143"/>
      <c r="D952" s="144" t="s">
        <v>143</v>
      </c>
      <c r="E952" s="145" t="s">
        <v>1</v>
      </c>
      <c r="F952" s="146" t="s">
        <v>944</v>
      </c>
      <c r="H952" s="147">
        <v>16.988</v>
      </c>
      <c r="L952" s="143"/>
      <c r="M952" s="148"/>
      <c r="T952" s="149"/>
      <c r="AT952" s="145" t="s">
        <v>143</v>
      </c>
      <c r="AU952" s="145" t="s">
        <v>81</v>
      </c>
      <c r="AV952" s="12" t="s">
        <v>81</v>
      </c>
      <c r="AW952" s="12" t="s">
        <v>27</v>
      </c>
      <c r="AX952" s="12" t="s">
        <v>71</v>
      </c>
      <c r="AY952" s="145" t="s">
        <v>135</v>
      </c>
    </row>
    <row r="953" spans="2:51" s="12" customFormat="1">
      <c r="B953" s="143"/>
      <c r="D953" s="144" t="s">
        <v>143</v>
      </c>
      <c r="E953" s="145" t="s">
        <v>1</v>
      </c>
      <c r="F953" s="146" t="s">
        <v>658</v>
      </c>
      <c r="H953" s="147">
        <v>-1.379</v>
      </c>
      <c r="L953" s="143"/>
      <c r="M953" s="148"/>
      <c r="T953" s="149"/>
      <c r="AT953" s="145" t="s">
        <v>143</v>
      </c>
      <c r="AU953" s="145" t="s">
        <v>81</v>
      </c>
      <c r="AV953" s="12" t="s">
        <v>81</v>
      </c>
      <c r="AW953" s="12" t="s">
        <v>27</v>
      </c>
      <c r="AX953" s="12" t="s">
        <v>71</v>
      </c>
      <c r="AY953" s="145" t="s">
        <v>135</v>
      </c>
    </row>
    <row r="954" spans="2:51" s="12" customFormat="1">
      <c r="B954" s="143"/>
      <c r="D954" s="144" t="s">
        <v>143</v>
      </c>
      <c r="E954" s="145" t="s">
        <v>1</v>
      </c>
      <c r="F954" s="146" t="s">
        <v>872</v>
      </c>
      <c r="H954" s="147">
        <v>-1.7729999999999999</v>
      </c>
      <c r="L954" s="143"/>
      <c r="M954" s="148"/>
      <c r="T954" s="149"/>
      <c r="AT954" s="145" t="s">
        <v>143</v>
      </c>
      <c r="AU954" s="145" t="s">
        <v>81</v>
      </c>
      <c r="AV954" s="12" t="s">
        <v>81</v>
      </c>
      <c r="AW954" s="12" t="s">
        <v>27</v>
      </c>
      <c r="AX954" s="12" t="s">
        <v>71</v>
      </c>
      <c r="AY954" s="145" t="s">
        <v>135</v>
      </c>
    </row>
    <row r="955" spans="2:51" s="12" customFormat="1">
      <c r="B955" s="143"/>
      <c r="D955" s="144" t="s">
        <v>143</v>
      </c>
      <c r="E955" s="145" t="s">
        <v>1</v>
      </c>
      <c r="F955" s="146" t="s">
        <v>945</v>
      </c>
      <c r="H955" s="147">
        <v>5.5</v>
      </c>
      <c r="L955" s="143"/>
      <c r="M955" s="148"/>
      <c r="T955" s="149"/>
      <c r="AT955" s="145" t="s">
        <v>143</v>
      </c>
      <c r="AU955" s="145" t="s">
        <v>81</v>
      </c>
      <c r="AV955" s="12" t="s">
        <v>81</v>
      </c>
      <c r="AW955" s="12" t="s">
        <v>27</v>
      </c>
      <c r="AX955" s="12" t="s">
        <v>71</v>
      </c>
      <c r="AY955" s="145" t="s">
        <v>135</v>
      </c>
    </row>
    <row r="956" spans="2:51" s="12" customFormat="1">
      <c r="B956" s="143"/>
      <c r="D956" s="144" t="s">
        <v>143</v>
      </c>
      <c r="E956" s="145" t="s">
        <v>1</v>
      </c>
      <c r="F956" s="146" t="s">
        <v>946</v>
      </c>
      <c r="H956" s="147">
        <v>13.728</v>
      </c>
      <c r="L956" s="143"/>
      <c r="M956" s="148"/>
      <c r="T956" s="149"/>
      <c r="AT956" s="145" t="s">
        <v>143</v>
      </c>
      <c r="AU956" s="145" t="s">
        <v>81</v>
      </c>
      <c r="AV956" s="12" t="s">
        <v>81</v>
      </c>
      <c r="AW956" s="12" t="s">
        <v>27</v>
      </c>
      <c r="AX956" s="12" t="s">
        <v>71</v>
      </c>
      <c r="AY956" s="145" t="s">
        <v>135</v>
      </c>
    </row>
    <row r="957" spans="2:51" s="12" customFormat="1">
      <c r="B957" s="143"/>
      <c r="D957" s="144" t="s">
        <v>143</v>
      </c>
      <c r="E957" s="145" t="s">
        <v>1</v>
      </c>
      <c r="F957" s="146" t="s">
        <v>647</v>
      </c>
      <c r="H957" s="147">
        <v>-1.7729999999999999</v>
      </c>
      <c r="L957" s="143"/>
      <c r="M957" s="148"/>
      <c r="T957" s="149"/>
      <c r="AT957" s="145" t="s">
        <v>143</v>
      </c>
      <c r="AU957" s="145" t="s">
        <v>81</v>
      </c>
      <c r="AV957" s="12" t="s">
        <v>81</v>
      </c>
      <c r="AW957" s="12" t="s">
        <v>27</v>
      </c>
      <c r="AX957" s="12" t="s">
        <v>71</v>
      </c>
      <c r="AY957" s="145" t="s">
        <v>135</v>
      </c>
    </row>
    <row r="958" spans="2:51" s="12" customFormat="1">
      <c r="B958" s="143"/>
      <c r="D958" s="144" t="s">
        <v>143</v>
      </c>
      <c r="E958" s="145" t="s">
        <v>1</v>
      </c>
      <c r="F958" s="146" t="s">
        <v>947</v>
      </c>
      <c r="H958" s="147">
        <v>18</v>
      </c>
      <c r="L958" s="143"/>
      <c r="M958" s="148"/>
      <c r="T958" s="149"/>
      <c r="AT958" s="145" t="s">
        <v>143</v>
      </c>
      <c r="AU958" s="145" t="s">
        <v>81</v>
      </c>
      <c r="AV958" s="12" t="s">
        <v>81</v>
      </c>
      <c r="AW958" s="12" t="s">
        <v>27</v>
      </c>
      <c r="AX958" s="12" t="s">
        <v>71</v>
      </c>
      <c r="AY958" s="145" t="s">
        <v>135</v>
      </c>
    </row>
    <row r="959" spans="2:51" s="12" customFormat="1">
      <c r="B959" s="143"/>
      <c r="D959" s="144" t="s">
        <v>143</v>
      </c>
      <c r="E959" s="145" t="s">
        <v>1</v>
      </c>
      <c r="F959" s="146" t="s">
        <v>919</v>
      </c>
      <c r="H959" s="147">
        <v>-3.5459999999999998</v>
      </c>
      <c r="L959" s="143"/>
      <c r="M959" s="148"/>
      <c r="T959" s="149"/>
      <c r="AT959" s="145" t="s">
        <v>143</v>
      </c>
      <c r="AU959" s="145" t="s">
        <v>81</v>
      </c>
      <c r="AV959" s="12" t="s">
        <v>81</v>
      </c>
      <c r="AW959" s="12" t="s">
        <v>27</v>
      </c>
      <c r="AX959" s="12" t="s">
        <v>71</v>
      </c>
      <c r="AY959" s="145" t="s">
        <v>135</v>
      </c>
    </row>
    <row r="960" spans="2:51" s="12" customFormat="1">
      <c r="B960" s="143"/>
      <c r="D960" s="144" t="s">
        <v>143</v>
      </c>
      <c r="E960" s="145" t="s">
        <v>1</v>
      </c>
      <c r="F960" s="146" t="s">
        <v>948</v>
      </c>
      <c r="H960" s="147">
        <v>5.55</v>
      </c>
      <c r="L960" s="143"/>
      <c r="M960" s="148"/>
      <c r="T960" s="149"/>
      <c r="AT960" s="145" t="s">
        <v>143</v>
      </c>
      <c r="AU960" s="145" t="s">
        <v>81</v>
      </c>
      <c r="AV960" s="12" t="s">
        <v>81</v>
      </c>
      <c r="AW960" s="12" t="s">
        <v>27</v>
      </c>
      <c r="AX960" s="12" t="s">
        <v>71</v>
      </c>
      <c r="AY960" s="145" t="s">
        <v>135</v>
      </c>
    </row>
    <row r="961" spans="2:51" s="12" customFormat="1">
      <c r="B961" s="143"/>
      <c r="D961" s="144" t="s">
        <v>143</v>
      </c>
      <c r="E961" s="145" t="s">
        <v>1</v>
      </c>
      <c r="F961" s="146" t="s">
        <v>647</v>
      </c>
      <c r="H961" s="147">
        <v>-1.7729999999999999</v>
      </c>
      <c r="L961" s="143"/>
      <c r="M961" s="148"/>
      <c r="T961" s="149"/>
      <c r="AT961" s="145" t="s">
        <v>143</v>
      </c>
      <c r="AU961" s="145" t="s">
        <v>81</v>
      </c>
      <c r="AV961" s="12" t="s">
        <v>81</v>
      </c>
      <c r="AW961" s="12" t="s">
        <v>27</v>
      </c>
      <c r="AX961" s="12" t="s">
        <v>71</v>
      </c>
      <c r="AY961" s="145" t="s">
        <v>135</v>
      </c>
    </row>
    <row r="962" spans="2:51" s="15" customFormat="1">
      <c r="B962" s="175"/>
      <c r="D962" s="144" t="s">
        <v>143</v>
      </c>
      <c r="E962" s="176" t="s">
        <v>1</v>
      </c>
      <c r="F962" s="177" t="s">
        <v>590</v>
      </c>
      <c r="H962" s="178">
        <v>605.97299999999939</v>
      </c>
      <c r="L962" s="175"/>
      <c r="M962" s="179"/>
      <c r="T962" s="180"/>
      <c r="AT962" s="176" t="s">
        <v>143</v>
      </c>
      <c r="AU962" s="176" t="s">
        <v>81</v>
      </c>
      <c r="AV962" s="15" t="s">
        <v>150</v>
      </c>
      <c r="AW962" s="15" t="s">
        <v>27</v>
      </c>
      <c r="AX962" s="15" t="s">
        <v>71</v>
      </c>
      <c r="AY962" s="176" t="s">
        <v>135</v>
      </c>
    </row>
    <row r="963" spans="2:51" s="14" customFormat="1">
      <c r="B963" s="156"/>
      <c r="D963" s="144" t="s">
        <v>143</v>
      </c>
      <c r="E963" s="157" t="s">
        <v>1</v>
      </c>
      <c r="F963" s="158" t="s">
        <v>591</v>
      </c>
      <c r="H963" s="157" t="s">
        <v>1</v>
      </c>
      <c r="L963" s="156"/>
      <c r="M963" s="159"/>
      <c r="T963" s="160"/>
      <c r="AT963" s="157" t="s">
        <v>143</v>
      </c>
      <c r="AU963" s="157" t="s">
        <v>81</v>
      </c>
      <c r="AV963" s="14" t="s">
        <v>79</v>
      </c>
      <c r="AW963" s="14" t="s">
        <v>27</v>
      </c>
      <c r="AX963" s="14" t="s">
        <v>71</v>
      </c>
      <c r="AY963" s="157" t="s">
        <v>135</v>
      </c>
    </row>
    <row r="964" spans="2:51" s="12" customFormat="1">
      <c r="B964" s="143"/>
      <c r="D964" s="144" t="s">
        <v>143</v>
      </c>
      <c r="E964" s="145" t="s">
        <v>1</v>
      </c>
      <c r="F964" s="146" t="s">
        <v>949</v>
      </c>
      <c r="H964" s="147">
        <v>36.290999999999997</v>
      </c>
      <c r="L964" s="143"/>
      <c r="M964" s="148"/>
      <c r="T964" s="149"/>
      <c r="AT964" s="145" t="s">
        <v>143</v>
      </c>
      <c r="AU964" s="145" t="s">
        <v>81</v>
      </c>
      <c r="AV964" s="12" t="s">
        <v>81</v>
      </c>
      <c r="AW964" s="12" t="s">
        <v>27</v>
      </c>
      <c r="AX964" s="12" t="s">
        <v>71</v>
      </c>
      <c r="AY964" s="145" t="s">
        <v>135</v>
      </c>
    </row>
    <row r="965" spans="2:51" s="12" customFormat="1">
      <c r="B965" s="143"/>
      <c r="D965" s="144" t="s">
        <v>143</v>
      </c>
      <c r="E965" s="145" t="s">
        <v>1</v>
      </c>
      <c r="F965" s="146" t="s">
        <v>919</v>
      </c>
      <c r="H965" s="147">
        <v>-3.5459999999999998</v>
      </c>
      <c r="L965" s="143"/>
      <c r="M965" s="148"/>
      <c r="T965" s="149"/>
      <c r="AT965" s="145" t="s">
        <v>143</v>
      </c>
      <c r="AU965" s="145" t="s">
        <v>81</v>
      </c>
      <c r="AV965" s="12" t="s">
        <v>81</v>
      </c>
      <c r="AW965" s="12" t="s">
        <v>27</v>
      </c>
      <c r="AX965" s="12" t="s">
        <v>71</v>
      </c>
      <c r="AY965" s="145" t="s">
        <v>135</v>
      </c>
    </row>
    <row r="966" spans="2:51" s="12" customFormat="1">
      <c r="B966" s="143"/>
      <c r="D966" s="144" t="s">
        <v>143</v>
      </c>
      <c r="E966" s="145" t="s">
        <v>1</v>
      </c>
      <c r="F966" s="146" t="s">
        <v>950</v>
      </c>
      <c r="H966" s="147">
        <v>8.7750000000000004</v>
      </c>
      <c r="L966" s="143"/>
      <c r="M966" s="148"/>
      <c r="T966" s="149"/>
      <c r="AT966" s="145" t="s">
        <v>143</v>
      </c>
      <c r="AU966" s="145" t="s">
        <v>81</v>
      </c>
      <c r="AV966" s="12" t="s">
        <v>81</v>
      </c>
      <c r="AW966" s="12" t="s">
        <v>27</v>
      </c>
      <c r="AX966" s="12" t="s">
        <v>71</v>
      </c>
      <c r="AY966" s="145" t="s">
        <v>135</v>
      </c>
    </row>
    <row r="967" spans="2:51" s="12" customFormat="1">
      <c r="B967" s="143"/>
      <c r="D967" s="144" t="s">
        <v>143</v>
      </c>
      <c r="E967" s="145" t="s">
        <v>1</v>
      </c>
      <c r="F967" s="146" t="s">
        <v>658</v>
      </c>
      <c r="H967" s="147">
        <v>-1.379</v>
      </c>
      <c r="L967" s="143"/>
      <c r="M967" s="148"/>
      <c r="T967" s="149"/>
      <c r="AT967" s="145" t="s">
        <v>143</v>
      </c>
      <c r="AU967" s="145" t="s">
        <v>81</v>
      </c>
      <c r="AV967" s="12" t="s">
        <v>81</v>
      </c>
      <c r="AW967" s="12" t="s">
        <v>27</v>
      </c>
      <c r="AX967" s="12" t="s">
        <v>71</v>
      </c>
      <c r="AY967" s="145" t="s">
        <v>135</v>
      </c>
    </row>
    <row r="968" spans="2:51" s="12" customFormat="1">
      <c r="B968" s="143"/>
      <c r="D968" s="144" t="s">
        <v>143</v>
      </c>
      <c r="E968" s="145" t="s">
        <v>1</v>
      </c>
      <c r="F968" s="146" t="s">
        <v>951</v>
      </c>
      <c r="H968" s="147">
        <v>41.79</v>
      </c>
      <c r="L968" s="143"/>
      <c r="M968" s="148"/>
      <c r="T968" s="149"/>
      <c r="AT968" s="145" t="s">
        <v>143</v>
      </c>
      <c r="AU968" s="145" t="s">
        <v>81</v>
      </c>
      <c r="AV968" s="12" t="s">
        <v>81</v>
      </c>
      <c r="AW968" s="12" t="s">
        <v>27</v>
      </c>
      <c r="AX968" s="12" t="s">
        <v>71</v>
      </c>
      <c r="AY968" s="145" t="s">
        <v>135</v>
      </c>
    </row>
    <row r="969" spans="2:51" s="12" customFormat="1">
      <c r="B969" s="143"/>
      <c r="D969" s="144" t="s">
        <v>143</v>
      </c>
      <c r="E969" s="145" t="s">
        <v>1</v>
      </c>
      <c r="F969" s="146" t="s">
        <v>658</v>
      </c>
      <c r="H969" s="147">
        <v>-1.379</v>
      </c>
      <c r="L969" s="143"/>
      <c r="M969" s="148"/>
      <c r="T969" s="149"/>
      <c r="AT969" s="145" t="s">
        <v>143</v>
      </c>
      <c r="AU969" s="145" t="s">
        <v>81</v>
      </c>
      <c r="AV969" s="12" t="s">
        <v>81</v>
      </c>
      <c r="AW969" s="12" t="s">
        <v>27</v>
      </c>
      <c r="AX969" s="12" t="s">
        <v>71</v>
      </c>
      <c r="AY969" s="145" t="s">
        <v>135</v>
      </c>
    </row>
    <row r="970" spans="2:51" s="12" customFormat="1">
      <c r="B970" s="143"/>
      <c r="D970" s="144" t="s">
        <v>143</v>
      </c>
      <c r="E970" s="145" t="s">
        <v>1</v>
      </c>
      <c r="F970" s="146" t="s">
        <v>663</v>
      </c>
      <c r="H970" s="147">
        <v>-3.5459999999999998</v>
      </c>
      <c r="L970" s="143"/>
      <c r="M970" s="148"/>
      <c r="T970" s="149"/>
      <c r="AT970" s="145" t="s">
        <v>143</v>
      </c>
      <c r="AU970" s="145" t="s">
        <v>81</v>
      </c>
      <c r="AV970" s="12" t="s">
        <v>81</v>
      </c>
      <c r="AW970" s="12" t="s">
        <v>27</v>
      </c>
      <c r="AX970" s="12" t="s">
        <v>71</v>
      </c>
      <c r="AY970" s="145" t="s">
        <v>135</v>
      </c>
    </row>
    <row r="971" spans="2:51" s="12" customFormat="1">
      <c r="B971" s="143"/>
      <c r="D971" s="144" t="s">
        <v>143</v>
      </c>
      <c r="E971" s="145" t="s">
        <v>1</v>
      </c>
      <c r="F971" s="146" t="s">
        <v>952</v>
      </c>
      <c r="H971" s="147">
        <v>29.405999999999999</v>
      </c>
      <c r="L971" s="143"/>
      <c r="M971" s="148"/>
      <c r="T971" s="149"/>
      <c r="AT971" s="145" t="s">
        <v>143</v>
      </c>
      <c r="AU971" s="145" t="s">
        <v>81</v>
      </c>
      <c r="AV971" s="12" t="s">
        <v>81</v>
      </c>
      <c r="AW971" s="12" t="s">
        <v>27</v>
      </c>
      <c r="AX971" s="12" t="s">
        <v>71</v>
      </c>
      <c r="AY971" s="145" t="s">
        <v>135</v>
      </c>
    </row>
    <row r="972" spans="2:51" s="12" customFormat="1">
      <c r="B972" s="143"/>
      <c r="D972" s="144" t="s">
        <v>143</v>
      </c>
      <c r="E972" s="145" t="s">
        <v>1</v>
      </c>
      <c r="F972" s="146" t="s">
        <v>919</v>
      </c>
      <c r="H972" s="147">
        <v>-3.5459999999999998</v>
      </c>
      <c r="L972" s="143"/>
      <c r="M972" s="148"/>
      <c r="T972" s="149"/>
      <c r="AT972" s="145" t="s">
        <v>143</v>
      </c>
      <c r="AU972" s="145" t="s">
        <v>81</v>
      </c>
      <c r="AV972" s="12" t="s">
        <v>81</v>
      </c>
      <c r="AW972" s="12" t="s">
        <v>27</v>
      </c>
      <c r="AX972" s="12" t="s">
        <v>71</v>
      </c>
      <c r="AY972" s="145" t="s">
        <v>135</v>
      </c>
    </row>
    <row r="973" spans="2:51" s="12" customFormat="1">
      <c r="B973" s="143"/>
      <c r="D973" s="144" t="s">
        <v>143</v>
      </c>
      <c r="E973" s="145" t="s">
        <v>1</v>
      </c>
      <c r="F973" s="146" t="s">
        <v>953</v>
      </c>
      <c r="H973" s="147">
        <v>5.5</v>
      </c>
      <c r="L973" s="143"/>
      <c r="M973" s="148"/>
      <c r="T973" s="149"/>
      <c r="AT973" s="145" t="s">
        <v>143</v>
      </c>
      <c r="AU973" s="145" t="s">
        <v>81</v>
      </c>
      <c r="AV973" s="12" t="s">
        <v>81</v>
      </c>
      <c r="AW973" s="12" t="s">
        <v>27</v>
      </c>
      <c r="AX973" s="12" t="s">
        <v>71</v>
      </c>
      <c r="AY973" s="145" t="s">
        <v>135</v>
      </c>
    </row>
    <row r="974" spans="2:51" s="12" customFormat="1">
      <c r="B974" s="143"/>
      <c r="D974" s="144" t="s">
        <v>143</v>
      </c>
      <c r="E974" s="145" t="s">
        <v>1</v>
      </c>
      <c r="F974" s="146" t="s">
        <v>647</v>
      </c>
      <c r="H974" s="147">
        <v>-1.7729999999999999</v>
      </c>
      <c r="L974" s="143"/>
      <c r="M974" s="148"/>
      <c r="T974" s="149"/>
      <c r="AT974" s="145" t="s">
        <v>143</v>
      </c>
      <c r="AU974" s="145" t="s">
        <v>81</v>
      </c>
      <c r="AV974" s="12" t="s">
        <v>81</v>
      </c>
      <c r="AW974" s="12" t="s">
        <v>27</v>
      </c>
      <c r="AX974" s="12" t="s">
        <v>71</v>
      </c>
      <c r="AY974" s="145" t="s">
        <v>135</v>
      </c>
    </row>
    <row r="975" spans="2:51" s="12" customFormat="1">
      <c r="B975" s="143"/>
      <c r="D975" s="144" t="s">
        <v>143</v>
      </c>
      <c r="E975" s="145" t="s">
        <v>1</v>
      </c>
      <c r="F975" s="146" t="s">
        <v>876</v>
      </c>
      <c r="H975" s="147">
        <v>41</v>
      </c>
      <c r="L975" s="143"/>
      <c r="M975" s="148"/>
      <c r="T975" s="149"/>
      <c r="AT975" s="145" t="s">
        <v>143</v>
      </c>
      <c r="AU975" s="145" t="s">
        <v>81</v>
      </c>
      <c r="AV975" s="12" t="s">
        <v>81</v>
      </c>
      <c r="AW975" s="12" t="s">
        <v>27</v>
      </c>
      <c r="AX975" s="12" t="s">
        <v>71</v>
      </c>
      <c r="AY975" s="145" t="s">
        <v>135</v>
      </c>
    </row>
    <row r="976" spans="2:51" s="12" customFormat="1">
      <c r="B976" s="143"/>
      <c r="D976" s="144" t="s">
        <v>143</v>
      </c>
      <c r="E976" s="145" t="s">
        <v>1</v>
      </c>
      <c r="F976" s="146" t="s">
        <v>919</v>
      </c>
      <c r="H976" s="147">
        <v>-3.5459999999999998</v>
      </c>
      <c r="L976" s="143"/>
      <c r="M976" s="148"/>
      <c r="T976" s="149"/>
      <c r="AT976" s="145" t="s">
        <v>143</v>
      </c>
      <c r="AU976" s="145" t="s">
        <v>81</v>
      </c>
      <c r="AV976" s="12" t="s">
        <v>81</v>
      </c>
      <c r="AW976" s="12" t="s">
        <v>27</v>
      </c>
      <c r="AX976" s="12" t="s">
        <v>71</v>
      </c>
      <c r="AY976" s="145" t="s">
        <v>135</v>
      </c>
    </row>
    <row r="977" spans="2:51" s="12" customFormat="1">
      <c r="B977" s="143"/>
      <c r="D977" s="144" t="s">
        <v>143</v>
      </c>
      <c r="E977" s="145" t="s">
        <v>1</v>
      </c>
      <c r="F977" s="146" t="s">
        <v>671</v>
      </c>
      <c r="H977" s="147">
        <v>-2.9550000000000001</v>
      </c>
      <c r="L977" s="143"/>
      <c r="M977" s="148"/>
      <c r="T977" s="149"/>
      <c r="AT977" s="145" t="s">
        <v>143</v>
      </c>
      <c r="AU977" s="145" t="s">
        <v>81</v>
      </c>
      <c r="AV977" s="12" t="s">
        <v>81</v>
      </c>
      <c r="AW977" s="12" t="s">
        <v>27</v>
      </c>
      <c r="AX977" s="12" t="s">
        <v>71</v>
      </c>
      <c r="AY977" s="145" t="s">
        <v>135</v>
      </c>
    </row>
    <row r="978" spans="2:51" s="12" customFormat="1">
      <c r="B978" s="143"/>
      <c r="D978" s="144" t="s">
        <v>143</v>
      </c>
      <c r="E978" s="145" t="s">
        <v>1</v>
      </c>
      <c r="F978" s="146" t="s">
        <v>954</v>
      </c>
      <c r="H978" s="147">
        <v>5.55</v>
      </c>
      <c r="L978" s="143"/>
      <c r="M978" s="148"/>
      <c r="T978" s="149"/>
      <c r="AT978" s="145" t="s">
        <v>143</v>
      </c>
      <c r="AU978" s="145" t="s">
        <v>81</v>
      </c>
      <c r="AV978" s="12" t="s">
        <v>81</v>
      </c>
      <c r="AW978" s="12" t="s">
        <v>27</v>
      </c>
      <c r="AX978" s="12" t="s">
        <v>71</v>
      </c>
      <c r="AY978" s="145" t="s">
        <v>135</v>
      </c>
    </row>
    <row r="979" spans="2:51" s="12" customFormat="1">
      <c r="B979" s="143"/>
      <c r="D979" s="144" t="s">
        <v>143</v>
      </c>
      <c r="E979" s="145" t="s">
        <v>1</v>
      </c>
      <c r="F979" s="146" t="s">
        <v>647</v>
      </c>
      <c r="H979" s="147">
        <v>-1.7729999999999999</v>
      </c>
      <c r="L979" s="143"/>
      <c r="M979" s="148"/>
      <c r="T979" s="149"/>
      <c r="AT979" s="145" t="s">
        <v>143</v>
      </c>
      <c r="AU979" s="145" t="s">
        <v>81</v>
      </c>
      <c r="AV979" s="12" t="s">
        <v>81</v>
      </c>
      <c r="AW979" s="12" t="s">
        <v>27</v>
      </c>
      <c r="AX979" s="12" t="s">
        <v>71</v>
      </c>
      <c r="AY979" s="145" t="s">
        <v>135</v>
      </c>
    </row>
    <row r="980" spans="2:51" s="12" customFormat="1">
      <c r="B980" s="143"/>
      <c r="D980" s="144" t="s">
        <v>143</v>
      </c>
      <c r="E980" s="145" t="s">
        <v>1</v>
      </c>
      <c r="F980" s="146" t="s">
        <v>955</v>
      </c>
      <c r="H980" s="147">
        <v>17.867999999999999</v>
      </c>
      <c r="L980" s="143"/>
      <c r="M980" s="148"/>
      <c r="T980" s="149"/>
      <c r="AT980" s="145" t="s">
        <v>143</v>
      </c>
      <c r="AU980" s="145" t="s">
        <v>81</v>
      </c>
      <c r="AV980" s="12" t="s">
        <v>81</v>
      </c>
      <c r="AW980" s="12" t="s">
        <v>27</v>
      </c>
      <c r="AX980" s="12" t="s">
        <v>71</v>
      </c>
      <c r="AY980" s="145" t="s">
        <v>135</v>
      </c>
    </row>
    <row r="981" spans="2:51" s="12" customFormat="1">
      <c r="B981" s="143"/>
      <c r="D981" s="144" t="s">
        <v>143</v>
      </c>
      <c r="E981" s="145" t="s">
        <v>1</v>
      </c>
      <c r="F981" s="146" t="s">
        <v>647</v>
      </c>
      <c r="H981" s="147">
        <v>-1.7729999999999999</v>
      </c>
      <c r="L981" s="143"/>
      <c r="M981" s="148"/>
      <c r="T981" s="149"/>
      <c r="AT981" s="145" t="s">
        <v>143</v>
      </c>
      <c r="AU981" s="145" t="s">
        <v>81</v>
      </c>
      <c r="AV981" s="12" t="s">
        <v>81</v>
      </c>
      <c r="AW981" s="12" t="s">
        <v>27</v>
      </c>
      <c r="AX981" s="12" t="s">
        <v>71</v>
      </c>
      <c r="AY981" s="145" t="s">
        <v>135</v>
      </c>
    </row>
    <row r="982" spans="2:51" s="12" customFormat="1">
      <c r="B982" s="143"/>
      <c r="D982" s="144" t="s">
        <v>143</v>
      </c>
      <c r="E982" s="145" t="s">
        <v>1</v>
      </c>
      <c r="F982" s="146" t="s">
        <v>956</v>
      </c>
      <c r="H982" s="147">
        <v>61.343000000000004</v>
      </c>
      <c r="L982" s="143"/>
      <c r="M982" s="148"/>
      <c r="T982" s="149"/>
      <c r="AT982" s="145" t="s">
        <v>143</v>
      </c>
      <c r="AU982" s="145" t="s">
        <v>81</v>
      </c>
      <c r="AV982" s="12" t="s">
        <v>81</v>
      </c>
      <c r="AW982" s="12" t="s">
        <v>27</v>
      </c>
      <c r="AX982" s="12" t="s">
        <v>71</v>
      </c>
      <c r="AY982" s="145" t="s">
        <v>135</v>
      </c>
    </row>
    <row r="983" spans="2:51" s="12" customFormat="1">
      <c r="B983" s="143"/>
      <c r="D983" s="144" t="s">
        <v>143</v>
      </c>
      <c r="E983" s="145" t="s">
        <v>1</v>
      </c>
      <c r="F983" s="146" t="s">
        <v>919</v>
      </c>
      <c r="H983" s="147">
        <v>-3.5459999999999998</v>
      </c>
      <c r="L983" s="143"/>
      <c r="M983" s="148"/>
      <c r="T983" s="149"/>
      <c r="AT983" s="145" t="s">
        <v>143</v>
      </c>
      <c r="AU983" s="145" t="s">
        <v>81</v>
      </c>
      <c r="AV983" s="12" t="s">
        <v>81</v>
      </c>
      <c r="AW983" s="12" t="s">
        <v>27</v>
      </c>
      <c r="AX983" s="12" t="s">
        <v>71</v>
      </c>
      <c r="AY983" s="145" t="s">
        <v>135</v>
      </c>
    </row>
    <row r="984" spans="2:51" s="12" customFormat="1">
      <c r="B984" s="143"/>
      <c r="D984" s="144" t="s">
        <v>143</v>
      </c>
      <c r="E984" s="145" t="s">
        <v>1</v>
      </c>
      <c r="F984" s="146" t="s">
        <v>957</v>
      </c>
      <c r="H984" s="147">
        <v>54.155000000000001</v>
      </c>
      <c r="L984" s="143"/>
      <c r="M984" s="148"/>
      <c r="T984" s="149"/>
      <c r="AT984" s="145" t="s">
        <v>143</v>
      </c>
      <c r="AU984" s="145" t="s">
        <v>81</v>
      </c>
      <c r="AV984" s="12" t="s">
        <v>81</v>
      </c>
      <c r="AW984" s="12" t="s">
        <v>27</v>
      </c>
      <c r="AX984" s="12" t="s">
        <v>71</v>
      </c>
      <c r="AY984" s="145" t="s">
        <v>135</v>
      </c>
    </row>
    <row r="985" spans="2:51" s="12" customFormat="1">
      <c r="B985" s="143"/>
      <c r="D985" s="144" t="s">
        <v>143</v>
      </c>
      <c r="E985" s="145" t="s">
        <v>1</v>
      </c>
      <c r="F985" s="146" t="s">
        <v>658</v>
      </c>
      <c r="H985" s="147">
        <v>-1.379</v>
      </c>
      <c r="L985" s="143"/>
      <c r="M985" s="148"/>
      <c r="T985" s="149"/>
      <c r="AT985" s="145" t="s">
        <v>143</v>
      </c>
      <c r="AU985" s="145" t="s">
        <v>81</v>
      </c>
      <c r="AV985" s="12" t="s">
        <v>81</v>
      </c>
      <c r="AW985" s="12" t="s">
        <v>27</v>
      </c>
      <c r="AX985" s="12" t="s">
        <v>71</v>
      </c>
      <c r="AY985" s="145" t="s">
        <v>135</v>
      </c>
    </row>
    <row r="986" spans="2:51" s="12" customFormat="1">
      <c r="B986" s="143"/>
      <c r="D986" s="144" t="s">
        <v>143</v>
      </c>
      <c r="E986" s="145" t="s">
        <v>1</v>
      </c>
      <c r="F986" s="146" t="s">
        <v>663</v>
      </c>
      <c r="H986" s="147">
        <v>-3.5459999999999998</v>
      </c>
      <c r="L986" s="143"/>
      <c r="M986" s="148"/>
      <c r="T986" s="149"/>
      <c r="AT986" s="145" t="s">
        <v>143</v>
      </c>
      <c r="AU986" s="145" t="s">
        <v>81</v>
      </c>
      <c r="AV986" s="12" t="s">
        <v>81</v>
      </c>
      <c r="AW986" s="12" t="s">
        <v>27</v>
      </c>
      <c r="AX986" s="12" t="s">
        <v>71</v>
      </c>
      <c r="AY986" s="145" t="s">
        <v>135</v>
      </c>
    </row>
    <row r="987" spans="2:51" s="12" customFormat="1">
      <c r="B987" s="143"/>
      <c r="D987" s="144" t="s">
        <v>143</v>
      </c>
      <c r="E987" s="145" t="s">
        <v>1</v>
      </c>
      <c r="F987" s="146" t="s">
        <v>958</v>
      </c>
      <c r="H987" s="147">
        <v>-6.8</v>
      </c>
      <c r="L987" s="143"/>
      <c r="M987" s="148"/>
      <c r="T987" s="149"/>
      <c r="AT987" s="145" t="s">
        <v>143</v>
      </c>
      <c r="AU987" s="145" t="s">
        <v>81</v>
      </c>
      <c r="AV987" s="12" t="s">
        <v>81</v>
      </c>
      <c r="AW987" s="12" t="s">
        <v>27</v>
      </c>
      <c r="AX987" s="12" t="s">
        <v>71</v>
      </c>
      <c r="AY987" s="145" t="s">
        <v>135</v>
      </c>
    </row>
    <row r="988" spans="2:51" s="12" customFormat="1">
      <c r="B988" s="143"/>
      <c r="D988" s="144" t="s">
        <v>143</v>
      </c>
      <c r="E988" s="145" t="s">
        <v>1</v>
      </c>
      <c r="F988" s="146" t="s">
        <v>959</v>
      </c>
      <c r="H988" s="147">
        <v>8.5</v>
      </c>
      <c r="L988" s="143"/>
      <c r="M988" s="148"/>
      <c r="T988" s="149"/>
      <c r="AT988" s="145" t="s">
        <v>143</v>
      </c>
      <c r="AU988" s="145" t="s">
        <v>81</v>
      </c>
      <c r="AV988" s="12" t="s">
        <v>81</v>
      </c>
      <c r="AW988" s="12" t="s">
        <v>27</v>
      </c>
      <c r="AX988" s="12" t="s">
        <v>71</v>
      </c>
      <c r="AY988" s="145" t="s">
        <v>135</v>
      </c>
    </row>
    <row r="989" spans="2:51" s="12" customFormat="1">
      <c r="B989" s="143"/>
      <c r="D989" s="144" t="s">
        <v>143</v>
      </c>
      <c r="E989" s="145" t="s">
        <v>1</v>
      </c>
      <c r="F989" s="146" t="s">
        <v>658</v>
      </c>
      <c r="H989" s="147">
        <v>-1.379</v>
      </c>
      <c r="L989" s="143"/>
      <c r="M989" s="148"/>
      <c r="T989" s="149"/>
      <c r="AT989" s="145" t="s">
        <v>143</v>
      </c>
      <c r="AU989" s="145" t="s">
        <v>81</v>
      </c>
      <c r="AV989" s="12" t="s">
        <v>81</v>
      </c>
      <c r="AW989" s="12" t="s">
        <v>27</v>
      </c>
      <c r="AX989" s="12" t="s">
        <v>71</v>
      </c>
      <c r="AY989" s="145" t="s">
        <v>135</v>
      </c>
    </row>
    <row r="990" spans="2:51" s="12" customFormat="1">
      <c r="B990" s="143"/>
      <c r="D990" s="144" t="s">
        <v>143</v>
      </c>
      <c r="E990" s="145" t="s">
        <v>1</v>
      </c>
      <c r="F990" s="146" t="s">
        <v>960</v>
      </c>
      <c r="H990" s="147">
        <v>61.104999999999997</v>
      </c>
      <c r="L990" s="143"/>
      <c r="M990" s="148"/>
      <c r="T990" s="149"/>
      <c r="AT990" s="145" t="s">
        <v>143</v>
      </c>
      <c r="AU990" s="145" t="s">
        <v>81</v>
      </c>
      <c r="AV990" s="12" t="s">
        <v>81</v>
      </c>
      <c r="AW990" s="12" t="s">
        <v>27</v>
      </c>
      <c r="AX990" s="12" t="s">
        <v>71</v>
      </c>
      <c r="AY990" s="145" t="s">
        <v>135</v>
      </c>
    </row>
    <row r="991" spans="2:51" s="12" customFormat="1">
      <c r="B991" s="143"/>
      <c r="D991" s="144" t="s">
        <v>143</v>
      </c>
      <c r="E991" s="145" t="s">
        <v>1</v>
      </c>
      <c r="F991" s="146" t="s">
        <v>919</v>
      </c>
      <c r="H991" s="147">
        <v>-3.5459999999999998</v>
      </c>
      <c r="L991" s="143"/>
      <c r="M991" s="148"/>
      <c r="T991" s="149"/>
      <c r="AT991" s="145" t="s">
        <v>143</v>
      </c>
      <c r="AU991" s="145" t="s">
        <v>81</v>
      </c>
      <c r="AV991" s="12" t="s">
        <v>81</v>
      </c>
      <c r="AW991" s="12" t="s">
        <v>27</v>
      </c>
      <c r="AX991" s="12" t="s">
        <v>71</v>
      </c>
      <c r="AY991" s="145" t="s">
        <v>135</v>
      </c>
    </row>
    <row r="992" spans="2:51" s="12" customFormat="1">
      <c r="B992" s="143"/>
      <c r="D992" s="144" t="s">
        <v>143</v>
      </c>
      <c r="E992" s="145" t="s">
        <v>1</v>
      </c>
      <c r="F992" s="146" t="s">
        <v>961</v>
      </c>
      <c r="H992" s="147">
        <v>70.903999999999996</v>
      </c>
      <c r="L992" s="143"/>
      <c r="M992" s="148"/>
      <c r="T992" s="149"/>
      <c r="AT992" s="145" t="s">
        <v>143</v>
      </c>
      <c r="AU992" s="145" t="s">
        <v>81</v>
      </c>
      <c r="AV992" s="12" t="s">
        <v>81</v>
      </c>
      <c r="AW992" s="12" t="s">
        <v>27</v>
      </c>
      <c r="AX992" s="12" t="s">
        <v>71</v>
      </c>
      <c r="AY992" s="145" t="s">
        <v>135</v>
      </c>
    </row>
    <row r="993" spans="2:51" s="12" customFormat="1">
      <c r="B993" s="143"/>
      <c r="D993" s="144" t="s">
        <v>143</v>
      </c>
      <c r="E993" s="145" t="s">
        <v>1</v>
      </c>
      <c r="F993" s="146" t="s">
        <v>919</v>
      </c>
      <c r="H993" s="147">
        <v>-3.5459999999999998</v>
      </c>
      <c r="L993" s="143"/>
      <c r="M993" s="148"/>
      <c r="T993" s="149"/>
      <c r="AT993" s="145" t="s">
        <v>143</v>
      </c>
      <c r="AU993" s="145" t="s">
        <v>81</v>
      </c>
      <c r="AV993" s="12" t="s">
        <v>81</v>
      </c>
      <c r="AW993" s="12" t="s">
        <v>27</v>
      </c>
      <c r="AX993" s="12" t="s">
        <v>71</v>
      </c>
      <c r="AY993" s="145" t="s">
        <v>135</v>
      </c>
    </row>
    <row r="994" spans="2:51" s="12" customFormat="1">
      <c r="B994" s="143"/>
      <c r="D994" s="144" t="s">
        <v>143</v>
      </c>
      <c r="E994" s="145" t="s">
        <v>1</v>
      </c>
      <c r="F994" s="146" t="s">
        <v>962</v>
      </c>
      <c r="H994" s="147">
        <v>-8.5</v>
      </c>
      <c r="L994" s="143"/>
      <c r="M994" s="148"/>
      <c r="T994" s="149"/>
      <c r="AT994" s="145" t="s">
        <v>143</v>
      </c>
      <c r="AU994" s="145" t="s">
        <v>81</v>
      </c>
      <c r="AV994" s="12" t="s">
        <v>81</v>
      </c>
      <c r="AW994" s="12" t="s">
        <v>27</v>
      </c>
      <c r="AX994" s="12" t="s">
        <v>71</v>
      </c>
      <c r="AY994" s="145" t="s">
        <v>135</v>
      </c>
    </row>
    <row r="995" spans="2:51" s="12" customFormat="1">
      <c r="B995" s="143"/>
      <c r="D995" s="144" t="s">
        <v>143</v>
      </c>
      <c r="E995" s="145" t="s">
        <v>1</v>
      </c>
      <c r="F995" s="146" t="s">
        <v>963</v>
      </c>
      <c r="H995" s="147">
        <v>57.942999999999998</v>
      </c>
      <c r="L995" s="143"/>
      <c r="M995" s="148"/>
      <c r="T995" s="149"/>
      <c r="AT995" s="145" t="s">
        <v>143</v>
      </c>
      <c r="AU995" s="145" t="s">
        <v>81</v>
      </c>
      <c r="AV995" s="12" t="s">
        <v>81</v>
      </c>
      <c r="AW995" s="12" t="s">
        <v>27</v>
      </c>
      <c r="AX995" s="12" t="s">
        <v>71</v>
      </c>
      <c r="AY995" s="145" t="s">
        <v>135</v>
      </c>
    </row>
    <row r="996" spans="2:51" s="12" customFormat="1">
      <c r="B996" s="143"/>
      <c r="D996" s="144" t="s">
        <v>143</v>
      </c>
      <c r="E996" s="145" t="s">
        <v>1</v>
      </c>
      <c r="F996" s="146" t="s">
        <v>658</v>
      </c>
      <c r="H996" s="147">
        <v>-1.379</v>
      </c>
      <c r="L996" s="143"/>
      <c r="M996" s="148"/>
      <c r="T996" s="149"/>
      <c r="AT996" s="145" t="s">
        <v>143</v>
      </c>
      <c r="AU996" s="145" t="s">
        <v>81</v>
      </c>
      <c r="AV996" s="12" t="s">
        <v>81</v>
      </c>
      <c r="AW996" s="12" t="s">
        <v>27</v>
      </c>
      <c r="AX996" s="12" t="s">
        <v>71</v>
      </c>
      <c r="AY996" s="145" t="s">
        <v>135</v>
      </c>
    </row>
    <row r="997" spans="2:51" s="12" customFormat="1">
      <c r="B997" s="143"/>
      <c r="D997" s="144" t="s">
        <v>143</v>
      </c>
      <c r="E997" s="145" t="s">
        <v>1</v>
      </c>
      <c r="F997" s="146" t="s">
        <v>663</v>
      </c>
      <c r="H997" s="147">
        <v>-3.5459999999999998</v>
      </c>
      <c r="L997" s="143"/>
      <c r="M997" s="148"/>
      <c r="T997" s="149"/>
      <c r="AT997" s="145" t="s">
        <v>143</v>
      </c>
      <c r="AU997" s="145" t="s">
        <v>81</v>
      </c>
      <c r="AV997" s="12" t="s">
        <v>81</v>
      </c>
      <c r="AW997" s="12" t="s">
        <v>27</v>
      </c>
      <c r="AX997" s="12" t="s">
        <v>71</v>
      </c>
      <c r="AY997" s="145" t="s">
        <v>135</v>
      </c>
    </row>
    <row r="998" spans="2:51" s="12" customFormat="1">
      <c r="B998" s="143"/>
      <c r="D998" s="144" t="s">
        <v>143</v>
      </c>
      <c r="E998" s="145" t="s">
        <v>1</v>
      </c>
      <c r="F998" s="146" t="s">
        <v>964</v>
      </c>
      <c r="H998" s="147">
        <v>-12.6</v>
      </c>
      <c r="L998" s="143"/>
      <c r="M998" s="148"/>
      <c r="T998" s="149"/>
      <c r="AT998" s="145" t="s">
        <v>143</v>
      </c>
      <c r="AU998" s="145" t="s">
        <v>81</v>
      </c>
      <c r="AV998" s="12" t="s">
        <v>81</v>
      </c>
      <c r="AW998" s="12" t="s">
        <v>27</v>
      </c>
      <c r="AX998" s="12" t="s">
        <v>71</v>
      </c>
      <c r="AY998" s="145" t="s">
        <v>135</v>
      </c>
    </row>
    <row r="999" spans="2:51" s="12" customFormat="1">
      <c r="B999" s="143"/>
      <c r="D999" s="144" t="s">
        <v>143</v>
      </c>
      <c r="E999" s="145" t="s">
        <v>1</v>
      </c>
      <c r="F999" s="146" t="s">
        <v>965</v>
      </c>
      <c r="H999" s="147">
        <v>8.375</v>
      </c>
      <c r="L999" s="143"/>
      <c r="M999" s="148"/>
      <c r="T999" s="149"/>
      <c r="AT999" s="145" t="s">
        <v>143</v>
      </c>
      <c r="AU999" s="145" t="s">
        <v>81</v>
      </c>
      <c r="AV999" s="12" t="s">
        <v>81</v>
      </c>
      <c r="AW999" s="12" t="s">
        <v>27</v>
      </c>
      <c r="AX999" s="12" t="s">
        <v>71</v>
      </c>
      <c r="AY999" s="145" t="s">
        <v>135</v>
      </c>
    </row>
    <row r="1000" spans="2:51" s="12" customFormat="1">
      <c r="B1000" s="143"/>
      <c r="D1000" s="144" t="s">
        <v>143</v>
      </c>
      <c r="E1000" s="145" t="s">
        <v>1</v>
      </c>
      <c r="F1000" s="146" t="s">
        <v>658</v>
      </c>
      <c r="H1000" s="147">
        <v>-1.379</v>
      </c>
      <c r="L1000" s="143"/>
      <c r="M1000" s="148"/>
      <c r="T1000" s="149"/>
      <c r="AT1000" s="145" t="s">
        <v>143</v>
      </c>
      <c r="AU1000" s="145" t="s">
        <v>81</v>
      </c>
      <c r="AV1000" s="12" t="s">
        <v>81</v>
      </c>
      <c r="AW1000" s="12" t="s">
        <v>27</v>
      </c>
      <c r="AX1000" s="12" t="s">
        <v>71</v>
      </c>
      <c r="AY1000" s="145" t="s">
        <v>135</v>
      </c>
    </row>
    <row r="1001" spans="2:51" s="12" customFormat="1">
      <c r="B1001" s="143"/>
      <c r="D1001" s="144" t="s">
        <v>143</v>
      </c>
      <c r="E1001" s="145" t="s">
        <v>1</v>
      </c>
      <c r="F1001" s="146" t="s">
        <v>966</v>
      </c>
      <c r="H1001" s="147">
        <v>30.331</v>
      </c>
      <c r="L1001" s="143"/>
      <c r="M1001" s="148"/>
      <c r="T1001" s="149"/>
      <c r="AT1001" s="145" t="s">
        <v>143</v>
      </c>
      <c r="AU1001" s="145" t="s">
        <v>81</v>
      </c>
      <c r="AV1001" s="12" t="s">
        <v>81</v>
      </c>
      <c r="AW1001" s="12" t="s">
        <v>27</v>
      </c>
      <c r="AX1001" s="12" t="s">
        <v>71</v>
      </c>
      <c r="AY1001" s="145" t="s">
        <v>135</v>
      </c>
    </row>
    <row r="1002" spans="2:51" s="12" customFormat="1">
      <c r="B1002" s="143"/>
      <c r="D1002" s="144" t="s">
        <v>143</v>
      </c>
      <c r="E1002" s="145" t="s">
        <v>1</v>
      </c>
      <c r="F1002" s="146" t="s">
        <v>919</v>
      </c>
      <c r="H1002" s="147">
        <v>-3.5459999999999998</v>
      </c>
      <c r="L1002" s="143"/>
      <c r="M1002" s="148"/>
      <c r="T1002" s="149"/>
      <c r="AT1002" s="145" t="s">
        <v>143</v>
      </c>
      <c r="AU1002" s="145" t="s">
        <v>81</v>
      </c>
      <c r="AV1002" s="12" t="s">
        <v>81</v>
      </c>
      <c r="AW1002" s="12" t="s">
        <v>27</v>
      </c>
      <c r="AX1002" s="12" t="s">
        <v>71</v>
      </c>
      <c r="AY1002" s="145" t="s">
        <v>135</v>
      </c>
    </row>
    <row r="1003" spans="2:51" s="12" customFormat="1">
      <c r="B1003" s="143"/>
      <c r="D1003" s="144" t="s">
        <v>143</v>
      </c>
      <c r="E1003" s="145" t="s">
        <v>1</v>
      </c>
      <c r="F1003" s="146" t="s">
        <v>967</v>
      </c>
      <c r="H1003" s="147">
        <v>31.75</v>
      </c>
      <c r="L1003" s="143"/>
      <c r="M1003" s="148"/>
      <c r="T1003" s="149"/>
      <c r="AT1003" s="145" t="s">
        <v>143</v>
      </c>
      <c r="AU1003" s="145" t="s">
        <v>81</v>
      </c>
      <c r="AV1003" s="12" t="s">
        <v>81</v>
      </c>
      <c r="AW1003" s="12" t="s">
        <v>27</v>
      </c>
      <c r="AX1003" s="12" t="s">
        <v>71</v>
      </c>
      <c r="AY1003" s="145" t="s">
        <v>135</v>
      </c>
    </row>
    <row r="1004" spans="2:51" s="12" customFormat="1">
      <c r="B1004" s="143"/>
      <c r="D1004" s="144" t="s">
        <v>143</v>
      </c>
      <c r="E1004" s="145" t="s">
        <v>1</v>
      </c>
      <c r="F1004" s="146" t="s">
        <v>968</v>
      </c>
      <c r="H1004" s="147">
        <v>-2.9550000000000001</v>
      </c>
      <c r="L1004" s="143"/>
      <c r="M1004" s="148"/>
      <c r="T1004" s="149"/>
      <c r="AT1004" s="145" t="s">
        <v>143</v>
      </c>
      <c r="AU1004" s="145" t="s">
        <v>81</v>
      </c>
      <c r="AV1004" s="12" t="s">
        <v>81</v>
      </c>
      <c r="AW1004" s="12" t="s">
        <v>27</v>
      </c>
      <c r="AX1004" s="12" t="s">
        <v>71</v>
      </c>
      <c r="AY1004" s="145" t="s">
        <v>135</v>
      </c>
    </row>
    <row r="1005" spans="2:51" s="12" customFormat="1">
      <c r="B1005" s="143"/>
      <c r="D1005" s="144" t="s">
        <v>143</v>
      </c>
      <c r="E1005" s="145" t="s">
        <v>1</v>
      </c>
      <c r="F1005" s="146" t="s">
        <v>670</v>
      </c>
      <c r="H1005" s="147">
        <v>-7.0919999999999996</v>
      </c>
      <c r="L1005" s="143"/>
      <c r="M1005" s="148"/>
      <c r="T1005" s="149"/>
      <c r="AT1005" s="145" t="s">
        <v>143</v>
      </c>
      <c r="AU1005" s="145" t="s">
        <v>81</v>
      </c>
      <c r="AV1005" s="12" t="s">
        <v>81</v>
      </c>
      <c r="AW1005" s="12" t="s">
        <v>27</v>
      </c>
      <c r="AX1005" s="12" t="s">
        <v>71</v>
      </c>
      <c r="AY1005" s="145" t="s">
        <v>135</v>
      </c>
    </row>
    <row r="1006" spans="2:51" s="12" customFormat="1">
      <c r="B1006" s="143"/>
      <c r="D1006" s="144" t="s">
        <v>143</v>
      </c>
      <c r="E1006" s="145" t="s">
        <v>1</v>
      </c>
      <c r="F1006" s="146" t="s">
        <v>969</v>
      </c>
      <c r="H1006" s="147">
        <v>30.92</v>
      </c>
      <c r="L1006" s="143"/>
      <c r="M1006" s="148"/>
      <c r="T1006" s="149"/>
      <c r="AT1006" s="145" t="s">
        <v>143</v>
      </c>
      <c r="AU1006" s="145" t="s">
        <v>81</v>
      </c>
      <c r="AV1006" s="12" t="s">
        <v>81</v>
      </c>
      <c r="AW1006" s="12" t="s">
        <v>27</v>
      </c>
      <c r="AX1006" s="12" t="s">
        <v>71</v>
      </c>
      <c r="AY1006" s="145" t="s">
        <v>135</v>
      </c>
    </row>
    <row r="1007" spans="2:51" s="12" customFormat="1">
      <c r="B1007" s="143"/>
      <c r="D1007" s="144" t="s">
        <v>143</v>
      </c>
      <c r="E1007" s="145" t="s">
        <v>1</v>
      </c>
      <c r="F1007" s="146" t="s">
        <v>970</v>
      </c>
      <c r="H1007" s="147">
        <v>-5.91</v>
      </c>
      <c r="L1007" s="143"/>
      <c r="M1007" s="148"/>
      <c r="T1007" s="149"/>
      <c r="AT1007" s="145" t="s">
        <v>143</v>
      </c>
      <c r="AU1007" s="145" t="s">
        <v>81</v>
      </c>
      <c r="AV1007" s="12" t="s">
        <v>81</v>
      </c>
      <c r="AW1007" s="12" t="s">
        <v>27</v>
      </c>
      <c r="AX1007" s="12" t="s">
        <v>71</v>
      </c>
      <c r="AY1007" s="145" t="s">
        <v>135</v>
      </c>
    </row>
    <row r="1008" spans="2:51" s="12" customFormat="1">
      <c r="B1008" s="143"/>
      <c r="D1008" s="144" t="s">
        <v>143</v>
      </c>
      <c r="E1008" s="145" t="s">
        <v>1</v>
      </c>
      <c r="F1008" s="146" t="s">
        <v>872</v>
      </c>
      <c r="H1008" s="147">
        <v>-1.7729999999999999</v>
      </c>
      <c r="L1008" s="143"/>
      <c r="M1008" s="148"/>
      <c r="T1008" s="149"/>
      <c r="AT1008" s="145" t="s">
        <v>143</v>
      </c>
      <c r="AU1008" s="145" t="s">
        <v>81</v>
      </c>
      <c r="AV1008" s="12" t="s">
        <v>81</v>
      </c>
      <c r="AW1008" s="12" t="s">
        <v>27</v>
      </c>
      <c r="AX1008" s="12" t="s">
        <v>71</v>
      </c>
      <c r="AY1008" s="145" t="s">
        <v>135</v>
      </c>
    </row>
    <row r="1009" spans="2:65" s="15" customFormat="1">
      <c r="B1009" s="175"/>
      <c r="D1009" s="144" t="s">
        <v>143</v>
      </c>
      <c r="E1009" s="176" t="s">
        <v>1</v>
      </c>
      <c r="F1009" s="177" t="s">
        <v>590</v>
      </c>
      <c r="H1009" s="178">
        <v>503.86799999999988</v>
      </c>
      <c r="L1009" s="175"/>
      <c r="M1009" s="179"/>
      <c r="T1009" s="180"/>
      <c r="AT1009" s="176" t="s">
        <v>143</v>
      </c>
      <c r="AU1009" s="176" t="s">
        <v>81</v>
      </c>
      <c r="AV1009" s="15" t="s">
        <v>150</v>
      </c>
      <c r="AW1009" s="15" t="s">
        <v>27</v>
      </c>
      <c r="AX1009" s="15" t="s">
        <v>71</v>
      </c>
      <c r="AY1009" s="176" t="s">
        <v>135</v>
      </c>
    </row>
    <row r="1010" spans="2:65" s="12" customFormat="1">
      <c r="B1010" s="143"/>
      <c r="D1010" s="144" t="s">
        <v>143</v>
      </c>
      <c r="E1010" s="145" t="s">
        <v>1</v>
      </c>
      <c r="F1010" s="146" t="s">
        <v>986</v>
      </c>
      <c r="H1010" s="147">
        <v>-395.58699999999999</v>
      </c>
      <c r="L1010" s="143"/>
      <c r="M1010" s="148"/>
      <c r="T1010" s="149"/>
      <c r="AT1010" s="145" t="s">
        <v>143</v>
      </c>
      <c r="AU1010" s="145" t="s">
        <v>81</v>
      </c>
      <c r="AV1010" s="12" t="s">
        <v>81</v>
      </c>
      <c r="AW1010" s="12" t="s">
        <v>27</v>
      </c>
      <c r="AX1010" s="12" t="s">
        <v>71</v>
      </c>
      <c r="AY1010" s="145" t="s">
        <v>135</v>
      </c>
    </row>
    <row r="1011" spans="2:65" s="13" customFormat="1">
      <c r="B1011" s="150"/>
      <c r="D1011" s="144" t="s">
        <v>143</v>
      </c>
      <c r="E1011" s="151" t="s">
        <v>1</v>
      </c>
      <c r="F1011" s="152" t="s">
        <v>174</v>
      </c>
      <c r="H1011" s="153">
        <v>714.253999999999</v>
      </c>
      <c r="L1011" s="150"/>
      <c r="M1011" s="154"/>
      <c r="T1011" s="155"/>
      <c r="AT1011" s="151" t="s">
        <v>143</v>
      </c>
      <c r="AU1011" s="151" t="s">
        <v>81</v>
      </c>
      <c r="AV1011" s="13" t="s">
        <v>141</v>
      </c>
      <c r="AW1011" s="13" t="s">
        <v>27</v>
      </c>
      <c r="AX1011" s="13" t="s">
        <v>79</v>
      </c>
      <c r="AY1011" s="151" t="s">
        <v>135</v>
      </c>
    </row>
    <row r="1012" spans="2:65" s="1" customFormat="1" ht="24.15" customHeight="1">
      <c r="B1012" s="129"/>
      <c r="C1012" s="130" t="s">
        <v>987</v>
      </c>
      <c r="D1012" s="130" t="s">
        <v>137</v>
      </c>
      <c r="E1012" s="131" t="s">
        <v>988</v>
      </c>
      <c r="F1012" s="132" t="s">
        <v>989</v>
      </c>
      <c r="G1012" s="133" t="s">
        <v>140</v>
      </c>
      <c r="H1012" s="134">
        <v>714.25400000000002</v>
      </c>
      <c r="I1012" s="135"/>
      <c r="J1012" s="135">
        <f>ROUND(I1012*H1012,2)</f>
        <v>0</v>
      </c>
      <c r="K1012" s="136"/>
      <c r="L1012" s="29"/>
      <c r="M1012" s="137" t="s">
        <v>1</v>
      </c>
      <c r="N1012" s="138" t="s">
        <v>36</v>
      </c>
      <c r="O1012" s="139">
        <v>7.0000000000000007E-2</v>
      </c>
      <c r="P1012" s="139">
        <f>O1012*H1012</f>
        <v>49.997780000000006</v>
      </c>
      <c r="Q1012" s="139">
        <v>6.7999999999999996E-3</v>
      </c>
      <c r="R1012" s="139">
        <f>Q1012*H1012</f>
        <v>4.8569271999999994</v>
      </c>
      <c r="S1012" s="139">
        <v>0</v>
      </c>
      <c r="T1012" s="140">
        <f>S1012*H1012</f>
        <v>0</v>
      </c>
      <c r="AR1012" s="141" t="s">
        <v>141</v>
      </c>
      <c r="AT1012" s="141" t="s">
        <v>137</v>
      </c>
      <c r="AU1012" s="141" t="s">
        <v>81</v>
      </c>
      <c r="AY1012" s="17" t="s">
        <v>135</v>
      </c>
      <c r="BE1012" s="142">
        <f>IF(N1012="základní",J1012,0)</f>
        <v>0</v>
      </c>
      <c r="BF1012" s="142">
        <f>IF(N1012="snížená",J1012,0)</f>
        <v>0</v>
      </c>
      <c r="BG1012" s="142">
        <f>IF(N1012="zákl. přenesená",J1012,0)</f>
        <v>0</v>
      </c>
      <c r="BH1012" s="142">
        <f>IF(N1012="sníž. přenesená",J1012,0)</f>
        <v>0</v>
      </c>
      <c r="BI1012" s="142">
        <f>IF(N1012="nulová",J1012,0)</f>
        <v>0</v>
      </c>
      <c r="BJ1012" s="17" t="s">
        <v>79</v>
      </c>
      <c r="BK1012" s="142">
        <f>ROUND(I1012*H1012,2)</f>
        <v>0</v>
      </c>
      <c r="BL1012" s="17" t="s">
        <v>141</v>
      </c>
      <c r="BM1012" s="141" t="s">
        <v>990</v>
      </c>
    </row>
    <row r="1013" spans="2:65" s="12" customFormat="1">
      <c r="B1013" s="143"/>
      <c r="D1013" s="144" t="s">
        <v>143</v>
      </c>
      <c r="E1013" s="145" t="s">
        <v>1</v>
      </c>
      <c r="F1013" s="146" t="s">
        <v>991</v>
      </c>
      <c r="H1013" s="147">
        <v>714.25400000000002</v>
      </c>
      <c r="L1013" s="143"/>
      <c r="M1013" s="148"/>
      <c r="T1013" s="149"/>
      <c r="AT1013" s="145" t="s">
        <v>143</v>
      </c>
      <c r="AU1013" s="145" t="s">
        <v>81</v>
      </c>
      <c r="AV1013" s="12" t="s">
        <v>81</v>
      </c>
      <c r="AW1013" s="12" t="s">
        <v>27</v>
      </c>
      <c r="AX1013" s="12" t="s">
        <v>79</v>
      </c>
      <c r="AY1013" s="145" t="s">
        <v>135</v>
      </c>
    </row>
    <row r="1014" spans="2:65" s="1" customFormat="1" ht="24.15" customHeight="1">
      <c r="B1014" s="129"/>
      <c r="C1014" s="130" t="s">
        <v>992</v>
      </c>
      <c r="D1014" s="130" t="s">
        <v>137</v>
      </c>
      <c r="E1014" s="131" t="s">
        <v>993</v>
      </c>
      <c r="F1014" s="132" t="s">
        <v>994</v>
      </c>
      <c r="G1014" s="133" t="s">
        <v>140</v>
      </c>
      <c r="H1014" s="134">
        <v>18.765000000000001</v>
      </c>
      <c r="I1014" s="135"/>
      <c r="J1014" s="135">
        <f>ROUND(I1014*H1014,2)</f>
        <v>0</v>
      </c>
      <c r="K1014" s="136"/>
      <c r="L1014" s="29"/>
      <c r="M1014" s="137" t="s">
        <v>1</v>
      </c>
      <c r="N1014" s="138" t="s">
        <v>36</v>
      </c>
      <c r="O1014" s="139">
        <v>0.10199999999999999</v>
      </c>
      <c r="P1014" s="139">
        <f>O1014*H1014</f>
        <v>1.9140299999999999</v>
      </c>
      <c r="Q1014" s="139">
        <v>1.4E-3</v>
      </c>
      <c r="R1014" s="139">
        <f>Q1014*H1014</f>
        <v>2.6270999999999999E-2</v>
      </c>
      <c r="S1014" s="139">
        <v>0</v>
      </c>
      <c r="T1014" s="140">
        <f>S1014*H1014</f>
        <v>0</v>
      </c>
      <c r="AR1014" s="141" t="s">
        <v>141</v>
      </c>
      <c r="AT1014" s="141" t="s">
        <v>137</v>
      </c>
      <c r="AU1014" s="141" t="s">
        <v>81</v>
      </c>
      <c r="AY1014" s="17" t="s">
        <v>135</v>
      </c>
      <c r="BE1014" s="142">
        <f>IF(N1014="základní",J1014,0)</f>
        <v>0</v>
      </c>
      <c r="BF1014" s="142">
        <f>IF(N1014="snížená",J1014,0)</f>
        <v>0</v>
      </c>
      <c r="BG1014" s="142">
        <f>IF(N1014="zákl. přenesená",J1014,0)</f>
        <v>0</v>
      </c>
      <c r="BH1014" s="142">
        <f>IF(N1014="sníž. přenesená",J1014,0)</f>
        <v>0</v>
      </c>
      <c r="BI1014" s="142">
        <f>IF(N1014="nulová",J1014,0)</f>
        <v>0</v>
      </c>
      <c r="BJ1014" s="17" t="s">
        <v>79</v>
      </c>
      <c r="BK1014" s="142">
        <f>ROUND(I1014*H1014,2)</f>
        <v>0</v>
      </c>
      <c r="BL1014" s="17" t="s">
        <v>141</v>
      </c>
      <c r="BM1014" s="141" t="s">
        <v>995</v>
      </c>
    </row>
    <row r="1015" spans="2:65" s="12" customFormat="1">
      <c r="B1015" s="143"/>
      <c r="D1015" s="144" t="s">
        <v>143</v>
      </c>
      <c r="E1015" s="145" t="s">
        <v>1</v>
      </c>
      <c r="F1015" s="146" t="s">
        <v>996</v>
      </c>
      <c r="H1015" s="147">
        <v>18.765000000000001</v>
      </c>
      <c r="L1015" s="143"/>
      <c r="M1015" s="148"/>
      <c r="T1015" s="149"/>
      <c r="AT1015" s="145" t="s">
        <v>143</v>
      </c>
      <c r="AU1015" s="145" t="s">
        <v>81</v>
      </c>
      <c r="AV1015" s="12" t="s">
        <v>81</v>
      </c>
      <c r="AW1015" s="12" t="s">
        <v>27</v>
      </c>
      <c r="AX1015" s="12" t="s">
        <v>79</v>
      </c>
      <c r="AY1015" s="145" t="s">
        <v>135</v>
      </c>
    </row>
    <row r="1016" spans="2:65" s="1" customFormat="1" ht="37.950000000000003" customHeight="1">
      <c r="B1016" s="129"/>
      <c r="C1016" s="130" t="s">
        <v>997</v>
      </c>
      <c r="D1016" s="130" t="s">
        <v>137</v>
      </c>
      <c r="E1016" s="131" t="s">
        <v>998</v>
      </c>
      <c r="F1016" s="132" t="s">
        <v>999</v>
      </c>
      <c r="G1016" s="133" t="s">
        <v>140</v>
      </c>
      <c r="H1016" s="134">
        <v>5.25</v>
      </c>
      <c r="I1016" s="135"/>
      <c r="J1016" s="135">
        <f>ROUND(I1016*H1016,2)</f>
        <v>0</v>
      </c>
      <c r="K1016" s="136"/>
      <c r="L1016" s="29"/>
      <c r="M1016" s="137" t="s">
        <v>1</v>
      </c>
      <c r="N1016" s="138" t="s">
        <v>36</v>
      </c>
      <c r="O1016" s="139">
        <v>1.36</v>
      </c>
      <c r="P1016" s="139">
        <f>O1016*H1016</f>
        <v>7.1400000000000006</v>
      </c>
      <c r="Q1016" s="139">
        <v>8.6E-3</v>
      </c>
      <c r="R1016" s="139">
        <f>Q1016*H1016</f>
        <v>4.5150000000000003E-2</v>
      </c>
      <c r="S1016" s="139">
        <v>0</v>
      </c>
      <c r="T1016" s="140">
        <f>S1016*H1016</f>
        <v>0</v>
      </c>
      <c r="AR1016" s="141" t="s">
        <v>141</v>
      </c>
      <c r="AT1016" s="141" t="s">
        <v>137</v>
      </c>
      <c r="AU1016" s="141" t="s">
        <v>81</v>
      </c>
      <c r="AY1016" s="17" t="s">
        <v>135</v>
      </c>
      <c r="BE1016" s="142">
        <f>IF(N1016="základní",J1016,0)</f>
        <v>0</v>
      </c>
      <c r="BF1016" s="142">
        <f>IF(N1016="snížená",J1016,0)</f>
        <v>0</v>
      </c>
      <c r="BG1016" s="142">
        <f>IF(N1016="zákl. přenesená",J1016,0)</f>
        <v>0</v>
      </c>
      <c r="BH1016" s="142">
        <f>IF(N1016="sníž. přenesená",J1016,0)</f>
        <v>0</v>
      </c>
      <c r="BI1016" s="142">
        <f>IF(N1016="nulová",J1016,0)</f>
        <v>0</v>
      </c>
      <c r="BJ1016" s="17" t="s">
        <v>79</v>
      </c>
      <c r="BK1016" s="142">
        <f>ROUND(I1016*H1016,2)</f>
        <v>0</v>
      </c>
      <c r="BL1016" s="17" t="s">
        <v>141</v>
      </c>
      <c r="BM1016" s="141" t="s">
        <v>1000</v>
      </c>
    </row>
    <row r="1017" spans="2:65" s="14" customFormat="1">
      <c r="B1017" s="156"/>
      <c r="D1017" s="144" t="s">
        <v>143</v>
      </c>
      <c r="E1017" s="157" t="s">
        <v>1</v>
      </c>
      <c r="F1017" s="158" t="s">
        <v>1001</v>
      </c>
      <c r="H1017" s="157" t="s">
        <v>1</v>
      </c>
      <c r="L1017" s="156"/>
      <c r="M1017" s="159"/>
      <c r="T1017" s="160"/>
      <c r="AT1017" s="157" t="s">
        <v>143</v>
      </c>
      <c r="AU1017" s="157" t="s">
        <v>81</v>
      </c>
      <c r="AV1017" s="14" t="s">
        <v>79</v>
      </c>
      <c r="AW1017" s="14" t="s">
        <v>27</v>
      </c>
      <c r="AX1017" s="14" t="s">
        <v>71</v>
      </c>
      <c r="AY1017" s="157" t="s">
        <v>135</v>
      </c>
    </row>
    <row r="1018" spans="2:65" s="12" customFormat="1">
      <c r="B1018" s="143"/>
      <c r="D1018" s="144" t="s">
        <v>143</v>
      </c>
      <c r="E1018" s="145" t="s">
        <v>1</v>
      </c>
      <c r="F1018" s="146" t="s">
        <v>1002</v>
      </c>
      <c r="H1018" s="147">
        <v>5.25</v>
      </c>
      <c r="L1018" s="143"/>
      <c r="M1018" s="148"/>
      <c r="T1018" s="149"/>
      <c r="AT1018" s="145" t="s">
        <v>143</v>
      </c>
      <c r="AU1018" s="145" t="s">
        <v>81</v>
      </c>
      <c r="AV1018" s="12" t="s">
        <v>81</v>
      </c>
      <c r="AW1018" s="12" t="s">
        <v>27</v>
      </c>
      <c r="AX1018" s="12" t="s">
        <v>79</v>
      </c>
      <c r="AY1018" s="145" t="s">
        <v>135</v>
      </c>
    </row>
    <row r="1019" spans="2:65" s="1" customFormat="1" ht="16.5" customHeight="1">
      <c r="B1019" s="129"/>
      <c r="C1019" s="161" t="s">
        <v>1003</v>
      </c>
      <c r="D1019" s="161" t="s">
        <v>212</v>
      </c>
      <c r="E1019" s="162" t="s">
        <v>1004</v>
      </c>
      <c r="F1019" s="163" t="s">
        <v>1005</v>
      </c>
      <c r="G1019" s="164" t="s">
        <v>140</v>
      </c>
      <c r="H1019" s="165">
        <v>5.3550000000000004</v>
      </c>
      <c r="I1019" s="166"/>
      <c r="J1019" s="166">
        <f>ROUND(I1019*H1019,2)</f>
        <v>0</v>
      </c>
      <c r="K1019" s="167"/>
      <c r="L1019" s="168"/>
      <c r="M1019" s="169" t="s">
        <v>1</v>
      </c>
      <c r="N1019" s="170" t="s">
        <v>36</v>
      </c>
      <c r="O1019" s="139">
        <v>0</v>
      </c>
      <c r="P1019" s="139">
        <f>O1019*H1019</f>
        <v>0</v>
      </c>
      <c r="Q1019" s="139">
        <v>2.0400000000000001E-3</v>
      </c>
      <c r="R1019" s="139">
        <f>Q1019*H1019</f>
        <v>1.0924200000000002E-2</v>
      </c>
      <c r="S1019" s="139">
        <v>0</v>
      </c>
      <c r="T1019" s="140">
        <f>S1019*H1019</f>
        <v>0</v>
      </c>
      <c r="AR1019" s="141" t="s">
        <v>175</v>
      </c>
      <c r="AT1019" s="141" t="s">
        <v>212</v>
      </c>
      <c r="AU1019" s="141" t="s">
        <v>81</v>
      </c>
      <c r="AY1019" s="17" t="s">
        <v>135</v>
      </c>
      <c r="BE1019" s="142">
        <f>IF(N1019="základní",J1019,0)</f>
        <v>0</v>
      </c>
      <c r="BF1019" s="142">
        <f>IF(N1019="snížená",J1019,0)</f>
        <v>0</v>
      </c>
      <c r="BG1019" s="142">
        <f>IF(N1019="zákl. přenesená",J1019,0)</f>
        <v>0</v>
      </c>
      <c r="BH1019" s="142">
        <f>IF(N1019="sníž. přenesená",J1019,0)</f>
        <v>0</v>
      </c>
      <c r="BI1019" s="142">
        <f>IF(N1019="nulová",J1019,0)</f>
        <v>0</v>
      </c>
      <c r="BJ1019" s="17" t="s">
        <v>79</v>
      </c>
      <c r="BK1019" s="142">
        <f>ROUND(I1019*H1019,2)</f>
        <v>0</v>
      </c>
      <c r="BL1019" s="17" t="s">
        <v>141</v>
      </c>
      <c r="BM1019" s="141" t="s">
        <v>1006</v>
      </c>
    </row>
    <row r="1020" spans="2:65" s="12" customFormat="1">
      <c r="B1020" s="143"/>
      <c r="D1020" s="144" t="s">
        <v>143</v>
      </c>
      <c r="F1020" s="146" t="s">
        <v>1007</v>
      </c>
      <c r="H1020" s="147">
        <v>5.3550000000000004</v>
      </c>
      <c r="L1020" s="143"/>
      <c r="M1020" s="148"/>
      <c r="T1020" s="149"/>
      <c r="AT1020" s="145" t="s">
        <v>143</v>
      </c>
      <c r="AU1020" s="145" t="s">
        <v>81</v>
      </c>
      <c r="AV1020" s="12" t="s">
        <v>81</v>
      </c>
      <c r="AW1020" s="12" t="s">
        <v>3</v>
      </c>
      <c r="AX1020" s="12" t="s">
        <v>79</v>
      </c>
      <c r="AY1020" s="145" t="s">
        <v>135</v>
      </c>
    </row>
    <row r="1021" spans="2:65" s="1" customFormat="1" ht="37.950000000000003" customHeight="1">
      <c r="B1021" s="129"/>
      <c r="C1021" s="130" t="s">
        <v>1008</v>
      </c>
      <c r="D1021" s="130" t="s">
        <v>137</v>
      </c>
      <c r="E1021" s="131" t="s">
        <v>1009</v>
      </c>
      <c r="F1021" s="132" t="s">
        <v>1010</v>
      </c>
      <c r="G1021" s="133" t="s">
        <v>140</v>
      </c>
      <c r="H1021" s="134">
        <v>27.03</v>
      </c>
      <c r="I1021" s="135"/>
      <c r="J1021" s="135">
        <f>ROUND(I1021*H1021,2)</f>
        <v>0</v>
      </c>
      <c r="K1021" s="136"/>
      <c r="L1021" s="29"/>
      <c r="M1021" s="137" t="s">
        <v>1</v>
      </c>
      <c r="N1021" s="138" t="s">
        <v>36</v>
      </c>
      <c r="O1021" s="139">
        <v>1.4</v>
      </c>
      <c r="P1021" s="139">
        <f>O1021*H1021</f>
        <v>37.841999999999999</v>
      </c>
      <c r="Q1021" s="139">
        <v>8.8000000000000005E-3</v>
      </c>
      <c r="R1021" s="139">
        <f>Q1021*H1021</f>
        <v>0.23786400000000002</v>
      </c>
      <c r="S1021" s="139">
        <v>0</v>
      </c>
      <c r="T1021" s="140">
        <f>S1021*H1021</f>
        <v>0</v>
      </c>
      <c r="AR1021" s="141" t="s">
        <v>141</v>
      </c>
      <c r="AT1021" s="141" t="s">
        <v>137</v>
      </c>
      <c r="AU1021" s="141" t="s">
        <v>81</v>
      </c>
      <c r="AY1021" s="17" t="s">
        <v>135</v>
      </c>
      <c r="BE1021" s="142">
        <f>IF(N1021="základní",J1021,0)</f>
        <v>0</v>
      </c>
      <c r="BF1021" s="142">
        <f>IF(N1021="snížená",J1021,0)</f>
        <v>0</v>
      </c>
      <c r="BG1021" s="142">
        <f>IF(N1021="zákl. přenesená",J1021,0)</f>
        <v>0</v>
      </c>
      <c r="BH1021" s="142">
        <f>IF(N1021="sníž. přenesená",J1021,0)</f>
        <v>0</v>
      </c>
      <c r="BI1021" s="142">
        <f>IF(N1021="nulová",J1021,0)</f>
        <v>0</v>
      </c>
      <c r="BJ1021" s="17" t="s">
        <v>79</v>
      </c>
      <c r="BK1021" s="142">
        <f>ROUND(I1021*H1021,2)</f>
        <v>0</v>
      </c>
      <c r="BL1021" s="17" t="s">
        <v>141</v>
      </c>
      <c r="BM1021" s="141" t="s">
        <v>1011</v>
      </c>
    </row>
    <row r="1022" spans="2:65" s="14" customFormat="1">
      <c r="B1022" s="156"/>
      <c r="D1022" s="144" t="s">
        <v>143</v>
      </c>
      <c r="E1022" s="157" t="s">
        <v>1</v>
      </c>
      <c r="F1022" s="158" t="s">
        <v>1012</v>
      </c>
      <c r="H1022" s="157" t="s">
        <v>1</v>
      </c>
      <c r="L1022" s="156"/>
      <c r="M1022" s="159"/>
      <c r="T1022" s="160"/>
      <c r="AT1022" s="157" t="s">
        <v>143</v>
      </c>
      <c r="AU1022" s="157" t="s">
        <v>81</v>
      </c>
      <c r="AV1022" s="14" t="s">
        <v>79</v>
      </c>
      <c r="AW1022" s="14" t="s">
        <v>27</v>
      </c>
      <c r="AX1022" s="14" t="s">
        <v>71</v>
      </c>
      <c r="AY1022" s="157" t="s">
        <v>135</v>
      </c>
    </row>
    <row r="1023" spans="2:65" s="12" customFormat="1">
      <c r="B1023" s="143"/>
      <c r="D1023" s="144" t="s">
        <v>143</v>
      </c>
      <c r="E1023" s="145" t="s">
        <v>1</v>
      </c>
      <c r="F1023" s="146" t="s">
        <v>1013</v>
      </c>
      <c r="H1023" s="147">
        <v>27.03</v>
      </c>
      <c r="L1023" s="143"/>
      <c r="M1023" s="148"/>
      <c r="T1023" s="149"/>
      <c r="AT1023" s="145" t="s">
        <v>143</v>
      </c>
      <c r="AU1023" s="145" t="s">
        <v>81</v>
      </c>
      <c r="AV1023" s="12" t="s">
        <v>81</v>
      </c>
      <c r="AW1023" s="12" t="s">
        <v>27</v>
      </c>
      <c r="AX1023" s="12" t="s">
        <v>79</v>
      </c>
      <c r="AY1023" s="145" t="s">
        <v>135</v>
      </c>
    </row>
    <row r="1024" spans="2:65" s="1" customFormat="1" ht="16.5" customHeight="1">
      <c r="B1024" s="129"/>
      <c r="C1024" s="161" t="s">
        <v>1014</v>
      </c>
      <c r="D1024" s="161" t="s">
        <v>212</v>
      </c>
      <c r="E1024" s="162" t="s">
        <v>1015</v>
      </c>
      <c r="F1024" s="163" t="s">
        <v>1016</v>
      </c>
      <c r="G1024" s="164" t="s">
        <v>140</v>
      </c>
      <c r="H1024" s="165">
        <v>28.382000000000001</v>
      </c>
      <c r="I1024" s="166"/>
      <c r="J1024" s="166">
        <f>ROUND(I1024*H1024,2)</f>
        <v>0</v>
      </c>
      <c r="K1024" s="167"/>
      <c r="L1024" s="168"/>
      <c r="M1024" s="169" t="s">
        <v>1</v>
      </c>
      <c r="N1024" s="170" t="s">
        <v>36</v>
      </c>
      <c r="O1024" s="139">
        <v>0</v>
      </c>
      <c r="P1024" s="139">
        <f>O1024*H1024</f>
        <v>0</v>
      </c>
      <c r="Q1024" s="139">
        <v>3.3999999999999998E-3</v>
      </c>
      <c r="R1024" s="139">
        <f>Q1024*H1024</f>
        <v>9.6498799999999996E-2</v>
      </c>
      <c r="S1024" s="139">
        <v>0</v>
      </c>
      <c r="T1024" s="140">
        <f>S1024*H1024</f>
        <v>0</v>
      </c>
      <c r="AR1024" s="141" t="s">
        <v>175</v>
      </c>
      <c r="AT1024" s="141" t="s">
        <v>212</v>
      </c>
      <c r="AU1024" s="141" t="s">
        <v>81</v>
      </c>
      <c r="AY1024" s="17" t="s">
        <v>135</v>
      </c>
      <c r="BE1024" s="142">
        <f>IF(N1024="základní",J1024,0)</f>
        <v>0</v>
      </c>
      <c r="BF1024" s="142">
        <f>IF(N1024="snížená",J1024,0)</f>
        <v>0</v>
      </c>
      <c r="BG1024" s="142">
        <f>IF(N1024="zákl. přenesená",J1024,0)</f>
        <v>0</v>
      </c>
      <c r="BH1024" s="142">
        <f>IF(N1024="sníž. přenesená",J1024,0)</f>
        <v>0</v>
      </c>
      <c r="BI1024" s="142">
        <f>IF(N1024="nulová",J1024,0)</f>
        <v>0</v>
      </c>
      <c r="BJ1024" s="17" t="s">
        <v>79</v>
      </c>
      <c r="BK1024" s="142">
        <f>ROUND(I1024*H1024,2)</f>
        <v>0</v>
      </c>
      <c r="BL1024" s="17" t="s">
        <v>141</v>
      </c>
      <c r="BM1024" s="141" t="s">
        <v>1017</v>
      </c>
    </row>
    <row r="1025" spans="2:65" s="14" customFormat="1">
      <c r="B1025" s="156"/>
      <c r="D1025" s="144" t="s">
        <v>143</v>
      </c>
      <c r="E1025" s="157" t="s">
        <v>1</v>
      </c>
      <c r="F1025" s="158" t="s">
        <v>1012</v>
      </c>
      <c r="H1025" s="157" t="s">
        <v>1</v>
      </c>
      <c r="L1025" s="156"/>
      <c r="M1025" s="159"/>
      <c r="T1025" s="160"/>
      <c r="AT1025" s="157" t="s">
        <v>143</v>
      </c>
      <c r="AU1025" s="157" t="s">
        <v>81</v>
      </c>
      <c r="AV1025" s="14" t="s">
        <v>79</v>
      </c>
      <c r="AW1025" s="14" t="s">
        <v>27</v>
      </c>
      <c r="AX1025" s="14" t="s">
        <v>71</v>
      </c>
      <c r="AY1025" s="157" t="s">
        <v>135</v>
      </c>
    </row>
    <row r="1026" spans="2:65" s="12" customFormat="1">
      <c r="B1026" s="143"/>
      <c r="D1026" s="144" t="s">
        <v>143</v>
      </c>
      <c r="E1026" s="145" t="s">
        <v>1</v>
      </c>
      <c r="F1026" s="146" t="s">
        <v>1018</v>
      </c>
      <c r="H1026" s="147">
        <v>28.382000000000001</v>
      </c>
      <c r="L1026" s="143"/>
      <c r="M1026" s="148"/>
      <c r="T1026" s="149"/>
      <c r="AT1026" s="145" t="s">
        <v>143</v>
      </c>
      <c r="AU1026" s="145" t="s">
        <v>81</v>
      </c>
      <c r="AV1026" s="12" t="s">
        <v>81</v>
      </c>
      <c r="AW1026" s="12" t="s">
        <v>27</v>
      </c>
      <c r="AX1026" s="12" t="s">
        <v>79</v>
      </c>
      <c r="AY1026" s="145" t="s">
        <v>135</v>
      </c>
    </row>
    <row r="1027" spans="2:65" s="1" customFormat="1" ht="37.950000000000003" customHeight="1">
      <c r="B1027" s="129"/>
      <c r="C1027" s="130" t="s">
        <v>1019</v>
      </c>
      <c r="D1027" s="130" t="s">
        <v>137</v>
      </c>
      <c r="E1027" s="131" t="s">
        <v>1020</v>
      </c>
      <c r="F1027" s="132" t="s">
        <v>1021</v>
      </c>
      <c r="G1027" s="133" t="s">
        <v>140</v>
      </c>
      <c r="H1027" s="134">
        <v>10.335000000000001</v>
      </c>
      <c r="I1027" s="135"/>
      <c r="J1027" s="135">
        <f>ROUND(I1027*H1027,2)</f>
        <v>0</v>
      </c>
      <c r="K1027" s="136"/>
      <c r="L1027" s="29"/>
      <c r="M1027" s="137" t="s">
        <v>1</v>
      </c>
      <c r="N1027" s="138" t="s">
        <v>36</v>
      </c>
      <c r="O1027" s="139">
        <v>1.42</v>
      </c>
      <c r="P1027" s="139">
        <f>O1027*H1027</f>
        <v>14.675700000000001</v>
      </c>
      <c r="Q1027" s="139">
        <v>8.8999999999999999E-3</v>
      </c>
      <c r="R1027" s="139">
        <f>Q1027*H1027</f>
        <v>9.1981500000000008E-2</v>
      </c>
      <c r="S1027" s="139">
        <v>0</v>
      </c>
      <c r="T1027" s="140">
        <f>S1027*H1027</f>
        <v>0</v>
      </c>
      <c r="AR1027" s="141" t="s">
        <v>141</v>
      </c>
      <c r="AT1027" s="141" t="s">
        <v>137</v>
      </c>
      <c r="AU1027" s="141" t="s">
        <v>81</v>
      </c>
      <c r="AY1027" s="17" t="s">
        <v>135</v>
      </c>
      <c r="BE1027" s="142">
        <f>IF(N1027="základní",J1027,0)</f>
        <v>0</v>
      </c>
      <c r="BF1027" s="142">
        <f>IF(N1027="snížená",J1027,0)</f>
        <v>0</v>
      </c>
      <c r="BG1027" s="142">
        <f>IF(N1027="zákl. přenesená",J1027,0)</f>
        <v>0</v>
      </c>
      <c r="BH1027" s="142">
        <f>IF(N1027="sníž. přenesená",J1027,0)</f>
        <v>0</v>
      </c>
      <c r="BI1027" s="142">
        <f>IF(N1027="nulová",J1027,0)</f>
        <v>0</v>
      </c>
      <c r="BJ1027" s="17" t="s">
        <v>79</v>
      </c>
      <c r="BK1027" s="142">
        <f>ROUND(I1027*H1027,2)</f>
        <v>0</v>
      </c>
      <c r="BL1027" s="17" t="s">
        <v>141</v>
      </c>
      <c r="BM1027" s="141" t="s">
        <v>1022</v>
      </c>
    </row>
    <row r="1028" spans="2:65" s="14" customFormat="1">
      <c r="B1028" s="156"/>
      <c r="D1028" s="144" t="s">
        <v>143</v>
      </c>
      <c r="E1028" s="157" t="s">
        <v>1</v>
      </c>
      <c r="F1028" s="158" t="s">
        <v>1001</v>
      </c>
      <c r="H1028" s="157" t="s">
        <v>1</v>
      </c>
      <c r="L1028" s="156"/>
      <c r="M1028" s="159"/>
      <c r="T1028" s="160"/>
      <c r="AT1028" s="157" t="s">
        <v>143</v>
      </c>
      <c r="AU1028" s="157" t="s">
        <v>81</v>
      </c>
      <c r="AV1028" s="14" t="s">
        <v>79</v>
      </c>
      <c r="AW1028" s="14" t="s">
        <v>27</v>
      </c>
      <c r="AX1028" s="14" t="s">
        <v>71</v>
      </c>
      <c r="AY1028" s="157" t="s">
        <v>135</v>
      </c>
    </row>
    <row r="1029" spans="2:65" s="12" customFormat="1">
      <c r="B1029" s="143"/>
      <c r="D1029" s="144" t="s">
        <v>143</v>
      </c>
      <c r="E1029" s="145" t="s">
        <v>1</v>
      </c>
      <c r="F1029" s="146" t="s">
        <v>1023</v>
      </c>
      <c r="H1029" s="147">
        <v>10.335000000000001</v>
      </c>
      <c r="L1029" s="143"/>
      <c r="M1029" s="148"/>
      <c r="T1029" s="149"/>
      <c r="AT1029" s="145" t="s">
        <v>143</v>
      </c>
      <c r="AU1029" s="145" t="s">
        <v>81</v>
      </c>
      <c r="AV1029" s="12" t="s">
        <v>81</v>
      </c>
      <c r="AW1029" s="12" t="s">
        <v>27</v>
      </c>
      <c r="AX1029" s="12" t="s">
        <v>79</v>
      </c>
      <c r="AY1029" s="145" t="s">
        <v>135</v>
      </c>
    </row>
    <row r="1030" spans="2:65" s="1" customFormat="1" ht="16.5" customHeight="1">
      <c r="B1030" s="129"/>
      <c r="C1030" s="161" t="s">
        <v>1024</v>
      </c>
      <c r="D1030" s="161" t="s">
        <v>212</v>
      </c>
      <c r="E1030" s="162" t="s">
        <v>1025</v>
      </c>
      <c r="F1030" s="163" t="s">
        <v>1026</v>
      </c>
      <c r="G1030" s="164" t="s">
        <v>140</v>
      </c>
      <c r="H1030" s="165">
        <v>10.542</v>
      </c>
      <c r="I1030" s="166"/>
      <c r="J1030" s="166">
        <f>ROUND(I1030*H1030,2)</f>
        <v>0</v>
      </c>
      <c r="K1030" s="167"/>
      <c r="L1030" s="168"/>
      <c r="M1030" s="169" t="s">
        <v>1</v>
      </c>
      <c r="N1030" s="170" t="s">
        <v>36</v>
      </c>
      <c r="O1030" s="139">
        <v>0</v>
      </c>
      <c r="P1030" s="139">
        <f>O1030*H1030</f>
        <v>0</v>
      </c>
      <c r="Q1030" s="139">
        <v>3.5300000000000002E-3</v>
      </c>
      <c r="R1030" s="139">
        <f>Q1030*H1030</f>
        <v>3.7213259999999998E-2</v>
      </c>
      <c r="S1030" s="139">
        <v>0</v>
      </c>
      <c r="T1030" s="140">
        <f>S1030*H1030</f>
        <v>0</v>
      </c>
      <c r="AR1030" s="141" t="s">
        <v>175</v>
      </c>
      <c r="AT1030" s="141" t="s">
        <v>212</v>
      </c>
      <c r="AU1030" s="141" t="s">
        <v>81</v>
      </c>
      <c r="AY1030" s="17" t="s">
        <v>135</v>
      </c>
      <c r="BE1030" s="142">
        <f>IF(N1030="základní",J1030,0)</f>
        <v>0</v>
      </c>
      <c r="BF1030" s="142">
        <f>IF(N1030="snížená",J1030,0)</f>
        <v>0</v>
      </c>
      <c r="BG1030" s="142">
        <f>IF(N1030="zákl. přenesená",J1030,0)</f>
        <v>0</v>
      </c>
      <c r="BH1030" s="142">
        <f>IF(N1030="sníž. přenesená",J1030,0)</f>
        <v>0</v>
      </c>
      <c r="BI1030" s="142">
        <f>IF(N1030="nulová",J1030,0)</f>
        <v>0</v>
      </c>
      <c r="BJ1030" s="17" t="s">
        <v>79</v>
      </c>
      <c r="BK1030" s="142">
        <f>ROUND(I1030*H1030,2)</f>
        <v>0</v>
      </c>
      <c r="BL1030" s="17" t="s">
        <v>141</v>
      </c>
      <c r="BM1030" s="141" t="s">
        <v>1027</v>
      </c>
    </row>
    <row r="1031" spans="2:65" s="12" customFormat="1">
      <c r="B1031" s="143"/>
      <c r="D1031" s="144" t="s">
        <v>143</v>
      </c>
      <c r="F1031" s="146" t="s">
        <v>1028</v>
      </c>
      <c r="H1031" s="147">
        <v>10.542</v>
      </c>
      <c r="L1031" s="143"/>
      <c r="M1031" s="148"/>
      <c r="T1031" s="149"/>
      <c r="AT1031" s="145" t="s">
        <v>143</v>
      </c>
      <c r="AU1031" s="145" t="s">
        <v>81</v>
      </c>
      <c r="AV1031" s="12" t="s">
        <v>81</v>
      </c>
      <c r="AW1031" s="12" t="s">
        <v>3</v>
      </c>
      <c r="AX1031" s="12" t="s">
        <v>79</v>
      </c>
      <c r="AY1031" s="145" t="s">
        <v>135</v>
      </c>
    </row>
    <row r="1032" spans="2:65" s="1" customFormat="1" ht="24.15" customHeight="1">
      <c r="B1032" s="129"/>
      <c r="C1032" s="130" t="s">
        <v>1029</v>
      </c>
      <c r="D1032" s="130" t="s">
        <v>137</v>
      </c>
      <c r="E1032" s="131" t="s">
        <v>1030</v>
      </c>
      <c r="F1032" s="132" t="s">
        <v>1031</v>
      </c>
      <c r="G1032" s="133" t="s">
        <v>140</v>
      </c>
      <c r="H1032" s="134">
        <v>18.765000000000001</v>
      </c>
      <c r="I1032" s="135"/>
      <c r="J1032" s="135">
        <f>ROUND(I1032*H1032,2)</f>
        <v>0</v>
      </c>
      <c r="K1032" s="136"/>
      <c r="L1032" s="29"/>
      <c r="M1032" s="137" t="s">
        <v>1</v>
      </c>
      <c r="N1032" s="138" t="s">
        <v>36</v>
      </c>
      <c r="O1032" s="139">
        <v>0.28499999999999998</v>
      </c>
      <c r="P1032" s="139">
        <f>O1032*H1032</f>
        <v>5.3480249999999998</v>
      </c>
      <c r="Q1032" s="139">
        <v>2.6800000000000001E-3</v>
      </c>
      <c r="R1032" s="139">
        <f>Q1032*H1032</f>
        <v>5.02902E-2</v>
      </c>
      <c r="S1032" s="139">
        <v>0</v>
      </c>
      <c r="T1032" s="140">
        <f>S1032*H1032</f>
        <v>0</v>
      </c>
      <c r="AR1032" s="141" t="s">
        <v>141</v>
      </c>
      <c r="AT1032" s="141" t="s">
        <v>137</v>
      </c>
      <c r="AU1032" s="141" t="s">
        <v>81</v>
      </c>
      <c r="AY1032" s="17" t="s">
        <v>135</v>
      </c>
      <c r="BE1032" s="142">
        <f>IF(N1032="základní",J1032,0)</f>
        <v>0</v>
      </c>
      <c r="BF1032" s="142">
        <f>IF(N1032="snížená",J1032,0)</f>
        <v>0</v>
      </c>
      <c r="BG1032" s="142">
        <f>IF(N1032="zákl. přenesená",J1032,0)</f>
        <v>0</v>
      </c>
      <c r="BH1032" s="142">
        <f>IF(N1032="sníž. přenesená",J1032,0)</f>
        <v>0</v>
      </c>
      <c r="BI1032" s="142">
        <f>IF(N1032="nulová",J1032,0)</f>
        <v>0</v>
      </c>
      <c r="BJ1032" s="17" t="s">
        <v>79</v>
      </c>
      <c r="BK1032" s="142">
        <f>ROUND(I1032*H1032,2)</f>
        <v>0</v>
      </c>
      <c r="BL1032" s="17" t="s">
        <v>141</v>
      </c>
      <c r="BM1032" s="141" t="s">
        <v>1032</v>
      </c>
    </row>
    <row r="1033" spans="2:65" s="14" customFormat="1">
      <c r="B1033" s="156"/>
      <c r="D1033" s="144" t="s">
        <v>143</v>
      </c>
      <c r="E1033" s="157" t="s">
        <v>1</v>
      </c>
      <c r="F1033" s="158" t="s">
        <v>1001</v>
      </c>
      <c r="H1033" s="157" t="s">
        <v>1</v>
      </c>
      <c r="L1033" s="156"/>
      <c r="M1033" s="159"/>
      <c r="T1033" s="160"/>
      <c r="AT1033" s="157" t="s">
        <v>143</v>
      </c>
      <c r="AU1033" s="157" t="s">
        <v>81</v>
      </c>
      <c r="AV1033" s="14" t="s">
        <v>79</v>
      </c>
      <c r="AW1033" s="14" t="s">
        <v>27</v>
      </c>
      <c r="AX1033" s="14" t="s">
        <v>71</v>
      </c>
      <c r="AY1033" s="157" t="s">
        <v>135</v>
      </c>
    </row>
    <row r="1034" spans="2:65" s="12" customFormat="1">
      <c r="B1034" s="143"/>
      <c r="D1034" s="144" t="s">
        <v>143</v>
      </c>
      <c r="E1034" s="145" t="s">
        <v>1</v>
      </c>
      <c r="F1034" s="146" t="s">
        <v>1033</v>
      </c>
      <c r="H1034" s="147">
        <v>13.515000000000001</v>
      </c>
      <c r="L1034" s="143"/>
      <c r="M1034" s="148"/>
      <c r="T1034" s="149"/>
      <c r="AT1034" s="145" t="s">
        <v>143</v>
      </c>
      <c r="AU1034" s="145" t="s">
        <v>81</v>
      </c>
      <c r="AV1034" s="12" t="s">
        <v>81</v>
      </c>
      <c r="AW1034" s="12" t="s">
        <v>27</v>
      </c>
      <c r="AX1034" s="12" t="s">
        <v>71</v>
      </c>
      <c r="AY1034" s="145" t="s">
        <v>135</v>
      </c>
    </row>
    <row r="1035" spans="2:65" s="12" customFormat="1">
      <c r="B1035" s="143"/>
      <c r="D1035" s="144" t="s">
        <v>143</v>
      </c>
      <c r="E1035" s="145" t="s">
        <v>1</v>
      </c>
      <c r="F1035" s="146" t="s">
        <v>1034</v>
      </c>
      <c r="H1035" s="147">
        <v>5.25</v>
      </c>
      <c r="L1035" s="143"/>
      <c r="M1035" s="148"/>
      <c r="T1035" s="149"/>
      <c r="AT1035" s="145" t="s">
        <v>143</v>
      </c>
      <c r="AU1035" s="145" t="s">
        <v>81</v>
      </c>
      <c r="AV1035" s="12" t="s">
        <v>81</v>
      </c>
      <c r="AW1035" s="12" t="s">
        <v>27</v>
      </c>
      <c r="AX1035" s="12" t="s">
        <v>71</v>
      </c>
      <c r="AY1035" s="145" t="s">
        <v>135</v>
      </c>
    </row>
    <row r="1036" spans="2:65" s="13" customFormat="1">
      <c r="B1036" s="150"/>
      <c r="D1036" s="144" t="s">
        <v>143</v>
      </c>
      <c r="E1036" s="151" t="s">
        <v>1</v>
      </c>
      <c r="F1036" s="152" t="s">
        <v>174</v>
      </c>
      <c r="H1036" s="153">
        <v>18.765000000000001</v>
      </c>
      <c r="L1036" s="150"/>
      <c r="M1036" s="154"/>
      <c r="T1036" s="155"/>
      <c r="AT1036" s="151" t="s">
        <v>143</v>
      </c>
      <c r="AU1036" s="151" t="s">
        <v>81</v>
      </c>
      <c r="AV1036" s="13" t="s">
        <v>141</v>
      </c>
      <c r="AW1036" s="13" t="s">
        <v>27</v>
      </c>
      <c r="AX1036" s="13" t="s">
        <v>79</v>
      </c>
      <c r="AY1036" s="151" t="s">
        <v>135</v>
      </c>
    </row>
    <row r="1037" spans="2:65" s="1" customFormat="1" ht="24.15" customHeight="1">
      <c r="B1037" s="129"/>
      <c r="C1037" s="130" t="s">
        <v>1035</v>
      </c>
      <c r="D1037" s="130" t="s">
        <v>137</v>
      </c>
      <c r="E1037" s="131" t="s">
        <v>1036</v>
      </c>
      <c r="F1037" s="132" t="s">
        <v>1037</v>
      </c>
      <c r="G1037" s="133" t="s">
        <v>140</v>
      </c>
      <c r="H1037" s="134">
        <v>1324.4590000000001</v>
      </c>
      <c r="I1037" s="135"/>
      <c r="J1037" s="135">
        <f>ROUND(I1037*H1037,2)</f>
        <v>0</v>
      </c>
      <c r="K1037" s="136"/>
      <c r="L1037" s="29"/>
      <c r="M1037" s="137" t="s">
        <v>1</v>
      </c>
      <c r="N1037" s="138" t="s">
        <v>36</v>
      </c>
      <c r="O1037" s="139">
        <v>8.1000000000000003E-2</v>
      </c>
      <c r="P1037" s="139">
        <f>O1037*H1037</f>
        <v>107.28117900000001</v>
      </c>
      <c r="Q1037" s="139">
        <v>1.4E-3</v>
      </c>
      <c r="R1037" s="139">
        <f>Q1037*H1037</f>
        <v>1.8542426000000001</v>
      </c>
      <c r="S1037" s="139">
        <v>0</v>
      </c>
      <c r="T1037" s="140">
        <f>S1037*H1037</f>
        <v>0</v>
      </c>
      <c r="AR1037" s="141" t="s">
        <v>141</v>
      </c>
      <c r="AT1037" s="141" t="s">
        <v>137</v>
      </c>
      <c r="AU1037" s="141" t="s">
        <v>81</v>
      </c>
      <c r="AY1037" s="17" t="s">
        <v>135</v>
      </c>
      <c r="BE1037" s="142">
        <f>IF(N1037="základní",J1037,0)</f>
        <v>0</v>
      </c>
      <c r="BF1037" s="142">
        <f>IF(N1037="snížená",J1037,0)</f>
        <v>0</v>
      </c>
      <c r="BG1037" s="142">
        <f>IF(N1037="zákl. přenesená",J1037,0)</f>
        <v>0</v>
      </c>
      <c r="BH1037" s="142">
        <f>IF(N1037="sníž. přenesená",J1037,0)</f>
        <v>0</v>
      </c>
      <c r="BI1037" s="142">
        <f>IF(N1037="nulová",J1037,0)</f>
        <v>0</v>
      </c>
      <c r="BJ1037" s="17" t="s">
        <v>79</v>
      </c>
      <c r="BK1037" s="142">
        <f>ROUND(I1037*H1037,2)</f>
        <v>0</v>
      </c>
      <c r="BL1037" s="17" t="s">
        <v>141</v>
      </c>
      <c r="BM1037" s="141" t="s">
        <v>1038</v>
      </c>
    </row>
    <row r="1038" spans="2:65" s="12" customFormat="1">
      <c r="B1038" s="143"/>
      <c r="D1038" s="144" t="s">
        <v>143</v>
      </c>
      <c r="E1038" s="145" t="s">
        <v>1</v>
      </c>
      <c r="F1038" s="146" t="s">
        <v>1039</v>
      </c>
      <c r="H1038" s="147">
        <v>1324.4590000000001</v>
      </c>
      <c r="L1038" s="143"/>
      <c r="M1038" s="148"/>
      <c r="T1038" s="149"/>
      <c r="AT1038" s="145" t="s">
        <v>143</v>
      </c>
      <c r="AU1038" s="145" t="s">
        <v>81</v>
      </c>
      <c r="AV1038" s="12" t="s">
        <v>81</v>
      </c>
      <c r="AW1038" s="12" t="s">
        <v>27</v>
      </c>
      <c r="AX1038" s="12" t="s">
        <v>79</v>
      </c>
      <c r="AY1038" s="145" t="s">
        <v>135</v>
      </c>
    </row>
    <row r="1039" spans="2:65" s="1" customFormat="1" ht="24.15" customHeight="1">
      <c r="B1039" s="129"/>
      <c r="C1039" s="130" t="s">
        <v>1040</v>
      </c>
      <c r="D1039" s="130" t="s">
        <v>137</v>
      </c>
      <c r="E1039" s="131" t="s">
        <v>1041</v>
      </c>
      <c r="F1039" s="132" t="s">
        <v>1042</v>
      </c>
      <c r="G1039" s="133" t="s">
        <v>140</v>
      </c>
      <c r="H1039" s="134">
        <v>26.106000000000002</v>
      </c>
      <c r="I1039" s="135"/>
      <c r="J1039" s="135">
        <f>ROUND(I1039*H1039,2)</f>
        <v>0</v>
      </c>
      <c r="K1039" s="136"/>
      <c r="L1039" s="29"/>
      <c r="M1039" s="137" t="s">
        <v>1</v>
      </c>
      <c r="N1039" s="138" t="s">
        <v>36</v>
      </c>
      <c r="O1039" s="139">
        <v>0.33</v>
      </c>
      <c r="P1039" s="139">
        <f>O1039*H1039</f>
        <v>8.614980000000001</v>
      </c>
      <c r="Q1039" s="139">
        <v>4.3800000000000002E-3</v>
      </c>
      <c r="R1039" s="139">
        <f>Q1039*H1039</f>
        <v>0.11434428000000001</v>
      </c>
      <c r="S1039" s="139">
        <v>0</v>
      </c>
      <c r="T1039" s="140">
        <f>S1039*H1039</f>
        <v>0</v>
      </c>
      <c r="AR1039" s="141" t="s">
        <v>141</v>
      </c>
      <c r="AT1039" s="141" t="s">
        <v>137</v>
      </c>
      <c r="AU1039" s="141" t="s">
        <v>81</v>
      </c>
      <c r="AY1039" s="17" t="s">
        <v>135</v>
      </c>
      <c r="BE1039" s="142">
        <f>IF(N1039="základní",J1039,0)</f>
        <v>0</v>
      </c>
      <c r="BF1039" s="142">
        <f>IF(N1039="snížená",J1039,0)</f>
        <v>0</v>
      </c>
      <c r="BG1039" s="142">
        <f>IF(N1039="zákl. přenesená",J1039,0)</f>
        <v>0</v>
      </c>
      <c r="BH1039" s="142">
        <f>IF(N1039="sníž. přenesená",J1039,0)</f>
        <v>0</v>
      </c>
      <c r="BI1039" s="142">
        <f>IF(N1039="nulová",J1039,0)</f>
        <v>0</v>
      </c>
      <c r="BJ1039" s="17" t="s">
        <v>79</v>
      </c>
      <c r="BK1039" s="142">
        <f>ROUND(I1039*H1039,2)</f>
        <v>0</v>
      </c>
      <c r="BL1039" s="17" t="s">
        <v>141</v>
      </c>
      <c r="BM1039" s="141" t="s">
        <v>1043</v>
      </c>
    </row>
    <row r="1040" spans="2:65" s="12" customFormat="1">
      <c r="B1040" s="143"/>
      <c r="D1040" s="144" t="s">
        <v>143</v>
      </c>
      <c r="E1040" s="145" t="s">
        <v>1</v>
      </c>
      <c r="F1040" s="146" t="s">
        <v>1044</v>
      </c>
      <c r="H1040" s="147">
        <v>13.21</v>
      </c>
      <c r="L1040" s="143"/>
      <c r="M1040" s="148"/>
      <c r="T1040" s="149"/>
      <c r="AT1040" s="145" t="s">
        <v>143</v>
      </c>
      <c r="AU1040" s="145" t="s">
        <v>81</v>
      </c>
      <c r="AV1040" s="12" t="s">
        <v>81</v>
      </c>
      <c r="AW1040" s="12" t="s">
        <v>27</v>
      </c>
      <c r="AX1040" s="12" t="s">
        <v>71</v>
      </c>
      <c r="AY1040" s="145" t="s">
        <v>135</v>
      </c>
    </row>
    <row r="1041" spans="2:65" s="14" customFormat="1">
      <c r="B1041" s="156"/>
      <c r="D1041" s="144" t="s">
        <v>143</v>
      </c>
      <c r="E1041" s="157" t="s">
        <v>1</v>
      </c>
      <c r="F1041" s="158" t="s">
        <v>1045</v>
      </c>
      <c r="H1041" s="157" t="s">
        <v>1</v>
      </c>
      <c r="L1041" s="156"/>
      <c r="M1041" s="159"/>
      <c r="T1041" s="160"/>
      <c r="AT1041" s="157" t="s">
        <v>143</v>
      </c>
      <c r="AU1041" s="157" t="s">
        <v>81</v>
      </c>
      <c r="AV1041" s="14" t="s">
        <v>79</v>
      </c>
      <c r="AW1041" s="14" t="s">
        <v>27</v>
      </c>
      <c r="AX1041" s="14" t="s">
        <v>71</v>
      </c>
      <c r="AY1041" s="157" t="s">
        <v>135</v>
      </c>
    </row>
    <row r="1042" spans="2:65" s="12" customFormat="1">
      <c r="B1042" s="143"/>
      <c r="D1042" s="144" t="s">
        <v>143</v>
      </c>
      <c r="E1042" s="145" t="s">
        <v>1</v>
      </c>
      <c r="F1042" s="146" t="s">
        <v>1046</v>
      </c>
      <c r="H1042" s="147">
        <v>1.6919999999999999</v>
      </c>
      <c r="L1042" s="143"/>
      <c r="M1042" s="148"/>
      <c r="T1042" s="149"/>
      <c r="AT1042" s="145" t="s">
        <v>143</v>
      </c>
      <c r="AU1042" s="145" t="s">
        <v>81</v>
      </c>
      <c r="AV1042" s="12" t="s">
        <v>81</v>
      </c>
      <c r="AW1042" s="12" t="s">
        <v>27</v>
      </c>
      <c r="AX1042" s="12" t="s">
        <v>71</v>
      </c>
      <c r="AY1042" s="145" t="s">
        <v>135</v>
      </c>
    </row>
    <row r="1043" spans="2:65" s="12" customFormat="1">
      <c r="B1043" s="143"/>
      <c r="D1043" s="144" t="s">
        <v>143</v>
      </c>
      <c r="E1043" s="145" t="s">
        <v>1</v>
      </c>
      <c r="F1043" s="146" t="s">
        <v>1047</v>
      </c>
      <c r="H1043" s="147">
        <v>7</v>
      </c>
      <c r="L1043" s="143"/>
      <c r="M1043" s="148"/>
      <c r="T1043" s="149"/>
      <c r="AT1043" s="145" t="s">
        <v>143</v>
      </c>
      <c r="AU1043" s="145" t="s">
        <v>81</v>
      </c>
      <c r="AV1043" s="12" t="s">
        <v>81</v>
      </c>
      <c r="AW1043" s="12" t="s">
        <v>27</v>
      </c>
      <c r="AX1043" s="12" t="s">
        <v>71</v>
      </c>
      <c r="AY1043" s="145" t="s">
        <v>135</v>
      </c>
    </row>
    <row r="1044" spans="2:65" s="14" customFormat="1">
      <c r="B1044" s="156"/>
      <c r="D1044" s="144" t="s">
        <v>143</v>
      </c>
      <c r="E1044" s="157" t="s">
        <v>1</v>
      </c>
      <c r="F1044" s="158" t="s">
        <v>1048</v>
      </c>
      <c r="H1044" s="157" t="s">
        <v>1</v>
      </c>
      <c r="L1044" s="156"/>
      <c r="M1044" s="159"/>
      <c r="T1044" s="160"/>
      <c r="AT1044" s="157" t="s">
        <v>143</v>
      </c>
      <c r="AU1044" s="157" t="s">
        <v>81</v>
      </c>
      <c r="AV1044" s="14" t="s">
        <v>79</v>
      </c>
      <c r="AW1044" s="14" t="s">
        <v>27</v>
      </c>
      <c r="AX1044" s="14" t="s">
        <v>71</v>
      </c>
      <c r="AY1044" s="157" t="s">
        <v>135</v>
      </c>
    </row>
    <row r="1045" spans="2:65" s="12" customFormat="1">
      <c r="B1045" s="143"/>
      <c r="D1045" s="144" t="s">
        <v>143</v>
      </c>
      <c r="E1045" s="145" t="s">
        <v>1</v>
      </c>
      <c r="F1045" s="146" t="s">
        <v>1049</v>
      </c>
      <c r="H1045" s="147">
        <v>1</v>
      </c>
      <c r="L1045" s="143"/>
      <c r="M1045" s="148"/>
      <c r="T1045" s="149"/>
      <c r="AT1045" s="145" t="s">
        <v>143</v>
      </c>
      <c r="AU1045" s="145" t="s">
        <v>81</v>
      </c>
      <c r="AV1045" s="12" t="s">
        <v>81</v>
      </c>
      <c r="AW1045" s="12" t="s">
        <v>27</v>
      </c>
      <c r="AX1045" s="12" t="s">
        <v>71</v>
      </c>
      <c r="AY1045" s="145" t="s">
        <v>135</v>
      </c>
    </row>
    <row r="1046" spans="2:65" s="12" customFormat="1">
      <c r="B1046" s="143"/>
      <c r="D1046" s="144" t="s">
        <v>143</v>
      </c>
      <c r="E1046" s="145" t="s">
        <v>1</v>
      </c>
      <c r="F1046" s="146" t="s">
        <v>1050</v>
      </c>
      <c r="H1046" s="147">
        <v>0.67400000000000004</v>
      </c>
      <c r="L1046" s="143"/>
      <c r="M1046" s="148"/>
      <c r="T1046" s="149"/>
      <c r="AT1046" s="145" t="s">
        <v>143</v>
      </c>
      <c r="AU1046" s="145" t="s">
        <v>81</v>
      </c>
      <c r="AV1046" s="12" t="s">
        <v>81</v>
      </c>
      <c r="AW1046" s="12" t="s">
        <v>27</v>
      </c>
      <c r="AX1046" s="12" t="s">
        <v>71</v>
      </c>
      <c r="AY1046" s="145" t="s">
        <v>135</v>
      </c>
    </row>
    <row r="1047" spans="2:65" s="12" customFormat="1">
      <c r="B1047" s="143"/>
      <c r="D1047" s="144" t="s">
        <v>143</v>
      </c>
      <c r="E1047" s="145" t="s">
        <v>1</v>
      </c>
      <c r="F1047" s="146" t="s">
        <v>1051</v>
      </c>
      <c r="H1047" s="147">
        <v>0.95</v>
      </c>
      <c r="L1047" s="143"/>
      <c r="M1047" s="148"/>
      <c r="T1047" s="149"/>
      <c r="AT1047" s="145" t="s">
        <v>143</v>
      </c>
      <c r="AU1047" s="145" t="s">
        <v>81</v>
      </c>
      <c r="AV1047" s="12" t="s">
        <v>81</v>
      </c>
      <c r="AW1047" s="12" t="s">
        <v>27</v>
      </c>
      <c r="AX1047" s="12" t="s">
        <v>71</v>
      </c>
      <c r="AY1047" s="145" t="s">
        <v>135</v>
      </c>
    </row>
    <row r="1048" spans="2:65" s="14" customFormat="1">
      <c r="B1048" s="156"/>
      <c r="D1048" s="144" t="s">
        <v>143</v>
      </c>
      <c r="E1048" s="157" t="s">
        <v>1</v>
      </c>
      <c r="F1048" s="158" t="s">
        <v>1052</v>
      </c>
      <c r="H1048" s="157" t="s">
        <v>1</v>
      </c>
      <c r="L1048" s="156"/>
      <c r="M1048" s="159"/>
      <c r="T1048" s="160"/>
      <c r="AT1048" s="157" t="s">
        <v>143</v>
      </c>
      <c r="AU1048" s="157" t="s">
        <v>81</v>
      </c>
      <c r="AV1048" s="14" t="s">
        <v>79</v>
      </c>
      <c r="AW1048" s="14" t="s">
        <v>27</v>
      </c>
      <c r="AX1048" s="14" t="s">
        <v>71</v>
      </c>
      <c r="AY1048" s="157" t="s">
        <v>135</v>
      </c>
    </row>
    <row r="1049" spans="2:65" s="12" customFormat="1">
      <c r="B1049" s="143"/>
      <c r="D1049" s="144" t="s">
        <v>143</v>
      </c>
      <c r="E1049" s="145" t="s">
        <v>1</v>
      </c>
      <c r="F1049" s="146" t="s">
        <v>1053</v>
      </c>
      <c r="H1049" s="147">
        <v>0.32</v>
      </c>
      <c r="L1049" s="143"/>
      <c r="M1049" s="148"/>
      <c r="T1049" s="149"/>
      <c r="AT1049" s="145" t="s">
        <v>143</v>
      </c>
      <c r="AU1049" s="145" t="s">
        <v>81</v>
      </c>
      <c r="AV1049" s="12" t="s">
        <v>81</v>
      </c>
      <c r="AW1049" s="12" t="s">
        <v>27</v>
      </c>
      <c r="AX1049" s="12" t="s">
        <v>71</v>
      </c>
      <c r="AY1049" s="145" t="s">
        <v>135</v>
      </c>
    </row>
    <row r="1050" spans="2:65" s="14" customFormat="1">
      <c r="B1050" s="156"/>
      <c r="D1050" s="144" t="s">
        <v>143</v>
      </c>
      <c r="E1050" s="157" t="s">
        <v>1</v>
      </c>
      <c r="F1050" s="158" t="s">
        <v>1054</v>
      </c>
      <c r="H1050" s="157" t="s">
        <v>1</v>
      </c>
      <c r="L1050" s="156"/>
      <c r="M1050" s="159"/>
      <c r="T1050" s="160"/>
      <c r="AT1050" s="157" t="s">
        <v>143</v>
      </c>
      <c r="AU1050" s="157" t="s">
        <v>81</v>
      </c>
      <c r="AV1050" s="14" t="s">
        <v>79</v>
      </c>
      <c r="AW1050" s="14" t="s">
        <v>27</v>
      </c>
      <c r="AX1050" s="14" t="s">
        <v>71</v>
      </c>
      <c r="AY1050" s="157" t="s">
        <v>135</v>
      </c>
    </row>
    <row r="1051" spans="2:65" s="12" customFormat="1">
      <c r="B1051" s="143"/>
      <c r="D1051" s="144" t="s">
        <v>143</v>
      </c>
      <c r="E1051" s="145" t="s">
        <v>1</v>
      </c>
      <c r="F1051" s="146" t="s">
        <v>1055</v>
      </c>
      <c r="H1051" s="147">
        <v>1.26</v>
      </c>
      <c r="L1051" s="143"/>
      <c r="M1051" s="148"/>
      <c r="T1051" s="149"/>
      <c r="AT1051" s="145" t="s">
        <v>143</v>
      </c>
      <c r="AU1051" s="145" t="s">
        <v>81</v>
      </c>
      <c r="AV1051" s="12" t="s">
        <v>81</v>
      </c>
      <c r="AW1051" s="12" t="s">
        <v>27</v>
      </c>
      <c r="AX1051" s="12" t="s">
        <v>71</v>
      </c>
      <c r="AY1051" s="145" t="s">
        <v>135</v>
      </c>
    </row>
    <row r="1052" spans="2:65" s="13" customFormat="1">
      <c r="B1052" s="150"/>
      <c r="D1052" s="144" t="s">
        <v>143</v>
      </c>
      <c r="E1052" s="151" t="s">
        <v>1</v>
      </c>
      <c r="F1052" s="152" t="s">
        <v>174</v>
      </c>
      <c r="H1052" s="153">
        <v>26.106000000000002</v>
      </c>
      <c r="L1052" s="150"/>
      <c r="M1052" s="154"/>
      <c r="T1052" s="155"/>
      <c r="AT1052" s="151" t="s">
        <v>143</v>
      </c>
      <c r="AU1052" s="151" t="s">
        <v>81</v>
      </c>
      <c r="AV1052" s="13" t="s">
        <v>141</v>
      </c>
      <c r="AW1052" s="13" t="s">
        <v>27</v>
      </c>
      <c r="AX1052" s="13" t="s">
        <v>79</v>
      </c>
      <c r="AY1052" s="151" t="s">
        <v>135</v>
      </c>
    </row>
    <row r="1053" spans="2:65" s="1" customFormat="1" ht="37.950000000000003" customHeight="1">
      <c r="B1053" s="129"/>
      <c r="C1053" s="130" t="s">
        <v>1056</v>
      </c>
      <c r="D1053" s="130" t="s">
        <v>137</v>
      </c>
      <c r="E1053" s="131" t="s">
        <v>1057</v>
      </c>
      <c r="F1053" s="132" t="s">
        <v>1058</v>
      </c>
      <c r="G1053" s="133" t="s">
        <v>140</v>
      </c>
      <c r="H1053" s="134">
        <v>160.92500000000001</v>
      </c>
      <c r="I1053" s="135"/>
      <c r="J1053" s="135">
        <f>ROUND(I1053*H1053,2)</f>
        <v>0</v>
      </c>
      <c r="K1053" s="136"/>
      <c r="L1053" s="29"/>
      <c r="M1053" s="137" t="s">
        <v>1</v>
      </c>
      <c r="N1053" s="138" t="s">
        <v>36</v>
      </c>
      <c r="O1053" s="139">
        <v>1.02</v>
      </c>
      <c r="P1053" s="139">
        <f>O1053*H1053</f>
        <v>164.14350000000002</v>
      </c>
      <c r="Q1053" s="139">
        <v>8.3499999999999998E-3</v>
      </c>
      <c r="R1053" s="139">
        <f>Q1053*H1053</f>
        <v>1.3437237500000001</v>
      </c>
      <c r="S1053" s="139">
        <v>0</v>
      </c>
      <c r="T1053" s="140">
        <f>S1053*H1053</f>
        <v>0</v>
      </c>
      <c r="AR1053" s="141" t="s">
        <v>141</v>
      </c>
      <c r="AT1053" s="141" t="s">
        <v>137</v>
      </c>
      <c r="AU1053" s="141" t="s">
        <v>81</v>
      </c>
      <c r="AY1053" s="17" t="s">
        <v>135</v>
      </c>
      <c r="BE1053" s="142">
        <f>IF(N1053="základní",J1053,0)</f>
        <v>0</v>
      </c>
      <c r="BF1053" s="142">
        <f>IF(N1053="snížená",J1053,0)</f>
        <v>0</v>
      </c>
      <c r="BG1053" s="142">
        <f>IF(N1053="zákl. přenesená",J1053,0)</f>
        <v>0</v>
      </c>
      <c r="BH1053" s="142">
        <f>IF(N1053="sníž. přenesená",J1053,0)</f>
        <v>0</v>
      </c>
      <c r="BI1053" s="142">
        <f>IF(N1053="nulová",J1053,0)</f>
        <v>0</v>
      </c>
      <c r="BJ1053" s="17" t="s">
        <v>79</v>
      </c>
      <c r="BK1053" s="142">
        <f>ROUND(I1053*H1053,2)</f>
        <v>0</v>
      </c>
      <c r="BL1053" s="17" t="s">
        <v>141</v>
      </c>
      <c r="BM1053" s="141" t="s">
        <v>1059</v>
      </c>
    </row>
    <row r="1054" spans="2:65" s="12" customFormat="1">
      <c r="B1054" s="143"/>
      <c r="D1054" s="144" t="s">
        <v>143</v>
      </c>
      <c r="E1054" s="145" t="s">
        <v>1</v>
      </c>
      <c r="F1054" s="146" t="s">
        <v>1060</v>
      </c>
      <c r="H1054" s="147">
        <v>98.92</v>
      </c>
      <c r="L1054" s="143"/>
      <c r="M1054" s="148"/>
      <c r="T1054" s="149"/>
      <c r="AT1054" s="145" t="s">
        <v>143</v>
      </c>
      <c r="AU1054" s="145" t="s">
        <v>81</v>
      </c>
      <c r="AV1054" s="12" t="s">
        <v>81</v>
      </c>
      <c r="AW1054" s="12" t="s">
        <v>27</v>
      </c>
      <c r="AX1054" s="12" t="s">
        <v>71</v>
      </c>
      <c r="AY1054" s="145" t="s">
        <v>135</v>
      </c>
    </row>
    <row r="1055" spans="2:65" s="12" customFormat="1">
      <c r="B1055" s="143"/>
      <c r="D1055" s="144" t="s">
        <v>143</v>
      </c>
      <c r="E1055" s="145" t="s">
        <v>1</v>
      </c>
      <c r="F1055" s="146" t="s">
        <v>1061</v>
      </c>
      <c r="H1055" s="147">
        <v>20.7</v>
      </c>
      <c r="L1055" s="143"/>
      <c r="M1055" s="148"/>
      <c r="T1055" s="149"/>
      <c r="AT1055" s="145" t="s">
        <v>143</v>
      </c>
      <c r="AU1055" s="145" t="s">
        <v>81</v>
      </c>
      <c r="AV1055" s="12" t="s">
        <v>81</v>
      </c>
      <c r="AW1055" s="12" t="s">
        <v>27</v>
      </c>
      <c r="AX1055" s="12" t="s">
        <v>71</v>
      </c>
      <c r="AY1055" s="145" t="s">
        <v>135</v>
      </c>
    </row>
    <row r="1056" spans="2:65" s="12" customFormat="1">
      <c r="B1056" s="143"/>
      <c r="D1056" s="144" t="s">
        <v>143</v>
      </c>
      <c r="E1056" s="145" t="s">
        <v>1</v>
      </c>
      <c r="F1056" s="146" t="s">
        <v>1062</v>
      </c>
      <c r="H1056" s="147">
        <v>27.6</v>
      </c>
      <c r="L1056" s="143"/>
      <c r="M1056" s="148"/>
      <c r="T1056" s="149"/>
      <c r="AT1056" s="145" t="s">
        <v>143</v>
      </c>
      <c r="AU1056" s="145" t="s">
        <v>81</v>
      </c>
      <c r="AV1056" s="12" t="s">
        <v>81</v>
      </c>
      <c r="AW1056" s="12" t="s">
        <v>27</v>
      </c>
      <c r="AX1056" s="12" t="s">
        <v>71</v>
      </c>
      <c r="AY1056" s="145" t="s">
        <v>135</v>
      </c>
    </row>
    <row r="1057" spans="2:65" s="15" customFormat="1">
      <c r="B1057" s="175"/>
      <c r="D1057" s="144" t="s">
        <v>143</v>
      </c>
      <c r="E1057" s="176" t="s">
        <v>1</v>
      </c>
      <c r="F1057" s="177" t="s">
        <v>590</v>
      </c>
      <c r="H1057" s="178">
        <v>147.22</v>
      </c>
      <c r="L1057" s="175"/>
      <c r="M1057" s="179"/>
      <c r="T1057" s="180"/>
      <c r="AT1057" s="176" t="s">
        <v>143</v>
      </c>
      <c r="AU1057" s="176" t="s">
        <v>81</v>
      </c>
      <c r="AV1057" s="15" t="s">
        <v>150</v>
      </c>
      <c r="AW1057" s="15" t="s">
        <v>27</v>
      </c>
      <c r="AX1057" s="15" t="s">
        <v>71</v>
      </c>
      <c r="AY1057" s="176" t="s">
        <v>135</v>
      </c>
    </row>
    <row r="1058" spans="2:65" s="14" customFormat="1">
      <c r="B1058" s="156"/>
      <c r="D1058" s="144" t="s">
        <v>143</v>
      </c>
      <c r="E1058" s="157" t="s">
        <v>1</v>
      </c>
      <c r="F1058" s="158" t="s">
        <v>1001</v>
      </c>
      <c r="H1058" s="157" t="s">
        <v>1</v>
      </c>
      <c r="L1058" s="156"/>
      <c r="M1058" s="159"/>
      <c r="T1058" s="160"/>
      <c r="AT1058" s="157" t="s">
        <v>143</v>
      </c>
      <c r="AU1058" s="157" t="s">
        <v>81</v>
      </c>
      <c r="AV1058" s="14" t="s">
        <v>79</v>
      </c>
      <c r="AW1058" s="14" t="s">
        <v>27</v>
      </c>
      <c r="AX1058" s="14" t="s">
        <v>71</v>
      </c>
      <c r="AY1058" s="157" t="s">
        <v>135</v>
      </c>
    </row>
    <row r="1059" spans="2:65" s="12" customFormat="1">
      <c r="B1059" s="143"/>
      <c r="D1059" s="144" t="s">
        <v>143</v>
      </c>
      <c r="E1059" s="145" t="s">
        <v>1</v>
      </c>
      <c r="F1059" s="146" t="s">
        <v>1063</v>
      </c>
      <c r="H1059" s="147">
        <v>11.78</v>
      </c>
      <c r="L1059" s="143"/>
      <c r="M1059" s="148"/>
      <c r="T1059" s="149"/>
      <c r="AT1059" s="145" t="s">
        <v>143</v>
      </c>
      <c r="AU1059" s="145" t="s">
        <v>81</v>
      </c>
      <c r="AV1059" s="12" t="s">
        <v>81</v>
      </c>
      <c r="AW1059" s="12" t="s">
        <v>27</v>
      </c>
      <c r="AX1059" s="12" t="s">
        <v>71</v>
      </c>
      <c r="AY1059" s="145" t="s">
        <v>135</v>
      </c>
    </row>
    <row r="1060" spans="2:65" s="12" customFormat="1">
      <c r="B1060" s="143"/>
      <c r="D1060" s="144" t="s">
        <v>143</v>
      </c>
      <c r="E1060" s="145" t="s">
        <v>1</v>
      </c>
      <c r="F1060" s="146" t="s">
        <v>1064</v>
      </c>
      <c r="H1060" s="147">
        <v>1.925</v>
      </c>
      <c r="L1060" s="143"/>
      <c r="M1060" s="148"/>
      <c r="T1060" s="149"/>
      <c r="AT1060" s="145" t="s">
        <v>143</v>
      </c>
      <c r="AU1060" s="145" t="s">
        <v>81</v>
      </c>
      <c r="AV1060" s="12" t="s">
        <v>81</v>
      </c>
      <c r="AW1060" s="12" t="s">
        <v>27</v>
      </c>
      <c r="AX1060" s="12" t="s">
        <v>71</v>
      </c>
      <c r="AY1060" s="145" t="s">
        <v>135</v>
      </c>
    </row>
    <row r="1061" spans="2:65" s="15" customFormat="1">
      <c r="B1061" s="175"/>
      <c r="D1061" s="144" t="s">
        <v>143</v>
      </c>
      <c r="E1061" s="176" t="s">
        <v>1</v>
      </c>
      <c r="F1061" s="177" t="s">
        <v>590</v>
      </c>
      <c r="H1061" s="178">
        <v>13.705</v>
      </c>
      <c r="L1061" s="175"/>
      <c r="M1061" s="179"/>
      <c r="T1061" s="180"/>
      <c r="AT1061" s="176" t="s">
        <v>143</v>
      </c>
      <c r="AU1061" s="176" t="s">
        <v>81</v>
      </c>
      <c r="AV1061" s="15" t="s">
        <v>150</v>
      </c>
      <c r="AW1061" s="15" t="s">
        <v>27</v>
      </c>
      <c r="AX1061" s="15" t="s">
        <v>71</v>
      </c>
      <c r="AY1061" s="176" t="s">
        <v>135</v>
      </c>
    </row>
    <row r="1062" spans="2:65" s="13" customFormat="1">
      <c r="B1062" s="150"/>
      <c r="D1062" s="144" t="s">
        <v>143</v>
      </c>
      <c r="E1062" s="151" t="s">
        <v>1</v>
      </c>
      <c r="F1062" s="152" t="s">
        <v>174</v>
      </c>
      <c r="H1062" s="153">
        <v>160.92500000000001</v>
      </c>
      <c r="L1062" s="150"/>
      <c r="M1062" s="154"/>
      <c r="T1062" s="155"/>
      <c r="AT1062" s="151" t="s">
        <v>143</v>
      </c>
      <c r="AU1062" s="151" t="s">
        <v>81</v>
      </c>
      <c r="AV1062" s="13" t="s">
        <v>141</v>
      </c>
      <c r="AW1062" s="13" t="s">
        <v>27</v>
      </c>
      <c r="AX1062" s="13" t="s">
        <v>79</v>
      </c>
      <c r="AY1062" s="151" t="s">
        <v>135</v>
      </c>
    </row>
    <row r="1063" spans="2:65" s="1" customFormat="1" ht="16.5" customHeight="1">
      <c r="B1063" s="129"/>
      <c r="C1063" s="161" t="s">
        <v>1065</v>
      </c>
      <c r="D1063" s="161" t="s">
        <v>212</v>
      </c>
      <c r="E1063" s="162" t="s">
        <v>1066</v>
      </c>
      <c r="F1063" s="163" t="s">
        <v>1067</v>
      </c>
      <c r="G1063" s="164" t="s">
        <v>140</v>
      </c>
      <c r="H1063" s="165">
        <v>13.978999999999999</v>
      </c>
      <c r="I1063" s="166"/>
      <c r="J1063" s="166">
        <f>ROUND(I1063*H1063,2)</f>
        <v>0</v>
      </c>
      <c r="K1063" s="167"/>
      <c r="L1063" s="168"/>
      <c r="M1063" s="169" t="s">
        <v>1</v>
      </c>
      <c r="N1063" s="170" t="s">
        <v>36</v>
      </c>
      <c r="O1063" s="139">
        <v>0</v>
      </c>
      <c r="P1063" s="139">
        <f>O1063*H1063</f>
        <v>0</v>
      </c>
      <c r="Q1063" s="139">
        <v>8.4999999999999995E-4</v>
      </c>
      <c r="R1063" s="139">
        <f>Q1063*H1063</f>
        <v>1.1882149999999999E-2</v>
      </c>
      <c r="S1063" s="139">
        <v>0</v>
      </c>
      <c r="T1063" s="140">
        <f>S1063*H1063</f>
        <v>0</v>
      </c>
      <c r="AR1063" s="141" t="s">
        <v>175</v>
      </c>
      <c r="AT1063" s="141" t="s">
        <v>212</v>
      </c>
      <c r="AU1063" s="141" t="s">
        <v>81</v>
      </c>
      <c r="AY1063" s="17" t="s">
        <v>135</v>
      </c>
      <c r="BE1063" s="142">
        <f>IF(N1063="základní",J1063,0)</f>
        <v>0</v>
      </c>
      <c r="BF1063" s="142">
        <f>IF(N1063="snížená",J1063,0)</f>
        <v>0</v>
      </c>
      <c r="BG1063" s="142">
        <f>IF(N1063="zákl. přenesená",J1063,0)</f>
        <v>0</v>
      </c>
      <c r="BH1063" s="142">
        <f>IF(N1063="sníž. přenesená",J1063,0)</f>
        <v>0</v>
      </c>
      <c r="BI1063" s="142">
        <f>IF(N1063="nulová",J1063,0)</f>
        <v>0</v>
      </c>
      <c r="BJ1063" s="17" t="s">
        <v>79</v>
      </c>
      <c r="BK1063" s="142">
        <f>ROUND(I1063*H1063,2)</f>
        <v>0</v>
      </c>
      <c r="BL1063" s="17" t="s">
        <v>141</v>
      </c>
      <c r="BM1063" s="141" t="s">
        <v>1068</v>
      </c>
    </row>
    <row r="1064" spans="2:65" s="12" customFormat="1">
      <c r="B1064" s="143"/>
      <c r="D1064" s="144" t="s">
        <v>143</v>
      </c>
      <c r="F1064" s="146" t="s">
        <v>1069</v>
      </c>
      <c r="H1064" s="147">
        <v>13.978999999999999</v>
      </c>
      <c r="L1064" s="143"/>
      <c r="M1064" s="148"/>
      <c r="T1064" s="149"/>
      <c r="AT1064" s="145" t="s">
        <v>143</v>
      </c>
      <c r="AU1064" s="145" t="s">
        <v>81</v>
      </c>
      <c r="AV1064" s="12" t="s">
        <v>81</v>
      </c>
      <c r="AW1064" s="12" t="s">
        <v>3</v>
      </c>
      <c r="AX1064" s="12" t="s">
        <v>79</v>
      </c>
      <c r="AY1064" s="145" t="s">
        <v>135</v>
      </c>
    </row>
    <row r="1065" spans="2:65" s="1" customFormat="1" ht="24.15" customHeight="1">
      <c r="B1065" s="129"/>
      <c r="C1065" s="161" t="s">
        <v>1070</v>
      </c>
      <c r="D1065" s="161" t="s">
        <v>212</v>
      </c>
      <c r="E1065" s="162" t="s">
        <v>1071</v>
      </c>
      <c r="F1065" s="163" t="s">
        <v>1072</v>
      </c>
      <c r="G1065" s="164" t="s">
        <v>140</v>
      </c>
      <c r="H1065" s="165">
        <v>49.265999999999998</v>
      </c>
      <c r="I1065" s="166"/>
      <c r="J1065" s="166">
        <f>ROUND(I1065*H1065,2)</f>
        <v>0</v>
      </c>
      <c r="K1065" s="167"/>
      <c r="L1065" s="168"/>
      <c r="M1065" s="169" t="s">
        <v>1</v>
      </c>
      <c r="N1065" s="170" t="s">
        <v>36</v>
      </c>
      <c r="O1065" s="139">
        <v>0</v>
      </c>
      <c r="P1065" s="139">
        <f>O1065*H1065</f>
        <v>0</v>
      </c>
      <c r="Q1065" s="139">
        <v>1.5E-3</v>
      </c>
      <c r="R1065" s="139">
        <f>Q1065*H1065</f>
        <v>7.3898999999999992E-2</v>
      </c>
      <c r="S1065" s="139">
        <v>0</v>
      </c>
      <c r="T1065" s="140">
        <f>S1065*H1065</f>
        <v>0</v>
      </c>
      <c r="AR1065" s="141" t="s">
        <v>175</v>
      </c>
      <c r="AT1065" s="141" t="s">
        <v>212</v>
      </c>
      <c r="AU1065" s="141" t="s">
        <v>81</v>
      </c>
      <c r="AY1065" s="17" t="s">
        <v>135</v>
      </c>
      <c r="BE1065" s="142">
        <f>IF(N1065="základní",J1065,0)</f>
        <v>0</v>
      </c>
      <c r="BF1065" s="142">
        <f>IF(N1065="snížená",J1065,0)</f>
        <v>0</v>
      </c>
      <c r="BG1065" s="142">
        <f>IF(N1065="zákl. přenesená",J1065,0)</f>
        <v>0</v>
      </c>
      <c r="BH1065" s="142">
        <f>IF(N1065="sníž. přenesená",J1065,0)</f>
        <v>0</v>
      </c>
      <c r="BI1065" s="142">
        <f>IF(N1065="nulová",J1065,0)</f>
        <v>0</v>
      </c>
      <c r="BJ1065" s="17" t="s">
        <v>79</v>
      </c>
      <c r="BK1065" s="142">
        <f>ROUND(I1065*H1065,2)</f>
        <v>0</v>
      </c>
      <c r="BL1065" s="17" t="s">
        <v>141</v>
      </c>
      <c r="BM1065" s="141" t="s">
        <v>1073</v>
      </c>
    </row>
    <row r="1066" spans="2:65" s="12" customFormat="1">
      <c r="B1066" s="143"/>
      <c r="D1066" s="144" t="s">
        <v>143</v>
      </c>
      <c r="F1066" s="146" t="s">
        <v>1074</v>
      </c>
      <c r="H1066" s="147">
        <v>49.265999999999998</v>
      </c>
      <c r="L1066" s="143"/>
      <c r="M1066" s="148"/>
      <c r="T1066" s="149"/>
      <c r="AT1066" s="145" t="s">
        <v>143</v>
      </c>
      <c r="AU1066" s="145" t="s">
        <v>81</v>
      </c>
      <c r="AV1066" s="12" t="s">
        <v>81</v>
      </c>
      <c r="AW1066" s="12" t="s">
        <v>3</v>
      </c>
      <c r="AX1066" s="12" t="s">
        <v>79</v>
      </c>
      <c r="AY1066" s="145" t="s">
        <v>135</v>
      </c>
    </row>
    <row r="1067" spans="2:65" s="1" customFormat="1" ht="24.15" customHeight="1">
      <c r="B1067" s="129"/>
      <c r="C1067" s="161" t="s">
        <v>1075</v>
      </c>
      <c r="D1067" s="161" t="s">
        <v>212</v>
      </c>
      <c r="E1067" s="162" t="s">
        <v>1076</v>
      </c>
      <c r="F1067" s="163" t="s">
        <v>1077</v>
      </c>
      <c r="G1067" s="164" t="s">
        <v>140</v>
      </c>
      <c r="H1067" s="165">
        <v>100.898</v>
      </c>
      <c r="I1067" s="166"/>
      <c r="J1067" s="166">
        <f>ROUND(I1067*H1067,2)</f>
        <v>0</v>
      </c>
      <c r="K1067" s="167"/>
      <c r="L1067" s="168"/>
      <c r="M1067" s="169" t="s">
        <v>1</v>
      </c>
      <c r="N1067" s="170" t="s">
        <v>36</v>
      </c>
      <c r="O1067" s="139">
        <v>0</v>
      </c>
      <c r="P1067" s="139">
        <f>O1067*H1067</f>
        <v>0</v>
      </c>
      <c r="Q1067" s="139">
        <v>1.9400000000000001E-3</v>
      </c>
      <c r="R1067" s="139">
        <f>Q1067*H1067</f>
        <v>0.19574211999999999</v>
      </c>
      <c r="S1067" s="139">
        <v>0</v>
      </c>
      <c r="T1067" s="140">
        <f>S1067*H1067</f>
        <v>0</v>
      </c>
      <c r="AR1067" s="141" t="s">
        <v>175</v>
      </c>
      <c r="AT1067" s="141" t="s">
        <v>212</v>
      </c>
      <c r="AU1067" s="141" t="s">
        <v>81</v>
      </c>
      <c r="AY1067" s="17" t="s">
        <v>135</v>
      </c>
      <c r="BE1067" s="142">
        <f>IF(N1067="základní",J1067,0)</f>
        <v>0</v>
      </c>
      <c r="BF1067" s="142">
        <f>IF(N1067="snížená",J1067,0)</f>
        <v>0</v>
      </c>
      <c r="BG1067" s="142">
        <f>IF(N1067="zákl. přenesená",J1067,0)</f>
        <v>0</v>
      </c>
      <c r="BH1067" s="142">
        <f>IF(N1067="sníž. přenesená",J1067,0)</f>
        <v>0</v>
      </c>
      <c r="BI1067" s="142">
        <f>IF(N1067="nulová",J1067,0)</f>
        <v>0</v>
      </c>
      <c r="BJ1067" s="17" t="s">
        <v>79</v>
      </c>
      <c r="BK1067" s="142">
        <f>ROUND(I1067*H1067,2)</f>
        <v>0</v>
      </c>
      <c r="BL1067" s="17" t="s">
        <v>141</v>
      </c>
      <c r="BM1067" s="141" t="s">
        <v>1078</v>
      </c>
    </row>
    <row r="1068" spans="2:65" s="12" customFormat="1">
      <c r="B1068" s="143"/>
      <c r="D1068" s="144" t="s">
        <v>143</v>
      </c>
      <c r="F1068" s="146" t="s">
        <v>1079</v>
      </c>
      <c r="H1068" s="147">
        <v>100.898</v>
      </c>
      <c r="L1068" s="143"/>
      <c r="M1068" s="148"/>
      <c r="T1068" s="149"/>
      <c r="AT1068" s="145" t="s">
        <v>143</v>
      </c>
      <c r="AU1068" s="145" t="s">
        <v>81</v>
      </c>
      <c r="AV1068" s="12" t="s">
        <v>81</v>
      </c>
      <c r="AW1068" s="12" t="s">
        <v>3</v>
      </c>
      <c r="AX1068" s="12" t="s">
        <v>79</v>
      </c>
      <c r="AY1068" s="145" t="s">
        <v>135</v>
      </c>
    </row>
    <row r="1069" spans="2:65" s="1" customFormat="1" ht="37.950000000000003" customHeight="1">
      <c r="B1069" s="129"/>
      <c r="C1069" s="130" t="s">
        <v>1080</v>
      </c>
      <c r="D1069" s="130" t="s">
        <v>137</v>
      </c>
      <c r="E1069" s="131" t="s">
        <v>1081</v>
      </c>
      <c r="F1069" s="132" t="s">
        <v>1082</v>
      </c>
      <c r="G1069" s="133" t="s">
        <v>140</v>
      </c>
      <c r="H1069" s="134">
        <v>149.60400000000001</v>
      </c>
      <c r="I1069" s="135"/>
      <c r="J1069" s="135">
        <f>ROUND(I1069*H1069,2)</f>
        <v>0</v>
      </c>
      <c r="K1069" s="136"/>
      <c r="L1069" s="29"/>
      <c r="M1069" s="137" t="s">
        <v>1</v>
      </c>
      <c r="N1069" s="138" t="s">
        <v>36</v>
      </c>
      <c r="O1069" s="139">
        <v>1.04</v>
      </c>
      <c r="P1069" s="139">
        <f>O1069*H1069</f>
        <v>155.58816000000002</v>
      </c>
      <c r="Q1069" s="139">
        <v>8.5199999999999998E-3</v>
      </c>
      <c r="R1069" s="139">
        <f>Q1069*H1069</f>
        <v>1.27462608</v>
      </c>
      <c r="S1069" s="139">
        <v>0</v>
      </c>
      <c r="T1069" s="140">
        <f>S1069*H1069</f>
        <v>0</v>
      </c>
      <c r="AR1069" s="141" t="s">
        <v>141</v>
      </c>
      <c r="AT1069" s="141" t="s">
        <v>137</v>
      </c>
      <c r="AU1069" s="141" t="s">
        <v>81</v>
      </c>
      <c r="AY1069" s="17" t="s">
        <v>135</v>
      </c>
      <c r="BE1069" s="142">
        <f>IF(N1069="základní",J1069,0)</f>
        <v>0</v>
      </c>
      <c r="BF1069" s="142">
        <f>IF(N1069="snížená",J1069,0)</f>
        <v>0</v>
      </c>
      <c r="BG1069" s="142">
        <f>IF(N1069="zákl. přenesená",J1069,0)</f>
        <v>0</v>
      </c>
      <c r="BH1069" s="142">
        <f>IF(N1069="sníž. přenesená",J1069,0)</f>
        <v>0</v>
      </c>
      <c r="BI1069" s="142">
        <f>IF(N1069="nulová",J1069,0)</f>
        <v>0</v>
      </c>
      <c r="BJ1069" s="17" t="s">
        <v>79</v>
      </c>
      <c r="BK1069" s="142">
        <f>ROUND(I1069*H1069,2)</f>
        <v>0</v>
      </c>
      <c r="BL1069" s="17" t="s">
        <v>141</v>
      </c>
      <c r="BM1069" s="141" t="s">
        <v>1083</v>
      </c>
    </row>
    <row r="1070" spans="2:65" s="14" customFormat="1">
      <c r="B1070" s="156"/>
      <c r="D1070" s="144" t="s">
        <v>143</v>
      </c>
      <c r="E1070" s="157" t="s">
        <v>1</v>
      </c>
      <c r="F1070" s="158" t="s">
        <v>1084</v>
      </c>
      <c r="H1070" s="157" t="s">
        <v>1</v>
      </c>
      <c r="L1070" s="156"/>
      <c r="M1070" s="159"/>
      <c r="T1070" s="160"/>
      <c r="AT1070" s="157" t="s">
        <v>143</v>
      </c>
      <c r="AU1070" s="157" t="s">
        <v>81</v>
      </c>
      <c r="AV1070" s="14" t="s">
        <v>79</v>
      </c>
      <c r="AW1070" s="14" t="s">
        <v>27</v>
      </c>
      <c r="AX1070" s="14" t="s">
        <v>71</v>
      </c>
      <c r="AY1070" s="157" t="s">
        <v>135</v>
      </c>
    </row>
    <row r="1071" spans="2:65" s="12" customFormat="1">
      <c r="B1071" s="143"/>
      <c r="D1071" s="144" t="s">
        <v>143</v>
      </c>
      <c r="E1071" s="145" t="s">
        <v>1</v>
      </c>
      <c r="F1071" s="146" t="s">
        <v>1085</v>
      </c>
      <c r="H1071" s="147">
        <v>2.1440000000000001</v>
      </c>
      <c r="L1071" s="143"/>
      <c r="M1071" s="148"/>
      <c r="T1071" s="149"/>
      <c r="AT1071" s="145" t="s">
        <v>143</v>
      </c>
      <c r="AU1071" s="145" t="s">
        <v>81</v>
      </c>
      <c r="AV1071" s="12" t="s">
        <v>81</v>
      </c>
      <c r="AW1071" s="12" t="s">
        <v>27</v>
      </c>
      <c r="AX1071" s="12" t="s">
        <v>71</v>
      </c>
      <c r="AY1071" s="145" t="s">
        <v>135</v>
      </c>
    </row>
    <row r="1072" spans="2:65" s="12" customFormat="1">
      <c r="B1072" s="143"/>
      <c r="D1072" s="144" t="s">
        <v>143</v>
      </c>
      <c r="E1072" s="145" t="s">
        <v>1</v>
      </c>
      <c r="F1072" s="146" t="s">
        <v>1086</v>
      </c>
      <c r="H1072" s="147">
        <v>4.17</v>
      </c>
      <c r="L1072" s="143"/>
      <c r="M1072" s="148"/>
      <c r="T1072" s="149"/>
      <c r="AT1072" s="145" t="s">
        <v>143</v>
      </c>
      <c r="AU1072" s="145" t="s">
        <v>81</v>
      </c>
      <c r="AV1072" s="12" t="s">
        <v>81</v>
      </c>
      <c r="AW1072" s="12" t="s">
        <v>27</v>
      </c>
      <c r="AX1072" s="12" t="s">
        <v>71</v>
      </c>
      <c r="AY1072" s="145" t="s">
        <v>135</v>
      </c>
    </row>
    <row r="1073" spans="2:65" s="12" customFormat="1">
      <c r="B1073" s="143"/>
      <c r="D1073" s="144" t="s">
        <v>143</v>
      </c>
      <c r="E1073" s="145" t="s">
        <v>1</v>
      </c>
      <c r="F1073" s="146" t="s">
        <v>1087</v>
      </c>
      <c r="H1073" s="147">
        <v>8.16</v>
      </c>
      <c r="L1073" s="143"/>
      <c r="M1073" s="148"/>
      <c r="T1073" s="149"/>
      <c r="AT1073" s="145" t="s">
        <v>143</v>
      </c>
      <c r="AU1073" s="145" t="s">
        <v>81</v>
      </c>
      <c r="AV1073" s="12" t="s">
        <v>81</v>
      </c>
      <c r="AW1073" s="12" t="s">
        <v>27</v>
      </c>
      <c r="AX1073" s="12" t="s">
        <v>71</v>
      </c>
      <c r="AY1073" s="145" t="s">
        <v>135</v>
      </c>
    </row>
    <row r="1074" spans="2:65" s="12" customFormat="1">
      <c r="B1074" s="143"/>
      <c r="D1074" s="144" t="s">
        <v>143</v>
      </c>
      <c r="E1074" s="145" t="s">
        <v>1</v>
      </c>
      <c r="F1074" s="146" t="s">
        <v>1088</v>
      </c>
      <c r="H1074" s="147">
        <v>7.88</v>
      </c>
      <c r="L1074" s="143"/>
      <c r="M1074" s="148"/>
      <c r="T1074" s="149"/>
      <c r="AT1074" s="145" t="s">
        <v>143</v>
      </c>
      <c r="AU1074" s="145" t="s">
        <v>81</v>
      </c>
      <c r="AV1074" s="12" t="s">
        <v>81</v>
      </c>
      <c r="AW1074" s="12" t="s">
        <v>27</v>
      </c>
      <c r="AX1074" s="12" t="s">
        <v>71</v>
      </c>
      <c r="AY1074" s="145" t="s">
        <v>135</v>
      </c>
    </row>
    <row r="1075" spans="2:65" s="12" customFormat="1">
      <c r="B1075" s="143"/>
      <c r="D1075" s="144" t="s">
        <v>143</v>
      </c>
      <c r="E1075" s="145" t="s">
        <v>1</v>
      </c>
      <c r="F1075" s="146" t="s">
        <v>1089</v>
      </c>
      <c r="H1075" s="147">
        <v>3.2</v>
      </c>
      <c r="L1075" s="143"/>
      <c r="M1075" s="148"/>
      <c r="T1075" s="149"/>
      <c r="AT1075" s="145" t="s">
        <v>143</v>
      </c>
      <c r="AU1075" s="145" t="s">
        <v>81</v>
      </c>
      <c r="AV1075" s="12" t="s">
        <v>81</v>
      </c>
      <c r="AW1075" s="12" t="s">
        <v>27</v>
      </c>
      <c r="AX1075" s="12" t="s">
        <v>71</v>
      </c>
      <c r="AY1075" s="145" t="s">
        <v>135</v>
      </c>
    </row>
    <row r="1076" spans="2:65" s="12" customFormat="1">
      <c r="B1076" s="143"/>
      <c r="D1076" s="144" t="s">
        <v>143</v>
      </c>
      <c r="E1076" s="145" t="s">
        <v>1</v>
      </c>
      <c r="F1076" s="146" t="s">
        <v>1090</v>
      </c>
      <c r="H1076" s="147">
        <v>17.940000000000001</v>
      </c>
      <c r="L1076" s="143"/>
      <c r="M1076" s="148"/>
      <c r="T1076" s="149"/>
      <c r="AT1076" s="145" t="s">
        <v>143</v>
      </c>
      <c r="AU1076" s="145" t="s">
        <v>81</v>
      </c>
      <c r="AV1076" s="12" t="s">
        <v>81</v>
      </c>
      <c r="AW1076" s="12" t="s">
        <v>27</v>
      </c>
      <c r="AX1076" s="12" t="s">
        <v>71</v>
      </c>
      <c r="AY1076" s="145" t="s">
        <v>135</v>
      </c>
    </row>
    <row r="1077" spans="2:65" s="12" customFormat="1">
      <c r="B1077" s="143"/>
      <c r="D1077" s="144" t="s">
        <v>143</v>
      </c>
      <c r="E1077" s="145" t="s">
        <v>1</v>
      </c>
      <c r="F1077" s="146" t="s">
        <v>1091</v>
      </c>
      <c r="H1077" s="147">
        <v>6.48</v>
      </c>
      <c r="L1077" s="143"/>
      <c r="M1077" s="148"/>
      <c r="T1077" s="149"/>
      <c r="AT1077" s="145" t="s">
        <v>143</v>
      </c>
      <c r="AU1077" s="145" t="s">
        <v>81</v>
      </c>
      <c r="AV1077" s="12" t="s">
        <v>81</v>
      </c>
      <c r="AW1077" s="12" t="s">
        <v>27</v>
      </c>
      <c r="AX1077" s="12" t="s">
        <v>71</v>
      </c>
      <c r="AY1077" s="145" t="s">
        <v>135</v>
      </c>
    </row>
    <row r="1078" spans="2:65" s="15" customFormat="1">
      <c r="B1078" s="175"/>
      <c r="D1078" s="144" t="s">
        <v>143</v>
      </c>
      <c r="E1078" s="176" t="s">
        <v>1</v>
      </c>
      <c r="F1078" s="177" t="s">
        <v>590</v>
      </c>
      <c r="H1078" s="178">
        <v>49.973999999999997</v>
      </c>
      <c r="L1078" s="175"/>
      <c r="M1078" s="179"/>
      <c r="T1078" s="180"/>
      <c r="AT1078" s="176" t="s">
        <v>143</v>
      </c>
      <c r="AU1078" s="176" t="s">
        <v>81</v>
      </c>
      <c r="AV1078" s="15" t="s">
        <v>150</v>
      </c>
      <c r="AW1078" s="15" t="s">
        <v>27</v>
      </c>
      <c r="AX1078" s="15" t="s">
        <v>71</v>
      </c>
      <c r="AY1078" s="176" t="s">
        <v>135</v>
      </c>
    </row>
    <row r="1079" spans="2:65" s="12" customFormat="1">
      <c r="B1079" s="143"/>
      <c r="D1079" s="144" t="s">
        <v>143</v>
      </c>
      <c r="E1079" s="145" t="s">
        <v>1</v>
      </c>
      <c r="F1079" s="146" t="s">
        <v>1092</v>
      </c>
      <c r="H1079" s="147">
        <v>58.59</v>
      </c>
      <c r="L1079" s="143"/>
      <c r="M1079" s="148"/>
      <c r="T1079" s="149"/>
      <c r="AT1079" s="145" t="s">
        <v>143</v>
      </c>
      <c r="AU1079" s="145" t="s">
        <v>81</v>
      </c>
      <c r="AV1079" s="12" t="s">
        <v>81</v>
      </c>
      <c r="AW1079" s="12" t="s">
        <v>27</v>
      </c>
      <c r="AX1079" s="12" t="s">
        <v>71</v>
      </c>
      <c r="AY1079" s="145" t="s">
        <v>135</v>
      </c>
    </row>
    <row r="1080" spans="2:65" s="12" customFormat="1">
      <c r="B1080" s="143"/>
      <c r="D1080" s="144" t="s">
        <v>143</v>
      </c>
      <c r="E1080" s="145" t="s">
        <v>1</v>
      </c>
      <c r="F1080" s="146" t="s">
        <v>1093</v>
      </c>
      <c r="H1080" s="147">
        <v>41.04</v>
      </c>
      <c r="L1080" s="143"/>
      <c r="M1080" s="148"/>
      <c r="T1080" s="149"/>
      <c r="AT1080" s="145" t="s">
        <v>143</v>
      </c>
      <c r="AU1080" s="145" t="s">
        <v>81</v>
      </c>
      <c r="AV1080" s="12" t="s">
        <v>81</v>
      </c>
      <c r="AW1080" s="12" t="s">
        <v>27</v>
      </c>
      <c r="AX1080" s="12" t="s">
        <v>71</v>
      </c>
      <c r="AY1080" s="145" t="s">
        <v>135</v>
      </c>
    </row>
    <row r="1081" spans="2:65" s="13" customFormat="1">
      <c r="B1081" s="150"/>
      <c r="D1081" s="144" t="s">
        <v>143</v>
      </c>
      <c r="E1081" s="151" t="s">
        <v>1</v>
      </c>
      <c r="F1081" s="152" t="s">
        <v>174</v>
      </c>
      <c r="H1081" s="153">
        <v>149.60400000000001</v>
      </c>
      <c r="L1081" s="150"/>
      <c r="M1081" s="154"/>
      <c r="T1081" s="155"/>
      <c r="AT1081" s="151" t="s">
        <v>143</v>
      </c>
      <c r="AU1081" s="151" t="s">
        <v>81</v>
      </c>
      <c r="AV1081" s="13" t="s">
        <v>141</v>
      </c>
      <c r="AW1081" s="13" t="s">
        <v>27</v>
      </c>
      <c r="AX1081" s="13" t="s">
        <v>79</v>
      </c>
      <c r="AY1081" s="151" t="s">
        <v>135</v>
      </c>
    </row>
    <row r="1082" spans="2:65" s="1" customFormat="1" ht="24.15" customHeight="1">
      <c r="B1082" s="129"/>
      <c r="C1082" s="161" t="s">
        <v>1094</v>
      </c>
      <c r="D1082" s="161" t="s">
        <v>212</v>
      </c>
      <c r="E1082" s="162" t="s">
        <v>1095</v>
      </c>
      <c r="F1082" s="163" t="s">
        <v>1096</v>
      </c>
      <c r="G1082" s="164" t="s">
        <v>140</v>
      </c>
      <c r="H1082" s="165">
        <v>50.972999999999999</v>
      </c>
      <c r="I1082" s="166"/>
      <c r="J1082" s="166">
        <f>ROUND(I1082*H1082,2)</f>
        <v>0</v>
      </c>
      <c r="K1082" s="167"/>
      <c r="L1082" s="168"/>
      <c r="M1082" s="169" t="s">
        <v>1</v>
      </c>
      <c r="N1082" s="170" t="s">
        <v>36</v>
      </c>
      <c r="O1082" s="139">
        <v>0</v>
      </c>
      <c r="P1082" s="139">
        <f>O1082*H1082</f>
        <v>0</v>
      </c>
      <c r="Q1082" s="139">
        <v>3.0000000000000001E-3</v>
      </c>
      <c r="R1082" s="139">
        <f>Q1082*H1082</f>
        <v>0.152919</v>
      </c>
      <c r="S1082" s="139">
        <v>0</v>
      </c>
      <c r="T1082" s="140">
        <f>S1082*H1082</f>
        <v>0</v>
      </c>
      <c r="AR1082" s="141" t="s">
        <v>175</v>
      </c>
      <c r="AT1082" s="141" t="s">
        <v>212</v>
      </c>
      <c r="AU1082" s="141" t="s">
        <v>81</v>
      </c>
      <c r="AY1082" s="17" t="s">
        <v>135</v>
      </c>
      <c r="BE1082" s="142">
        <f>IF(N1082="základní",J1082,0)</f>
        <v>0</v>
      </c>
      <c r="BF1082" s="142">
        <f>IF(N1082="snížená",J1082,0)</f>
        <v>0</v>
      </c>
      <c r="BG1082" s="142">
        <f>IF(N1082="zákl. přenesená",J1082,0)</f>
        <v>0</v>
      </c>
      <c r="BH1082" s="142">
        <f>IF(N1082="sníž. přenesená",J1082,0)</f>
        <v>0</v>
      </c>
      <c r="BI1082" s="142">
        <f>IF(N1082="nulová",J1082,0)</f>
        <v>0</v>
      </c>
      <c r="BJ1082" s="17" t="s">
        <v>79</v>
      </c>
      <c r="BK1082" s="142">
        <f>ROUND(I1082*H1082,2)</f>
        <v>0</v>
      </c>
      <c r="BL1082" s="17" t="s">
        <v>141</v>
      </c>
      <c r="BM1082" s="141" t="s">
        <v>1097</v>
      </c>
    </row>
    <row r="1083" spans="2:65" s="12" customFormat="1">
      <c r="B1083" s="143"/>
      <c r="D1083" s="144" t="s">
        <v>143</v>
      </c>
      <c r="F1083" s="146" t="s">
        <v>1098</v>
      </c>
      <c r="H1083" s="147">
        <v>50.972999999999999</v>
      </c>
      <c r="L1083" s="143"/>
      <c r="M1083" s="148"/>
      <c r="T1083" s="149"/>
      <c r="AT1083" s="145" t="s">
        <v>143</v>
      </c>
      <c r="AU1083" s="145" t="s">
        <v>81</v>
      </c>
      <c r="AV1083" s="12" t="s">
        <v>81</v>
      </c>
      <c r="AW1083" s="12" t="s">
        <v>3</v>
      </c>
      <c r="AX1083" s="12" t="s">
        <v>79</v>
      </c>
      <c r="AY1083" s="145" t="s">
        <v>135</v>
      </c>
    </row>
    <row r="1084" spans="2:65" s="1" customFormat="1" ht="24.15" customHeight="1">
      <c r="B1084" s="129"/>
      <c r="C1084" s="161" t="s">
        <v>1099</v>
      </c>
      <c r="D1084" s="161" t="s">
        <v>212</v>
      </c>
      <c r="E1084" s="162" t="s">
        <v>1100</v>
      </c>
      <c r="F1084" s="163" t="s">
        <v>1101</v>
      </c>
      <c r="G1084" s="164" t="s">
        <v>140</v>
      </c>
      <c r="H1084" s="165">
        <v>101.623</v>
      </c>
      <c r="I1084" s="166"/>
      <c r="J1084" s="166">
        <f>ROUND(I1084*H1084,2)</f>
        <v>0</v>
      </c>
      <c r="K1084" s="167"/>
      <c r="L1084" s="168"/>
      <c r="M1084" s="169" t="s">
        <v>1</v>
      </c>
      <c r="N1084" s="170" t="s">
        <v>36</v>
      </c>
      <c r="O1084" s="139">
        <v>0</v>
      </c>
      <c r="P1084" s="139">
        <f>O1084*H1084</f>
        <v>0</v>
      </c>
      <c r="Q1084" s="139">
        <v>2.8999999999999998E-3</v>
      </c>
      <c r="R1084" s="139">
        <f>Q1084*H1084</f>
        <v>0.29470669999999999</v>
      </c>
      <c r="S1084" s="139">
        <v>0</v>
      </c>
      <c r="T1084" s="140">
        <f>S1084*H1084</f>
        <v>0</v>
      </c>
      <c r="AR1084" s="141" t="s">
        <v>175</v>
      </c>
      <c r="AT1084" s="141" t="s">
        <v>212</v>
      </c>
      <c r="AU1084" s="141" t="s">
        <v>81</v>
      </c>
      <c r="AY1084" s="17" t="s">
        <v>135</v>
      </c>
      <c r="BE1084" s="142">
        <f>IF(N1084="základní",J1084,0)</f>
        <v>0</v>
      </c>
      <c r="BF1084" s="142">
        <f>IF(N1084="snížená",J1084,0)</f>
        <v>0</v>
      </c>
      <c r="BG1084" s="142">
        <f>IF(N1084="zákl. přenesená",J1084,0)</f>
        <v>0</v>
      </c>
      <c r="BH1084" s="142">
        <f>IF(N1084="sníž. přenesená",J1084,0)</f>
        <v>0</v>
      </c>
      <c r="BI1084" s="142">
        <f>IF(N1084="nulová",J1084,0)</f>
        <v>0</v>
      </c>
      <c r="BJ1084" s="17" t="s">
        <v>79</v>
      </c>
      <c r="BK1084" s="142">
        <f>ROUND(I1084*H1084,2)</f>
        <v>0</v>
      </c>
      <c r="BL1084" s="17" t="s">
        <v>141</v>
      </c>
      <c r="BM1084" s="141" t="s">
        <v>1102</v>
      </c>
    </row>
    <row r="1085" spans="2:65" s="12" customFormat="1">
      <c r="B1085" s="143"/>
      <c r="D1085" s="144" t="s">
        <v>143</v>
      </c>
      <c r="F1085" s="146" t="s">
        <v>1103</v>
      </c>
      <c r="H1085" s="147">
        <v>101.623</v>
      </c>
      <c r="L1085" s="143"/>
      <c r="M1085" s="148"/>
      <c r="T1085" s="149"/>
      <c r="AT1085" s="145" t="s">
        <v>143</v>
      </c>
      <c r="AU1085" s="145" t="s">
        <v>81</v>
      </c>
      <c r="AV1085" s="12" t="s">
        <v>81</v>
      </c>
      <c r="AW1085" s="12" t="s">
        <v>3</v>
      </c>
      <c r="AX1085" s="12" t="s">
        <v>79</v>
      </c>
      <c r="AY1085" s="145" t="s">
        <v>135</v>
      </c>
    </row>
    <row r="1086" spans="2:65" s="1" customFormat="1" ht="37.950000000000003" customHeight="1">
      <c r="B1086" s="129"/>
      <c r="C1086" s="130" t="s">
        <v>1104</v>
      </c>
      <c r="D1086" s="130" t="s">
        <v>137</v>
      </c>
      <c r="E1086" s="131" t="s">
        <v>1105</v>
      </c>
      <c r="F1086" s="132" t="s">
        <v>1106</v>
      </c>
      <c r="G1086" s="133" t="s">
        <v>140</v>
      </c>
      <c r="H1086" s="134">
        <v>198.26599999999999</v>
      </c>
      <c r="I1086" s="135"/>
      <c r="J1086" s="135">
        <f>ROUND(I1086*H1086,2)</f>
        <v>0</v>
      </c>
      <c r="K1086" s="136"/>
      <c r="L1086" s="29"/>
      <c r="M1086" s="137" t="s">
        <v>1</v>
      </c>
      <c r="N1086" s="138" t="s">
        <v>36</v>
      </c>
      <c r="O1086" s="139">
        <v>1.06</v>
      </c>
      <c r="P1086" s="139">
        <f>O1086*H1086</f>
        <v>210.16195999999999</v>
      </c>
      <c r="Q1086" s="139">
        <v>8.6E-3</v>
      </c>
      <c r="R1086" s="139">
        <f>Q1086*H1086</f>
        <v>1.7050875999999999</v>
      </c>
      <c r="S1086" s="139">
        <v>0</v>
      </c>
      <c r="T1086" s="140">
        <f>S1086*H1086</f>
        <v>0</v>
      </c>
      <c r="AR1086" s="141" t="s">
        <v>141</v>
      </c>
      <c r="AT1086" s="141" t="s">
        <v>137</v>
      </c>
      <c r="AU1086" s="141" t="s">
        <v>81</v>
      </c>
      <c r="AY1086" s="17" t="s">
        <v>135</v>
      </c>
      <c r="BE1086" s="142">
        <f>IF(N1086="základní",J1086,0)</f>
        <v>0</v>
      </c>
      <c r="BF1086" s="142">
        <f>IF(N1086="snížená",J1086,0)</f>
        <v>0</v>
      </c>
      <c r="BG1086" s="142">
        <f>IF(N1086="zákl. přenesená",J1086,0)</f>
        <v>0</v>
      </c>
      <c r="BH1086" s="142">
        <f>IF(N1086="sníž. přenesená",J1086,0)</f>
        <v>0</v>
      </c>
      <c r="BI1086" s="142">
        <f>IF(N1086="nulová",J1086,0)</f>
        <v>0</v>
      </c>
      <c r="BJ1086" s="17" t="s">
        <v>79</v>
      </c>
      <c r="BK1086" s="142">
        <f>ROUND(I1086*H1086,2)</f>
        <v>0</v>
      </c>
      <c r="BL1086" s="17" t="s">
        <v>141</v>
      </c>
      <c r="BM1086" s="141" t="s">
        <v>1107</v>
      </c>
    </row>
    <row r="1087" spans="2:65" s="12" customFormat="1">
      <c r="B1087" s="143"/>
      <c r="D1087" s="144" t="s">
        <v>143</v>
      </c>
      <c r="E1087" s="145" t="s">
        <v>1</v>
      </c>
      <c r="F1087" s="146" t="s">
        <v>1108</v>
      </c>
      <c r="H1087" s="147">
        <v>36.628999999999998</v>
      </c>
      <c r="L1087" s="143"/>
      <c r="M1087" s="148"/>
      <c r="T1087" s="149"/>
      <c r="AT1087" s="145" t="s">
        <v>143</v>
      </c>
      <c r="AU1087" s="145" t="s">
        <v>81</v>
      </c>
      <c r="AV1087" s="12" t="s">
        <v>81</v>
      </c>
      <c r="AW1087" s="12" t="s">
        <v>27</v>
      </c>
      <c r="AX1087" s="12" t="s">
        <v>71</v>
      </c>
      <c r="AY1087" s="145" t="s">
        <v>135</v>
      </c>
    </row>
    <row r="1088" spans="2:65" s="12" customFormat="1">
      <c r="B1088" s="143"/>
      <c r="D1088" s="144" t="s">
        <v>143</v>
      </c>
      <c r="E1088" s="145" t="s">
        <v>1</v>
      </c>
      <c r="F1088" s="146" t="s">
        <v>1109</v>
      </c>
      <c r="H1088" s="147">
        <v>11.984</v>
      </c>
      <c r="L1088" s="143"/>
      <c r="M1088" s="148"/>
      <c r="T1088" s="149"/>
      <c r="AT1088" s="145" t="s">
        <v>143</v>
      </c>
      <c r="AU1088" s="145" t="s">
        <v>81</v>
      </c>
      <c r="AV1088" s="12" t="s">
        <v>81</v>
      </c>
      <c r="AW1088" s="12" t="s">
        <v>27</v>
      </c>
      <c r="AX1088" s="12" t="s">
        <v>71</v>
      </c>
      <c r="AY1088" s="145" t="s">
        <v>135</v>
      </c>
    </row>
    <row r="1089" spans="2:65" s="12" customFormat="1">
      <c r="B1089" s="143"/>
      <c r="D1089" s="144" t="s">
        <v>143</v>
      </c>
      <c r="E1089" s="145" t="s">
        <v>1</v>
      </c>
      <c r="F1089" s="146" t="s">
        <v>1110</v>
      </c>
      <c r="H1089" s="147">
        <v>2.2280000000000002</v>
      </c>
      <c r="L1089" s="143"/>
      <c r="M1089" s="148"/>
      <c r="T1089" s="149"/>
      <c r="AT1089" s="145" t="s">
        <v>143</v>
      </c>
      <c r="AU1089" s="145" t="s">
        <v>81</v>
      </c>
      <c r="AV1089" s="12" t="s">
        <v>81</v>
      </c>
      <c r="AW1089" s="12" t="s">
        <v>27</v>
      </c>
      <c r="AX1089" s="12" t="s">
        <v>71</v>
      </c>
      <c r="AY1089" s="145" t="s">
        <v>135</v>
      </c>
    </row>
    <row r="1090" spans="2:65" s="12" customFormat="1">
      <c r="B1090" s="143"/>
      <c r="D1090" s="144" t="s">
        <v>143</v>
      </c>
      <c r="E1090" s="145" t="s">
        <v>1</v>
      </c>
      <c r="F1090" s="146" t="s">
        <v>1111</v>
      </c>
      <c r="H1090" s="147">
        <v>1.44</v>
      </c>
      <c r="L1090" s="143"/>
      <c r="M1090" s="148"/>
      <c r="T1090" s="149"/>
      <c r="AT1090" s="145" t="s">
        <v>143</v>
      </c>
      <c r="AU1090" s="145" t="s">
        <v>81</v>
      </c>
      <c r="AV1090" s="12" t="s">
        <v>81</v>
      </c>
      <c r="AW1090" s="12" t="s">
        <v>27</v>
      </c>
      <c r="AX1090" s="12" t="s">
        <v>71</v>
      </c>
      <c r="AY1090" s="145" t="s">
        <v>135</v>
      </c>
    </row>
    <row r="1091" spans="2:65" s="12" customFormat="1">
      <c r="B1091" s="143"/>
      <c r="D1091" s="144" t="s">
        <v>143</v>
      </c>
      <c r="E1091" s="145" t="s">
        <v>1</v>
      </c>
      <c r="F1091" s="146" t="s">
        <v>1112</v>
      </c>
      <c r="H1091" s="147">
        <v>11.37</v>
      </c>
      <c r="L1091" s="143"/>
      <c r="M1091" s="148"/>
      <c r="T1091" s="149"/>
      <c r="AT1091" s="145" t="s">
        <v>143</v>
      </c>
      <c r="AU1091" s="145" t="s">
        <v>81</v>
      </c>
      <c r="AV1091" s="12" t="s">
        <v>81</v>
      </c>
      <c r="AW1091" s="12" t="s">
        <v>27</v>
      </c>
      <c r="AX1091" s="12" t="s">
        <v>71</v>
      </c>
      <c r="AY1091" s="145" t="s">
        <v>135</v>
      </c>
    </row>
    <row r="1092" spans="2:65" s="12" customFormat="1">
      <c r="B1092" s="143"/>
      <c r="D1092" s="144" t="s">
        <v>143</v>
      </c>
      <c r="E1092" s="145" t="s">
        <v>1</v>
      </c>
      <c r="F1092" s="146" t="s">
        <v>1113</v>
      </c>
      <c r="H1092" s="147">
        <v>5.76</v>
      </c>
      <c r="L1092" s="143"/>
      <c r="M1092" s="148"/>
      <c r="T1092" s="149"/>
      <c r="AT1092" s="145" t="s">
        <v>143</v>
      </c>
      <c r="AU1092" s="145" t="s">
        <v>81</v>
      </c>
      <c r="AV1092" s="12" t="s">
        <v>81</v>
      </c>
      <c r="AW1092" s="12" t="s">
        <v>27</v>
      </c>
      <c r="AX1092" s="12" t="s">
        <v>71</v>
      </c>
      <c r="AY1092" s="145" t="s">
        <v>135</v>
      </c>
    </row>
    <row r="1093" spans="2:65" s="12" customFormat="1">
      <c r="B1093" s="143"/>
      <c r="D1093" s="144" t="s">
        <v>143</v>
      </c>
      <c r="E1093" s="145" t="s">
        <v>1</v>
      </c>
      <c r="F1093" s="146" t="s">
        <v>1114</v>
      </c>
      <c r="H1093" s="147">
        <v>1.28</v>
      </c>
      <c r="L1093" s="143"/>
      <c r="M1093" s="148"/>
      <c r="T1093" s="149"/>
      <c r="AT1093" s="145" t="s">
        <v>143</v>
      </c>
      <c r="AU1093" s="145" t="s">
        <v>81</v>
      </c>
      <c r="AV1093" s="12" t="s">
        <v>81</v>
      </c>
      <c r="AW1093" s="12" t="s">
        <v>27</v>
      </c>
      <c r="AX1093" s="12" t="s">
        <v>71</v>
      </c>
      <c r="AY1093" s="145" t="s">
        <v>135</v>
      </c>
    </row>
    <row r="1094" spans="2:65" s="12" customFormat="1">
      <c r="B1094" s="143"/>
      <c r="D1094" s="144" t="s">
        <v>143</v>
      </c>
      <c r="E1094" s="145" t="s">
        <v>1</v>
      </c>
      <c r="F1094" s="146" t="s">
        <v>1115</v>
      </c>
      <c r="H1094" s="147">
        <v>2.88</v>
      </c>
      <c r="L1094" s="143"/>
      <c r="M1094" s="148"/>
      <c r="T1094" s="149"/>
      <c r="AT1094" s="145" t="s">
        <v>143</v>
      </c>
      <c r="AU1094" s="145" t="s">
        <v>81</v>
      </c>
      <c r="AV1094" s="12" t="s">
        <v>81</v>
      </c>
      <c r="AW1094" s="12" t="s">
        <v>27</v>
      </c>
      <c r="AX1094" s="12" t="s">
        <v>71</v>
      </c>
      <c r="AY1094" s="145" t="s">
        <v>135</v>
      </c>
    </row>
    <row r="1095" spans="2:65" s="12" customFormat="1">
      <c r="B1095" s="143"/>
      <c r="D1095" s="144" t="s">
        <v>143</v>
      </c>
      <c r="E1095" s="145" t="s">
        <v>1</v>
      </c>
      <c r="F1095" s="146" t="s">
        <v>1116</v>
      </c>
      <c r="H1095" s="147">
        <v>8.9700000000000006</v>
      </c>
      <c r="L1095" s="143"/>
      <c r="M1095" s="148"/>
      <c r="T1095" s="149"/>
      <c r="AT1095" s="145" t="s">
        <v>143</v>
      </c>
      <c r="AU1095" s="145" t="s">
        <v>81</v>
      </c>
      <c r="AV1095" s="12" t="s">
        <v>81</v>
      </c>
      <c r="AW1095" s="12" t="s">
        <v>27</v>
      </c>
      <c r="AX1095" s="12" t="s">
        <v>71</v>
      </c>
      <c r="AY1095" s="145" t="s">
        <v>135</v>
      </c>
    </row>
    <row r="1096" spans="2:65" s="12" customFormat="1">
      <c r="B1096" s="143"/>
      <c r="D1096" s="144" t="s">
        <v>143</v>
      </c>
      <c r="E1096" s="145" t="s">
        <v>1</v>
      </c>
      <c r="F1096" s="146" t="s">
        <v>1117</v>
      </c>
      <c r="H1096" s="147">
        <v>13.5</v>
      </c>
      <c r="L1096" s="143"/>
      <c r="M1096" s="148"/>
      <c r="T1096" s="149"/>
      <c r="AT1096" s="145" t="s">
        <v>143</v>
      </c>
      <c r="AU1096" s="145" t="s">
        <v>81</v>
      </c>
      <c r="AV1096" s="12" t="s">
        <v>81</v>
      </c>
      <c r="AW1096" s="12" t="s">
        <v>27</v>
      </c>
      <c r="AX1096" s="12" t="s">
        <v>71</v>
      </c>
      <c r="AY1096" s="145" t="s">
        <v>135</v>
      </c>
    </row>
    <row r="1097" spans="2:65" s="15" customFormat="1">
      <c r="B1097" s="175"/>
      <c r="D1097" s="144" t="s">
        <v>143</v>
      </c>
      <c r="E1097" s="176" t="s">
        <v>1</v>
      </c>
      <c r="F1097" s="177" t="s">
        <v>590</v>
      </c>
      <c r="H1097" s="178">
        <v>96.040999999999997</v>
      </c>
      <c r="L1097" s="175"/>
      <c r="M1097" s="179"/>
      <c r="T1097" s="180"/>
      <c r="AT1097" s="176" t="s">
        <v>143</v>
      </c>
      <c r="AU1097" s="176" t="s">
        <v>81</v>
      </c>
      <c r="AV1097" s="15" t="s">
        <v>150</v>
      </c>
      <c r="AW1097" s="15" t="s">
        <v>27</v>
      </c>
      <c r="AX1097" s="15" t="s">
        <v>71</v>
      </c>
      <c r="AY1097" s="176" t="s">
        <v>135</v>
      </c>
    </row>
    <row r="1098" spans="2:65" s="12" customFormat="1">
      <c r="B1098" s="143"/>
      <c r="D1098" s="144" t="s">
        <v>143</v>
      </c>
      <c r="E1098" s="145" t="s">
        <v>1</v>
      </c>
      <c r="F1098" s="146" t="s">
        <v>1118</v>
      </c>
      <c r="H1098" s="147">
        <v>102.22499999999999</v>
      </c>
      <c r="L1098" s="143"/>
      <c r="M1098" s="148"/>
      <c r="T1098" s="149"/>
      <c r="AT1098" s="145" t="s">
        <v>143</v>
      </c>
      <c r="AU1098" s="145" t="s">
        <v>81</v>
      </c>
      <c r="AV1098" s="12" t="s">
        <v>81</v>
      </c>
      <c r="AW1098" s="12" t="s">
        <v>27</v>
      </c>
      <c r="AX1098" s="12" t="s">
        <v>71</v>
      </c>
      <c r="AY1098" s="145" t="s">
        <v>135</v>
      </c>
    </row>
    <row r="1099" spans="2:65" s="13" customFormat="1">
      <c r="B1099" s="150"/>
      <c r="D1099" s="144" t="s">
        <v>143</v>
      </c>
      <c r="E1099" s="151" t="s">
        <v>1</v>
      </c>
      <c r="F1099" s="152" t="s">
        <v>174</v>
      </c>
      <c r="H1099" s="153">
        <v>198.26599999999999</v>
      </c>
      <c r="L1099" s="150"/>
      <c r="M1099" s="154"/>
      <c r="T1099" s="155"/>
      <c r="AT1099" s="151" t="s">
        <v>143</v>
      </c>
      <c r="AU1099" s="151" t="s">
        <v>81</v>
      </c>
      <c r="AV1099" s="13" t="s">
        <v>141</v>
      </c>
      <c r="AW1099" s="13" t="s">
        <v>27</v>
      </c>
      <c r="AX1099" s="13" t="s">
        <v>79</v>
      </c>
      <c r="AY1099" s="151" t="s">
        <v>135</v>
      </c>
    </row>
    <row r="1100" spans="2:65" s="1" customFormat="1" ht="24.15" customHeight="1">
      <c r="B1100" s="129"/>
      <c r="C1100" s="161" t="s">
        <v>1119</v>
      </c>
      <c r="D1100" s="161" t="s">
        <v>212</v>
      </c>
      <c r="E1100" s="162" t="s">
        <v>1120</v>
      </c>
      <c r="F1100" s="163" t="s">
        <v>1121</v>
      </c>
      <c r="G1100" s="164" t="s">
        <v>140</v>
      </c>
      <c r="H1100" s="165">
        <v>42.500999999999998</v>
      </c>
      <c r="I1100" s="166"/>
      <c r="J1100" s="166">
        <f>ROUND(I1100*H1100,2)</f>
        <v>0</v>
      </c>
      <c r="K1100" s="167"/>
      <c r="L1100" s="168"/>
      <c r="M1100" s="169" t="s">
        <v>1</v>
      </c>
      <c r="N1100" s="170" t="s">
        <v>36</v>
      </c>
      <c r="O1100" s="139">
        <v>0</v>
      </c>
      <c r="P1100" s="139">
        <f>O1100*H1100</f>
        <v>0</v>
      </c>
      <c r="Q1100" s="139">
        <v>3.5999999999999999E-3</v>
      </c>
      <c r="R1100" s="139">
        <f>Q1100*H1100</f>
        <v>0.15300359999999999</v>
      </c>
      <c r="S1100" s="139">
        <v>0</v>
      </c>
      <c r="T1100" s="140">
        <f>S1100*H1100</f>
        <v>0</v>
      </c>
      <c r="AR1100" s="141" t="s">
        <v>175</v>
      </c>
      <c r="AT1100" s="141" t="s">
        <v>212</v>
      </c>
      <c r="AU1100" s="141" t="s">
        <v>81</v>
      </c>
      <c r="AY1100" s="17" t="s">
        <v>135</v>
      </c>
      <c r="BE1100" s="142">
        <f>IF(N1100="základní",J1100,0)</f>
        <v>0</v>
      </c>
      <c r="BF1100" s="142">
        <f>IF(N1100="snížená",J1100,0)</f>
        <v>0</v>
      </c>
      <c r="BG1100" s="142">
        <f>IF(N1100="zákl. přenesená",J1100,0)</f>
        <v>0</v>
      </c>
      <c r="BH1100" s="142">
        <f>IF(N1100="sníž. přenesená",J1100,0)</f>
        <v>0</v>
      </c>
      <c r="BI1100" s="142">
        <f>IF(N1100="nulová",J1100,0)</f>
        <v>0</v>
      </c>
      <c r="BJ1100" s="17" t="s">
        <v>79</v>
      </c>
      <c r="BK1100" s="142">
        <f>ROUND(I1100*H1100,2)</f>
        <v>0</v>
      </c>
      <c r="BL1100" s="17" t="s">
        <v>141</v>
      </c>
      <c r="BM1100" s="141" t="s">
        <v>1122</v>
      </c>
    </row>
    <row r="1101" spans="2:65" s="12" customFormat="1">
      <c r="B1101" s="143"/>
      <c r="D1101" s="144" t="s">
        <v>143</v>
      </c>
      <c r="F1101" s="146" t="s">
        <v>1123</v>
      </c>
      <c r="H1101" s="147">
        <v>42.500999999999998</v>
      </c>
      <c r="L1101" s="143"/>
      <c r="M1101" s="148"/>
      <c r="T1101" s="149"/>
      <c r="AT1101" s="145" t="s">
        <v>143</v>
      </c>
      <c r="AU1101" s="145" t="s">
        <v>81</v>
      </c>
      <c r="AV1101" s="12" t="s">
        <v>81</v>
      </c>
      <c r="AW1101" s="12" t="s">
        <v>3</v>
      </c>
      <c r="AX1101" s="12" t="s">
        <v>79</v>
      </c>
      <c r="AY1101" s="145" t="s">
        <v>135</v>
      </c>
    </row>
    <row r="1102" spans="2:65" s="1" customFormat="1" ht="24.15" customHeight="1">
      <c r="B1102" s="129"/>
      <c r="C1102" s="161" t="s">
        <v>1124</v>
      </c>
      <c r="D1102" s="161" t="s">
        <v>212</v>
      </c>
      <c r="E1102" s="162" t="s">
        <v>1125</v>
      </c>
      <c r="F1102" s="163" t="s">
        <v>1126</v>
      </c>
      <c r="G1102" s="164" t="s">
        <v>140</v>
      </c>
      <c r="H1102" s="165">
        <v>5.875</v>
      </c>
      <c r="I1102" s="166"/>
      <c r="J1102" s="166">
        <f>ROUND(I1102*H1102,2)</f>
        <v>0</v>
      </c>
      <c r="K1102" s="167"/>
      <c r="L1102" s="168"/>
      <c r="M1102" s="169" t="s">
        <v>1</v>
      </c>
      <c r="N1102" s="170" t="s">
        <v>36</v>
      </c>
      <c r="O1102" s="139">
        <v>0</v>
      </c>
      <c r="P1102" s="139">
        <f>O1102*H1102</f>
        <v>0</v>
      </c>
      <c r="Q1102" s="139">
        <v>4.1999999999999997E-3</v>
      </c>
      <c r="R1102" s="139">
        <f>Q1102*H1102</f>
        <v>2.4674999999999999E-2</v>
      </c>
      <c r="S1102" s="139">
        <v>0</v>
      </c>
      <c r="T1102" s="140">
        <f>S1102*H1102</f>
        <v>0</v>
      </c>
      <c r="AR1102" s="141" t="s">
        <v>175</v>
      </c>
      <c r="AT1102" s="141" t="s">
        <v>212</v>
      </c>
      <c r="AU1102" s="141" t="s">
        <v>81</v>
      </c>
      <c r="AY1102" s="17" t="s">
        <v>135</v>
      </c>
      <c r="BE1102" s="142">
        <f>IF(N1102="základní",J1102,0)</f>
        <v>0</v>
      </c>
      <c r="BF1102" s="142">
        <f>IF(N1102="snížená",J1102,0)</f>
        <v>0</v>
      </c>
      <c r="BG1102" s="142">
        <f>IF(N1102="zákl. přenesená",J1102,0)</f>
        <v>0</v>
      </c>
      <c r="BH1102" s="142">
        <f>IF(N1102="sníž. přenesená",J1102,0)</f>
        <v>0</v>
      </c>
      <c r="BI1102" s="142">
        <f>IF(N1102="nulová",J1102,0)</f>
        <v>0</v>
      </c>
      <c r="BJ1102" s="17" t="s">
        <v>79</v>
      </c>
      <c r="BK1102" s="142">
        <f>ROUND(I1102*H1102,2)</f>
        <v>0</v>
      </c>
      <c r="BL1102" s="17" t="s">
        <v>141</v>
      </c>
      <c r="BM1102" s="141" t="s">
        <v>1127</v>
      </c>
    </row>
    <row r="1103" spans="2:65" s="12" customFormat="1">
      <c r="B1103" s="143"/>
      <c r="D1103" s="144" t="s">
        <v>143</v>
      </c>
      <c r="F1103" s="146" t="s">
        <v>1128</v>
      </c>
      <c r="H1103" s="147">
        <v>5.875</v>
      </c>
      <c r="L1103" s="143"/>
      <c r="M1103" s="148"/>
      <c r="T1103" s="149"/>
      <c r="AT1103" s="145" t="s">
        <v>143</v>
      </c>
      <c r="AU1103" s="145" t="s">
        <v>81</v>
      </c>
      <c r="AV1103" s="12" t="s">
        <v>81</v>
      </c>
      <c r="AW1103" s="12" t="s">
        <v>3</v>
      </c>
      <c r="AX1103" s="12" t="s">
        <v>79</v>
      </c>
      <c r="AY1103" s="145" t="s">
        <v>135</v>
      </c>
    </row>
    <row r="1104" spans="2:65" s="1" customFormat="1" ht="24.15" customHeight="1">
      <c r="B1104" s="129"/>
      <c r="C1104" s="161" t="s">
        <v>1129</v>
      </c>
      <c r="D1104" s="161" t="s">
        <v>212</v>
      </c>
      <c r="E1104" s="162" t="s">
        <v>1130</v>
      </c>
      <c r="F1104" s="163" t="s">
        <v>1131</v>
      </c>
      <c r="G1104" s="164" t="s">
        <v>140</v>
      </c>
      <c r="H1104" s="165">
        <v>49.585000000000001</v>
      </c>
      <c r="I1104" s="166"/>
      <c r="J1104" s="166">
        <f>ROUND(I1104*H1104,2)</f>
        <v>0</v>
      </c>
      <c r="K1104" s="167"/>
      <c r="L1104" s="168"/>
      <c r="M1104" s="169" t="s">
        <v>1</v>
      </c>
      <c r="N1104" s="170" t="s">
        <v>36</v>
      </c>
      <c r="O1104" s="139">
        <v>0</v>
      </c>
      <c r="P1104" s="139">
        <f>O1104*H1104</f>
        <v>0</v>
      </c>
      <c r="Q1104" s="139">
        <v>4.4999999999999997E-3</v>
      </c>
      <c r="R1104" s="139">
        <f>Q1104*H1104</f>
        <v>0.22313249999999998</v>
      </c>
      <c r="S1104" s="139">
        <v>0</v>
      </c>
      <c r="T1104" s="140">
        <f>S1104*H1104</f>
        <v>0</v>
      </c>
      <c r="AR1104" s="141" t="s">
        <v>175</v>
      </c>
      <c r="AT1104" s="141" t="s">
        <v>212</v>
      </c>
      <c r="AU1104" s="141" t="s">
        <v>81</v>
      </c>
      <c r="AY1104" s="17" t="s">
        <v>135</v>
      </c>
      <c r="BE1104" s="142">
        <f>IF(N1104="základní",J1104,0)</f>
        <v>0</v>
      </c>
      <c r="BF1104" s="142">
        <f>IF(N1104="snížená",J1104,0)</f>
        <v>0</v>
      </c>
      <c r="BG1104" s="142">
        <f>IF(N1104="zákl. přenesená",J1104,0)</f>
        <v>0</v>
      </c>
      <c r="BH1104" s="142">
        <f>IF(N1104="sníž. přenesená",J1104,0)</f>
        <v>0</v>
      </c>
      <c r="BI1104" s="142">
        <f>IF(N1104="nulová",J1104,0)</f>
        <v>0</v>
      </c>
      <c r="BJ1104" s="17" t="s">
        <v>79</v>
      </c>
      <c r="BK1104" s="142">
        <f>ROUND(I1104*H1104,2)</f>
        <v>0</v>
      </c>
      <c r="BL1104" s="17" t="s">
        <v>141</v>
      </c>
      <c r="BM1104" s="141" t="s">
        <v>1132</v>
      </c>
    </row>
    <row r="1105" spans="2:65" s="12" customFormat="1">
      <c r="B1105" s="143"/>
      <c r="D1105" s="144" t="s">
        <v>143</v>
      </c>
      <c r="F1105" s="146" t="s">
        <v>1133</v>
      </c>
      <c r="H1105" s="147">
        <v>49.585000000000001</v>
      </c>
      <c r="L1105" s="143"/>
      <c r="M1105" s="148"/>
      <c r="T1105" s="149"/>
      <c r="AT1105" s="145" t="s">
        <v>143</v>
      </c>
      <c r="AU1105" s="145" t="s">
        <v>81</v>
      </c>
      <c r="AV1105" s="12" t="s">
        <v>81</v>
      </c>
      <c r="AW1105" s="12" t="s">
        <v>3</v>
      </c>
      <c r="AX1105" s="12" t="s">
        <v>79</v>
      </c>
      <c r="AY1105" s="145" t="s">
        <v>135</v>
      </c>
    </row>
    <row r="1106" spans="2:65" s="1" customFormat="1" ht="24.15" customHeight="1">
      <c r="B1106" s="129"/>
      <c r="C1106" s="161" t="s">
        <v>1134</v>
      </c>
      <c r="D1106" s="161" t="s">
        <v>212</v>
      </c>
      <c r="E1106" s="162" t="s">
        <v>1135</v>
      </c>
      <c r="F1106" s="163" t="s">
        <v>1136</v>
      </c>
      <c r="G1106" s="164" t="s">
        <v>140</v>
      </c>
      <c r="H1106" s="165">
        <v>104.27</v>
      </c>
      <c r="I1106" s="166"/>
      <c r="J1106" s="166">
        <f>ROUND(I1106*H1106,2)</f>
        <v>0</v>
      </c>
      <c r="K1106" s="167"/>
      <c r="L1106" s="168"/>
      <c r="M1106" s="169" t="s">
        <v>1</v>
      </c>
      <c r="N1106" s="170" t="s">
        <v>36</v>
      </c>
      <c r="O1106" s="139">
        <v>0</v>
      </c>
      <c r="P1106" s="139">
        <f>O1106*H1106</f>
        <v>0</v>
      </c>
      <c r="Q1106" s="139">
        <v>5.5999999999999999E-3</v>
      </c>
      <c r="R1106" s="139">
        <f>Q1106*H1106</f>
        <v>0.58391199999999999</v>
      </c>
      <c r="S1106" s="139">
        <v>0</v>
      </c>
      <c r="T1106" s="140">
        <f>S1106*H1106</f>
        <v>0</v>
      </c>
      <c r="AR1106" s="141" t="s">
        <v>175</v>
      </c>
      <c r="AT1106" s="141" t="s">
        <v>212</v>
      </c>
      <c r="AU1106" s="141" t="s">
        <v>81</v>
      </c>
      <c r="AY1106" s="17" t="s">
        <v>135</v>
      </c>
      <c r="BE1106" s="142">
        <f>IF(N1106="základní",J1106,0)</f>
        <v>0</v>
      </c>
      <c r="BF1106" s="142">
        <f>IF(N1106="snížená",J1106,0)</f>
        <v>0</v>
      </c>
      <c r="BG1106" s="142">
        <f>IF(N1106="zákl. přenesená",J1106,0)</f>
        <v>0</v>
      </c>
      <c r="BH1106" s="142">
        <f>IF(N1106="sníž. přenesená",J1106,0)</f>
        <v>0</v>
      </c>
      <c r="BI1106" s="142">
        <f>IF(N1106="nulová",J1106,0)</f>
        <v>0</v>
      </c>
      <c r="BJ1106" s="17" t="s">
        <v>79</v>
      </c>
      <c r="BK1106" s="142">
        <f>ROUND(I1106*H1106,2)</f>
        <v>0</v>
      </c>
      <c r="BL1106" s="17" t="s">
        <v>141</v>
      </c>
      <c r="BM1106" s="141" t="s">
        <v>1137</v>
      </c>
    </row>
    <row r="1107" spans="2:65" s="12" customFormat="1">
      <c r="B1107" s="143"/>
      <c r="D1107" s="144" t="s">
        <v>143</v>
      </c>
      <c r="F1107" s="146" t="s">
        <v>1138</v>
      </c>
      <c r="H1107" s="147">
        <v>104.27</v>
      </c>
      <c r="L1107" s="143"/>
      <c r="M1107" s="148"/>
      <c r="T1107" s="149"/>
      <c r="AT1107" s="145" t="s">
        <v>143</v>
      </c>
      <c r="AU1107" s="145" t="s">
        <v>81</v>
      </c>
      <c r="AV1107" s="12" t="s">
        <v>81</v>
      </c>
      <c r="AW1107" s="12" t="s">
        <v>3</v>
      </c>
      <c r="AX1107" s="12" t="s">
        <v>79</v>
      </c>
      <c r="AY1107" s="145" t="s">
        <v>135</v>
      </c>
    </row>
    <row r="1108" spans="2:65" s="1" customFormat="1" ht="37.950000000000003" customHeight="1">
      <c r="B1108" s="129"/>
      <c r="C1108" s="130" t="s">
        <v>1139</v>
      </c>
      <c r="D1108" s="130" t="s">
        <v>137</v>
      </c>
      <c r="E1108" s="131" t="s">
        <v>1140</v>
      </c>
      <c r="F1108" s="132" t="s">
        <v>1141</v>
      </c>
      <c r="G1108" s="133" t="s">
        <v>140</v>
      </c>
      <c r="H1108" s="134">
        <v>790.22299999999996</v>
      </c>
      <c r="I1108" s="135"/>
      <c r="J1108" s="135">
        <f>ROUND(I1108*H1108,2)</f>
        <v>0</v>
      </c>
      <c r="K1108" s="136"/>
      <c r="L1108" s="29"/>
      <c r="M1108" s="137" t="s">
        <v>1</v>
      </c>
      <c r="N1108" s="138" t="s">
        <v>36</v>
      </c>
      <c r="O1108" s="139">
        <v>1.08</v>
      </c>
      <c r="P1108" s="139">
        <f>O1108*H1108</f>
        <v>853.44083999999998</v>
      </c>
      <c r="Q1108" s="139">
        <v>8.6800000000000002E-3</v>
      </c>
      <c r="R1108" s="139">
        <f>Q1108*H1108</f>
        <v>6.8591356399999999</v>
      </c>
      <c r="S1108" s="139">
        <v>0</v>
      </c>
      <c r="T1108" s="140">
        <f>S1108*H1108</f>
        <v>0</v>
      </c>
      <c r="AR1108" s="141" t="s">
        <v>141</v>
      </c>
      <c r="AT1108" s="141" t="s">
        <v>137</v>
      </c>
      <c r="AU1108" s="141" t="s">
        <v>81</v>
      </c>
      <c r="AY1108" s="17" t="s">
        <v>135</v>
      </c>
      <c r="BE1108" s="142">
        <f>IF(N1108="základní",J1108,0)</f>
        <v>0</v>
      </c>
      <c r="BF1108" s="142">
        <f>IF(N1108="snížená",J1108,0)</f>
        <v>0</v>
      </c>
      <c r="BG1108" s="142">
        <f>IF(N1108="zákl. přenesená",J1108,0)</f>
        <v>0</v>
      </c>
      <c r="BH1108" s="142">
        <f>IF(N1108="sníž. přenesená",J1108,0)</f>
        <v>0</v>
      </c>
      <c r="BI1108" s="142">
        <f>IF(N1108="nulová",J1108,0)</f>
        <v>0</v>
      </c>
      <c r="BJ1108" s="17" t="s">
        <v>79</v>
      </c>
      <c r="BK1108" s="142">
        <f>ROUND(I1108*H1108,2)</f>
        <v>0</v>
      </c>
      <c r="BL1108" s="17" t="s">
        <v>141</v>
      </c>
      <c r="BM1108" s="141" t="s">
        <v>1142</v>
      </c>
    </row>
    <row r="1109" spans="2:65" s="14" customFormat="1">
      <c r="B1109" s="156"/>
      <c r="D1109" s="144" t="s">
        <v>143</v>
      </c>
      <c r="E1109" s="157" t="s">
        <v>1</v>
      </c>
      <c r="F1109" s="158" t="s">
        <v>1143</v>
      </c>
      <c r="H1109" s="157" t="s">
        <v>1</v>
      </c>
      <c r="L1109" s="156"/>
      <c r="M1109" s="159"/>
      <c r="T1109" s="160"/>
      <c r="AT1109" s="157" t="s">
        <v>143</v>
      </c>
      <c r="AU1109" s="157" t="s">
        <v>81</v>
      </c>
      <c r="AV1109" s="14" t="s">
        <v>79</v>
      </c>
      <c r="AW1109" s="14" t="s">
        <v>27</v>
      </c>
      <c r="AX1109" s="14" t="s">
        <v>71</v>
      </c>
      <c r="AY1109" s="157" t="s">
        <v>135</v>
      </c>
    </row>
    <row r="1110" spans="2:65" s="12" customFormat="1">
      <c r="B1110" s="143"/>
      <c r="D1110" s="144" t="s">
        <v>143</v>
      </c>
      <c r="E1110" s="145" t="s">
        <v>1</v>
      </c>
      <c r="F1110" s="146" t="s">
        <v>1144</v>
      </c>
      <c r="H1110" s="147">
        <v>1.7250000000000001</v>
      </c>
      <c r="L1110" s="143"/>
      <c r="M1110" s="148"/>
      <c r="T1110" s="149"/>
      <c r="AT1110" s="145" t="s">
        <v>143</v>
      </c>
      <c r="AU1110" s="145" t="s">
        <v>81</v>
      </c>
      <c r="AV1110" s="12" t="s">
        <v>81</v>
      </c>
      <c r="AW1110" s="12" t="s">
        <v>27</v>
      </c>
      <c r="AX1110" s="12" t="s">
        <v>71</v>
      </c>
      <c r="AY1110" s="145" t="s">
        <v>135</v>
      </c>
    </row>
    <row r="1111" spans="2:65" s="12" customFormat="1">
      <c r="B1111" s="143"/>
      <c r="D1111" s="144" t="s">
        <v>143</v>
      </c>
      <c r="E1111" s="145" t="s">
        <v>1</v>
      </c>
      <c r="F1111" s="146" t="s">
        <v>1145</v>
      </c>
      <c r="H1111" s="147">
        <v>2.875</v>
      </c>
      <c r="L1111" s="143"/>
      <c r="M1111" s="148"/>
      <c r="T1111" s="149"/>
      <c r="AT1111" s="145" t="s">
        <v>143</v>
      </c>
      <c r="AU1111" s="145" t="s">
        <v>81</v>
      </c>
      <c r="AV1111" s="12" t="s">
        <v>81</v>
      </c>
      <c r="AW1111" s="12" t="s">
        <v>27</v>
      </c>
      <c r="AX1111" s="12" t="s">
        <v>71</v>
      </c>
      <c r="AY1111" s="145" t="s">
        <v>135</v>
      </c>
    </row>
    <row r="1112" spans="2:65" s="15" customFormat="1">
      <c r="B1112" s="175"/>
      <c r="D1112" s="144" t="s">
        <v>143</v>
      </c>
      <c r="E1112" s="176" t="s">
        <v>1</v>
      </c>
      <c r="F1112" s="177" t="s">
        <v>590</v>
      </c>
      <c r="H1112" s="178">
        <v>4.5999999999999996</v>
      </c>
      <c r="L1112" s="175"/>
      <c r="M1112" s="179"/>
      <c r="T1112" s="180"/>
      <c r="AT1112" s="176" t="s">
        <v>143</v>
      </c>
      <c r="AU1112" s="176" t="s">
        <v>81</v>
      </c>
      <c r="AV1112" s="15" t="s">
        <v>150</v>
      </c>
      <c r="AW1112" s="15" t="s">
        <v>27</v>
      </c>
      <c r="AX1112" s="15" t="s">
        <v>71</v>
      </c>
      <c r="AY1112" s="176" t="s">
        <v>135</v>
      </c>
    </row>
    <row r="1113" spans="2:65" s="14" customFormat="1">
      <c r="B1113" s="156"/>
      <c r="D1113" s="144" t="s">
        <v>143</v>
      </c>
      <c r="E1113" s="157" t="s">
        <v>1</v>
      </c>
      <c r="F1113" s="158" t="s">
        <v>1146</v>
      </c>
      <c r="H1113" s="157" t="s">
        <v>1</v>
      </c>
      <c r="L1113" s="156"/>
      <c r="M1113" s="159"/>
      <c r="T1113" s="160"/>
      <c r="AT1113" s="157" t="s">
        <v>143</v>
      </c>
      <c r="AU1113" s="157" t="s">
        <v>81</v>
      </c>
      <c r="AV1113" s="14" t="s">
        <v>79</v>
      </c>
      <c r="AW1113" s="14" t="s">
        <v>27</v>
      </c>
      <c r="AX1113" s="14" t="s">
        <v>71</v>
      </c>
      <c r="AY1113" s="157" t="s">
        <v>135</v>
      </c>
    </row>
    <row r="1114" spans="2:65" s="14" customFormat="1">
      <c r="B1114" s="156"/>
      <c r="D1114" s="144" t="s">
        <v>143</v>
      </c>
      <c r="E1114" s="157" t="s">
        <v>1</v>
      </c>
      <c r="F1114" s="158" t="s">
        <v>1001</v>
      </c>
      <c r="H1114" s="157" t="s">
        <v>1</v>
      </c>
      <c r="L1114" s="156"/>
      <c r="M1114" s="159"/>
      <c r="T1114" s="160"/>
      <c r="AT1114" s="157" t="s">
        <v>143</v>
      </c>
      <c r="AU1114" s="157" t="s">
        <v>81</v>
      </c>
      <c r="AV1114" s="14" t="s">
        <v>79</v>
      </c>
      <c r="AW1114" s="14" t="s">
        <v>27</v>
      </c>
      <c r="AX1114" s="14" t="s">
        <v>71</v>
      </c>
      <c r="AY1114" s="157" t="s">
        <v>135</v>
      </c>
    </row>
    <row r="1115" spans="2:65" s="12" customFormat="1">
      <c r="B1115" s="143"/>
      <c r="D1115" s="144" t="s">
        <v>143</v>
      </c>
      <c r="E1115" s="145" t="s">
        <v>1</v>
      </c>
      <c r="F1115" s="146" t="s">
        <v>1147</v>
      </c>
      <c r="H1115" s="147">
        <v>273.28800000000001</v>
      </c>
      <c r="L1115" s="143"/>
      <c r="M1115" s="148"/>
      <c r="T1115" s="149"/>
      <c r="AT1115" s="145" t="s">
        <v>143</v>
      </c>
      <c r="AU1115" s="145" t="s">
        <v>81</v>
      </c>
      <c r="AV1115" s="12" t="s">
        <v>81</v>
      </c>
      <c r="AW1115" s="12" t="s">
        <v>27</v>
      </c>
      <c r="AX1115" s="12" t="s">
        <v>71</v>
      </c>
      <c r="AY1115" s="145" t="s">
        <v>135</v>
      </c>
    </row>
    <row r="1116" spans="2:65" s="12" customFormat="1">
      <c r="B1116" s="143"/>
      <c r="D1116" s="144" t="s">
        <v>143</v>
      </c>
      <c r="E1116" s="145" t="s">
        <v>1</v>
      </c>
      <c r="F1116" s="146" t="s">
        <v>1148</v>
      </c>
      <c r="H1116" s="147">
        <v>107.307</v>
      </c>
      <c r="L1116" s="143"/>
      <c r="M1116" s="148"/>
      <c r="T1116" s="149"/>
      <c r="AT1116" s="145" t="s">
        <v>143</v>
      </c>
      <c r="AU1116" s="145" t="s">
        <v>81</v>
      </c>
      <c r="AV1116" s="12" t="s">
        <v>81</v>
      </c>
      <c r="AW1116" s="12" t="s">
        <v>27</v>
      </c>
      <c r="AX1116" s="12" t="s">
        <v>71</v>
      </c>
      <c r="AY1116" s="145" t="s">
        <v>135</v>
      </c>
    </row>
    <row r="1117" spans="2:65" s="12" customFormat="1">
      <c r="B1117" s="143"/>
      <c r="D1117" s="144" t="s">
        <v>143</v>
      </c>
      <c r="E1117" s="145" t="s">
        <v>1</v>
      </c>
      <c r="F1117" s="146" t="s">
        <v>1149</v>
      </c>
      <c r="H1117" s="147">
        <v>17.34</v>
      </c>
      <c r="L1117" s="143"/>
      <c r="M1117" s="148"/>
      <c r="T1117" s="149"/>
      <c r="AT1117" s="145" t="s">
        <v>143</v>
      </c>
      <c r="AU1117" s="145" t="s">
        <v>81</v>
      </c>
      <c r="AV1117" s="12" t="s">
        <v>81</v>
      </c>
      <c r="AW1117" s="12" t="s">
        <v>27</v>
      </c>
      <c r="AX1117" s="12" t="s">
        <v>71</v>
      </c>
      <c r="AY1117" s="145" t="s">
        <v>135</v>
      </c>
    </row>
    <row r="1118" spans="2:65" s="12" customFormat="1">
      <c r="B1118" s="143"/>
      <c r="D1118" s="144" t="s">
        <v>143</v>
      </c>
      <c r="E1118" s="145" t="s">
        <v>1</v>
      </c>
      <c r="F1118" s="146" t="s">
        <v>1150</v>
      </c>
      <c r="H1118" s="147">
        <v>46.8</v>
      </c>
      <c r="L1118" s="143"/>
      <c r="M1118" s="148"/>
      <c r="T1118" s="149"/>
      <c r="AT1118" s="145" t="s">
        <v>143</v>
      </c>
      <c r="AU1118" s="145" t="s">
        <v>81</v>
      </c>
      <c r="AV1118" s="12" t="s">
        <v>81</v>
      </c>
      <c r="AW1118" s="12" t="s">
        <v>27</v>
      </c>
      <c r="AX1118" s="12" t="s">
        <v>71</v>
      </c>
      <c r="AY1118" s="145" t="s">
        <v>135</v>
      </c>
    </row>
    <row r="1119" spans="2:65" s="12" customFormat="1">
      <c r="B1119" s="143"/>
      <c r="D1119" s="144" t="s">
        <v>143</v>
      </c>
      <c r="E1119" s="145" t="s">
        <v>1</v>
      </c>
      <c r="F1119" s="146" t="s">
        <v>1151</v>
      </c>
      <c r="H1119" s="147">
        <v>33.11</v>
      </c>
      <c r="L1119" s="143"/>
      <c r="M1119" s="148"/>
      <c r="T1119" s="149"/>
      <c r="AT1119" s="145" t="s">
        <v>143</v>
      </c>
      <c r="AU1119" s="145" t="s">
        <v>81</v>
      </c>
      <c r="AV1119" s="12" t="s">
        <v>81</v>
      </c>
      <c r="AW1119" s="12" t="s">
        <v>27</v>
      </c>
      <c r="AX1119" s="12" t="s">
        <v>71</v>
      </c>
      <c r="AY1119" s="145" t="s">
        <v>135</v>
      </c>
    </row>
    <row r="1120" spans="2:65" s="12" customFormat="1">
      <c r="B1120" s="143"/>
      <c r="D1120" s="144" t="s">
        <v>143</v>
      </c>
      <c r="E1120" s="145" t="s">
        <v>1</v>
      </c>
      <c r="F1120" s="146" t="s">
        <v>1152</v>
      </c>
      <c r="H1120" s="147">
        <v>-38.319000000000003</v>
      </c>
      <c r="L1120" s="143"/>
      <c r="M1120" s="148"/>
      <c r="T1120" s="149"/>
      <c r="AT1120" s="145" t="s">
        <v>143</v>
      </c>
      <c r="AU1120" s="145" t="s">
        <v>81</v>
      </c>
      <c r="AV1120" s="12" t="s">
        <v>81</v>
      </c>
      <c r="AW1120" s="12" t="s">
        <v>27</v>
      </c>
      <c r="AX1120" s="12" t="s">
        <v>71</v>
      </c>
      <c r="AY1120" s="145" t="s">
        <v>135</v>
      </c>
    </row>
    <row r="1121" spans="2:51" s="12" customFormat="1">
      <c r="B1121" s="143"/>
      <c r="D1121" s="144" t="s">
        <v>143</v>
      </c>
      <c r="E1121" s="145" t="s">
        <v>1</v>
      </c>
      <c r="F1121" s="146" t="s">
        <v>1153</v>
      </c>
      <c r="H1121" s="147">
        <v>-20.16</v>
      </c>
      <c r="L1121" s="143"/>
      <c r="M1121" s="148"/>
      <c r="T1121" s="149"/>
      <c r="AT1121" s="145" t="s">
        <v>143</v>
      </c>
      <c r="AU1121" s="145" t="s">
        <v>81</v>
      </c>
      <c r="AV1121" s="12" t="s">
        <v>81</v>
      </c>
      <c r="AW1121" s="12" t="s">
        <v>27</v>
      </c>
      <c r="AX1121" s="12" t="s">
        <v>71</v>
      </c>
      <c r="AY1121" s="145" t="s">
        <v>135</v>
      </c>
    </row>
    <row r="1122" spans="2:51" s="12" customFormat="1">
      <c r="B1122" s="143"/>
      <c r="D1122" s="144" t="s">
        <v>143</v>
      </c>
      <c r="E1122" s="145" t="s">
        <v>1</v>
      </c>
      <c r="F1122" s="146" t="s">
        <v>1154</v>
      </c>
      <c r="H1122" s="147">
        <v>-9.66</v>
      </c>
      <c r="L1122" s="143"/>
      <c r="M1122" s="148"/>
      <c r="T1122" s="149"/>
      <c r="AT1122" s="145" t="s">
        <v>143</v>
      </c>
      <c r="AU1122" s="145" t="s">
        <v>81</v>
      </c>
      <c r="AV1122" s="12" t="s">
        <v>81</v>
      </c>
      <c r="AW1122" s="12" t="s">
        <v>27</v>
      </c>
      <c r="AX1122" s="12" t="s">
        <v>71</v>
      </c>
      <c r="AY1122" s="145" t="s">
        <v>135</v>
      </c>
    </row>
    <row r="1123" spans="2:51" s="15" customFormat="1">
      <c r="B1123" s="175"/>
      <c r="D1123" s="144" t="s">
        <v>143</v>
      </c>
      <c r="E1123" s="176" t="s">
        <v>1</v>
      </c>
      <c r="F1123" s="177" t="s">
        <v>590</v>
      </c>
      <c r="H1123" s="178">
        <v>409.70600000000002</v>
      </c>
      <c r="L1123" s="175"/>
      <c r="M1123" s="179"/>
      <c r="T1123" s="180"/>
      <c r="AT1123" s="176" t="s">
        <v>143</v>
      </c>
      <c r="AU1123" s="176" t="s">
        <v>81</v>
      </c>
      <c r="AV1123" s="15" t="s">
        <v>150</v>
      </c>
      <c r="AW1123" s="15" t="s">
        <v>27</v>
      </c>
      <c r="AX1123" s="15" t="s">
        <v>71</v>
      </c>
      <c r="AY1123" s="176" t="s">
        <v>135</v>
      </c>
    </row>
    <row r="1124" spans="2:51" s="14" customFormat="1">
      <c r="B1124" s="156"/>
      <c r="D1124" s="144" t="s">
        <v>143</v>
      </c>
      <c r="E1124" s="157" t="s">
        <v>1</v>
      </c>
      <c r="F1124" s="158" t="s">
        <v>1155</v>
      </c>
      <c r="H1124" s="157" t="s">
        <v>1</v>
      </c>
      <c r="L1124" s="156"/>
      <c r="M1124" s="159"/>
      <c r="T1124" s="160"/>
      <c r="AT1124" s="157" t="s">
        <v>143</v>
      </c>
      <c r="AU1124" s="157" t="s">
        <v>81</v>
      </c>
      <c r="AV1124" s="14" t="s">
        <v>79</v>
      </c>
      <c r="AW1124" s="14" t="s">
        <v>27</v>
      </c>
      <c r="AX1124" s="14" t="s">
        <v>71</v>
      </c>
      <c r="AY1124" s="157" t="s">
        <v>135</v>
      </c>
    </row>
    <row r="1125" spans="2:51" s="12" customFormat="1">
      <c r="B1125" s="143"/>
      <c r="D1125" s="144" t="s">
        <v>143</v>
      </c>
      <c r="E1125" s="145" t="s">
        <v>1</v>
      </c>
      <c r="F1125" s="146" t="s">
        <v>1156</v>
      </c>
      <c r="H1125" s="147">
        <v>81.173000000000002</v>
      </c>
      <c r="L1125" s="143"/>
      <c r="M1125" s="148"/>
      <c r="T1125" s="149"/>
      <c r="AT1125" s="145" t="s">
        <v>143</v>
      </c>
      <c r="AU1125" s="145" t="s">
        <v>81</v>
      </c>
      <c r="AV1125" s="12" t="s">
        <v>81</v>
      </c>
      <c r="AW1125" s="12" t="s">
        <v>27</v>
      </c>
      <c r="AX1125" s="12" t="s">
        <v>71</v>
      </c>
      <c r="AY1125" s="145" t="s">
        <v>135</v>
      </c>
    </row>
    <row r="1126" spans="2:51" s="12" customFormat="1">
      <c r="B1126" s="143"/>
      <c r="D1126" s="144" t="s">
        <v>143</v>
      </c>
      <c r="E1126" s="145" t="s">
        <v>1</v>
      </c>
      <c r="F1126" s="146" t="s">
        <v>1157</v>
      </c>
      <c r="H1126" s="147">
        <v>120.447</v>
      </c>
      <c r="L1126" s="143"/>
      <c r="M1126" s="148"/>
      <c r="T1126" s="149"/>
      <c r="AT1126" s="145" t="s">
        <v>143</v>
      </c>
      <c r="AU1126" s="145" t="s">
        <v>81</v>
      </c>
      <c r="AV1126" s="12" t="s">
        <v>81</v>
      </c>
      <c r="AW1126" s="12" t="s">
        <v>27</v>
      </c>
      <c r="AX1126" s="12" t="s">
        <v>71</v>
      </c>
      <c r="AY1126" s="145" t="s">
        <v>135</v>
      </c>
    </row>
    <row r="1127" spans="2:51" s="12" customFormat="1">
      <c r="B1127" s="143"/>
      <c r="D1127" s="144" t="s">
        <v>143</v>
      </c>
      <c r="E1127" s="145" t="s">
        <v>1</v>
      </c>
      <c r="F1127" s="146" t="s">
        <v>1158</v>
      </c>
      <c r="H1127" s="147">
        <v>15.656000000000001</v>
      </c>
      <c r="L1127" s="143"/>
      <c r="M1127" s="148"/>
      <c r="T1127" s="149"/>
      <c r="AT1127" s="145" t="s">
        <v>143</v>
      </c>
      <c r="AU1127" s="145" t="s">
        <v>81</v>
      </c>
      <c r="AV1127" s="12" t="s">
        <v>81</v>
      </c>
      <c r="AW1127" s="12" t="s">
        <v>27</v>
      </c>
      <c r="AX1127" s="12" t="s">
        <v>71</v>
      </c>
      <c r="AY1127" s="145" t="s">
        <v>135</v>
      </c>
    </row>
    <row r="1128" spans="2:51" s="12" customFormat="1">
      <c r="B1128" s="143"/>
      <c r="D1128" s="144" t="s">
        <v>143</v>
      </c>
      <c r="E1128" s="145" t="s">
        <v>1</v>
      </c>
      <c r="F1128" s="146" t="s">
        <v>1159</v>
      </c>
      <c r="H1128" s="147">
        <v>-2.88</v>
      </c>
      <c r="L1128" s="143"/>
      <c r="M1128" s="148"/>
      <c r="T1128" s="149"/>
      <c r="AT1128" s="145" t="s">
        <v>143</v>
      </c>
      <c r="AU1128" s="145" t="s">
        <v>81</v>
      </c>
      <c r="AV1128" s="12" t="s">
        <v>81</v>
      </c>
      <c r="AW1128" s="12" t="s">
        <v>27</v>
      </c>
      <c r="AX1128" s="12" t="s">
        <v>71</v>
      </c>
      <c r="AY1128" s="145" t="s">
        <v>135</v>
      </c>
    </row>
    <row r="1129" spans="2:51" s="12" customFormat="1">
      <c r="B1129" s="143"/>
      <c r="D1129" s="144" t="s">
        <v>143</v>
      </c>
      <c r="E1129" s="145" t="s">
        <v>1</v>
      </c>
      <c r="F1129" s="146" t="s">
        <v>1160</v>
      </c>
      <c r="H1129" s="147">
        <v>-4.2839999999999998</v>
      </c>
      <c r="L1129" s="143"/>
      <c r="M1129" s="148"/>
      <c r="T1129" s="149"/>
      <c r="AT1129" s="145" t="s">
        <v>143</v>
      </c>
      <c r="AU1129" s="145" t="s">
        <v>81</v>
      </c>
      <c r="AV1129" s="12" t="s">
        <v>81</v>
      </c>
      <c r="AW1129" s="12" t="s">
        <v>27</v>
      </c>
      <c r="AX1129" s="12" t="s">
        <v>71</v>
      </c>
      <c r="AY1129" s="145" t="s">
        <v>135</v>
      </c>
    </row>
    <row r="1130" spans="2:51" s="12" customFormat="1">
      <c r="B1130" s="143"/>
      <c r="D1130" s="144" t="s">
        <v>143</v>
      </c>
      <c r="E1130" s="145" t="s">
        <v>1</v>
      </c>
      <c r="F1130" s="146" t="s">
        <v>1161</v>
      </c>
      <c r="H1130" s="147">
        <v>-10.5</v>
      </c>
      <c r="L1130" s="143"/>
      <c r="M1130" s="148"/>
      <c r="T1130" s="149"/>
      <c r="AT1130" s="145" t="s">
        <v>143</v>
      </c>
      <c r="AU1130" s="145" t="s">
        <v>81</v>
      </c>
      <c r="AV1130" s="12" t="s">
        <v>81</v>
      </c>
      <c r="AW1130" s="12" t="s">
        <v>27</v>
      </c>
      <c r="AX1130" s="12" t="s">
        <v>71</v>
      </c>
      <c r="AY1130" s="145" t="s">
        <v>135</v>
      </c>
    </row>
    <row r="1131" spans="2:51" s="15" customFormat="1">
      <c r="B1131" s="175"/>
      <c r="D1131" s="144" t="s">
        <v>143</v>
      </c>
      <c r="E1131" s="176" t="s">
        <v>1</v>
      </c>
      <c r="F1131" s="177" t="s">
        <v>590</v>
      </c>
      <c r="H1131" s="178">
        <v>199.61199999999999</v>
      </c>
      <c r="L1131" s="175"/>
      <c r="M1131" s="179"/>
      <c r="T1131" s="180"/>
      <c r="AT1131" s="176" t="s">
        <v>143</v>
      </c>
      <c r="AU1131" s="176" t="s">
        <v>81</v>
      </c>
      <c r="AV1131" s="15" t="s">
        <v>150</v>
      </c>
      <c r="AW1131" s="15" t="s">
        <v>27</v>
      </c>
      <c r="AX1131" s="15" t="s">
        <v>71</v>
      </c>
      <c r="AY1131" s="176" t="s">
        <v>135</v>
      </c>
    </row>
    <row r="1132" spans="2:51" s="14" customFormat="1">
      <c r="B1132" s="156"/>
      <c r="D1132" s="144" t="s">
        <v>143</v>
      </c>
      <c r="E1132" s="157" t="s">
        <v>1</v>
      </c>
      <c r="F1132" s="158" t="s">
        <v>1162</v>
      </c>
      <c r="H1132" s="157" t="s">
        <v>1</v>
      </c>
      <c r="L1132" s="156"/>
      <c r="M1132" s="159"/>
      <c r="T1132" s="160"/>
      <c r="AT1132" s="157" t="s">
        <v>143</v>
      </c>
      <c r="AU1132" s="157" t="s">
        <v>81</v>
      </c>
      <c r="AV1132" s="14" t="s">
        <v>79</v>
      </c>
      <c r="AW1132" s="14" t="s">
        <v>27</v>
      </c>
      <c r="AX1132" s="14" t="s">
        <v>71</v>
      </c>
      <c r="AY1132" s="157" t="s">
        <v>135</v>
      </c>
    </row>
    <row r="1133" spans="2:51" s="12" customFormat="1">
      <c r="B1133" s="143"/>
      <c r="D1133" s="144" t="s">
        <v>143</v>
      </c>
      <c r="E1133" s="145" t="s">
        <v>1</v>
      </c>
      <c r="F1133" s="146" t="s">
        <v>1163</v>
      </c>
      <c r="H1133" s="147">
        <v>7.6109999999999998</v>
      </c>
      <c r="L1133" s="143"/>
      <c r="M1133" s="148"/>
      <c r="T1133" s="149"/>
      <c r="AT1133" s="145" t="s">
        <v>143</v>
      </c>
      <c r="AU1133" s="145" t="s">
        <v>81</v>
      </c>
      <c r="AV1133" s="12" t="s">
        <v>81</v>
      </c>
      <c r="AW1133" s="12" t="s">
        <v>27</v>
      </c>
      <c r="AX1133" s="12" t="s">
        <v>71</v>
      </c>
      <c r="AY1133" s="145" t="s">
        <v>135</v>
      </c>
    </row>
    <row r="1134" spans="2:51" s="12" customFormat="1">
      <c r="B1134" s="143"/>
      <c r="D1134" s="144" t="s">
        <v>143</v>
      </c>
      <c r="E1134" s="145" t="s">
        <v>1</v>
      </c>
      <c r="F1134" s="146" t="s">
        <v>1164</v>
      </c>
      <c r="H1134" s="147">
        <v>20.02</v>
      </c>
      <c r="L1134" s="143"/>
      <c r="M1134" s="148"/>
      <c r="T1134" s="149"/>
      <c r="AT1134" s="145" t="s">
        <v>143</v>
      </c>
      <c r="AU1134" s="145" t="s">
        <v>81</v>
      </c>
      <c r="AV1134" s="12" t="s">
        <v>81</v>
      </c>
      <c r="AW1134" s="12" t="s">
        <v>27</v>
      </c>
      <c r="AX1134" s="12" t="s">
        <v>71</v>
      </c>
      <c r="AY1134" s="145" t="s">
        <v>135</v>
      </c>
    </row>
    <row r="1135" spans="2:51" s="12" customFormat="1">
      <c r="B1135" s="143"/>
      <c r="D1135" s="144" t="s">
        <v>143</v>
      </c>
      <c r="E1135" s="145" t="s">
        <v>1</v>
      </c>
      <c r="F1135" s="146" t="s">
        <v>1165</v>
      </c>
      <c r="H1135" s="147">
        <v>28.233000000000001</v>
      </c>
      <c r="L1135" s="143"/>
      <c r="M1135" s="148"/>
      <c r="T1135" s="149"/>
      <c r="AT1135" s="145" t="s">
        <v>143</v>
      </c>
      <c r="AU1135" s="145" t="s">
        <v>81</v>
      </c>
      <c r="AV1135" s="12" t="s">
        <v>81</v>
      </c>
      <c r="AW1135" s="12" t="s">
        <v>27</v>
      </c>
      <c r="AX1135" s="12" t="s">
        <v>71</v>
      </c>
      <c r="AY1135" s="145" t="s">
        <v>135</v>
      </c>
    </row>
    <row r="1136" spans="2:51" s="12" customFormat="1">
      <c r="B1136" s="143"/>
      <c r="D1136" s="144" t="s">
        <v>143</v>
      </c>
      <c r="E1136" s="145" t="s">
        <v>1</v>
      </c>
      <c r="F1136" s="146" t="s">
        <v>1166</v>
      </c>
      <c r="H1136" s="147">
        <v>69.325000000000003</v>
      </c>
      <c r="L1136" s="143"/>
      <c r="M1136" s="148"/>
      <c r="T1136" s="149"/>
      <c r="AT1136" s="145" t="s">
        <v>143</v>
      </c>
      <c r="AU1136" s="145" t="s">
        <v>81</v>
      </c>
      <c r="AV1136" s="12" t="s">
        <v>81</v>
      </c>
      <c r="AW1136" s="12" t="s">
        <v>27</v>
      </c>
      <c r="AX1136" s="12" t="s">
        <v>71</v>
      </c>
      <c r="AY1136" s="145" t="s">
        <v>135</v>
      </c>
    </row>
    <row r="1137" spans="2:65" s="12" customFormat="1">
      <c r="B1137" s="143"/>
      <c r="D1137" s="144" t="s">
        <v>143</v>
      </c>
      <c r="E1137" s="145" t="s">
        <v>1</v>
      </c>
      <c r="F1137" s="146" t="s">
        <v>890</v>
      </c>
      <c r="H1137" s="147">
        <v>-0.64</v>
      </c>
      <c r="L1137" s="143"/>
      <c r="M1137" s="148"/>
      <c r="T1137" s="149"/>
      <c r="AT1137" s="145" t="s">
        <v>143</v>
      </c>
      <c r="AU1137" s="145" t="s">
        <v>81</v>
      </c>
      <c r="AV1137" s="12" t="s">
        <v>81</v>
      </c>
      <c r="AW1137" s="12" t="s">
        <v>27</v>
      </c>
      <c r="AX1137" s="12" t="s">
        <v>71</v>
      </c>
      <c r="AY1137" s="145" t="s">
        <v>135</v>
      </c>
    </row>
    <row r="1138" spans="2:65" s="15" customFormat="1">
      <c r="B1138" s="175"/>
      <c r="D1138" s="144" t="s">
        <v>143</v>
      </c>
      <c r="E1138" s="176" t="s">
        <v>1</v>
      </c>
      <c r="F1138" s="177" t="s">
        <v>590</v>
      </c>
      <c r="H1138" s="178">
        <v>124.54900000000001</v>
      </c>
      <c r="L1138" s="175"/>
      <c r="M1138" s="179"/>
      <c r="T1138" s="180"/>
      <c r="AT1138" s="176" t="s">
        <v>143</v>
      </c>
      <c r="AU1138" s="176" t="s">
        <v>81</v>
      </c>
      <c r="AV1138" s="15" t="s">
        <v>150</v>
      </c>
      <c r="AW1138" s="15" t="s">
        <v>27</v>
      </c>
      <c r="AX1138" s="15" t="s">
        <v>71</v>
      </c>
      <c r="AY1138" s="176" t="s">
        <v>135</v>
      </c>
    </row>
    <row r="1139" spans="2:65" s="14" customFormat="1">
      <c r="B1139" s="156"/>
      <c r="D1139" s="144" t="s">
        <v>143</v>
      </c>
      <c r="E1139" s="157" t="s">
        <v>1</v>
      </c>
      <c r="F1139" s="158" t="s">
        <v>1167</v>
      </c>
      <c r="H1139" s="157" t="s">
        <v>1</v>
      </c>
      <c r="L1139" s="156"/>
      <c r="M1139" s="159"/>
      <c r="T1139" s="160"/>
      <c r="AT1139" s="157" t="s">
        <v>143</v>
      </c>
      <c r="AU1139" s="157" t="s">
        <v>81</v>
      </c>
      <c r="AV1139" s="14" t="s">
        <v>79</v>
      </c>
      <c r="AW1139" s="14" t="s">
        <v>27</v>
      </c>
      <c r="AX1139" s="14" t="s">
        <v>71</v>
      </c>
      <c r="AY1139" s="157" t="s">
        <v>135</v>
      </c>
    </row>
    <row r="1140" spans="2:65" s="12" customFormat="1">
      <c r="B1140" s="143"/>
      <c r="D1140" s="144" t="s">
        <v>143</v>
      </c>
      <c r="E1140" s="145" t="s">
        <v>1</v>
      </c>
      <c r="F1140" s="146" t="s">
        <v>1168</v>
      </c>
      <c r="H1140" s="147">
        <v>15.875999999999999</v>
      </c>
      <c r="L1140" s="143"/>
      <c r="M1140" s="148"/>
      <c r="T1140" s="149"/>
      <c r="AT1140" s="145" t="s">
        <v>143</v>
      </c>
      <c r="AU1140" s="145" t="s">
        <v>81</v>
      </c>
      <c r="AV1140" s="12" t="s">
        <v>81</v>
      </c>
      <c r="AW1140" s="12" t="s">
        <v>27</v>
      </c>
      <c r="AX1140" s="12" t="s">
        <v>71</v>
      </c>
      <c r="AY1140" s="145" t="s">
        <v>135</v>
      </c>
    </row>
    <row r="1141" spans="2:65" s="12" customFormat="1">
      <c r="B1141" s="143"/>
      <c r="D1141" s="144" t="s">
        <v>143</v>
      </c>
      <c r="E1141" s="145" t="s">
        <v>1</v>
      </c>
      <c r="F1141" s="146" t="s">
        <v>1169</v>
      </c>
      <c r="H1141" s="147">
        <v>42.63</v>
      </c>
      <c r="L1141" s="143"/>
      <c r="M1141" s="148"/>
      <c r="T1141" s="149"/>
      <c r="AT1141" s="145" t="s">
        <v>143</v>
      </c>
      <c r="AU1141" s="145" t="s">
        <v>81</v>
      </c>
      <c r="AV1141" s="12" t="s">
        <v>81</v>
      </c>
      <c r="AW1141" s="12" t="s">
        <v>27</v>
      </c>
      <c r="AX1141" s="12" t="s">
        <v>71</v>
      </c>
      <c r="AY1141" s="145" t="s">
        <v>135</v>
      </c>
    </row>
    <row r="1142" spans="2:65" s="12" customFormat="1">
      <c r="B1142" s="143"/>
      <c r="D1142" s="144" t="s">
        <v>143</v>
      </c>
      <c r="E1142" s="145" t="s">
        <v>1</v>
      </c>
      <c r="F1142" s="146" t="s">
        <v>1170</v>
      </c>
      <c r="H1142" s="147">
        <v>-6.75</v>
      </c>
      <c r="L1142" s="143"/>
      <c r="M1142" s="148"/>
      <c r="T1142" s="149"/>
      <c r="AT1142" s="145" t="s">
        <v>143</v>
      </c>
      <c r="AU1142" s="145" t="s">
        <v>81</v>
      </c>
      <c r="AV1142" s="12" t="s">
        <v>81</v>
      </c>
      <c r="AW1142" s="12" t="s">
        <v>27</v>
      </c>
      <c r="AX1142" s="12" t="s">
        <v>71</v>
      </c>
      <c r="AY1142" s="145" t="s">
        <v>135</v>
      </c>
    </row>
    <row r="1143" spans="2:65" s="15" customFormat="1">
      <c r="B1143" s="175"/>
      <c r="D1143" s="144" t="s">
        <v>143</v>
      </c>
      <c r="E1143" s="176" t="s">
        <v>1</v>
      </c>
      <c r="F1143" s="177" t="s">
        <v>590</v>
      </c>
      <c r="H1143" s="178">
        <v>51.756</v>
      </c>
      <c r="L1143" s="175"/>
      <c r="M1143" s="179"/>
      <c r="T1143" s="180"/>
      <c r="AT1143" s="176" t="s">
        <v>143</v>
      </c>
      <c r="AU1143" s="176" t="s">
        <v>81</v>
      </c>
      <c r="AV1143" s="15" t="s">
        <v>150</v>
      </c>
      <c r="AW1143" s="15" t="s">
        <v>27</v>
      </c>
      <c r="AX1143" s="15" t="s">
        <v>71</v>
      </c>
      <c r="AY1143" s="176" t="s">
        <v>135</v>
      </c>
    </row>
    <row r="1144" spans="2:65" s="13" customFormat="1">
      <c r="B1144" s="150"/>
      <c r="D1144" s="144" t="s">
        <v>143</v>
      </c>
      <c r="E1144" s="151" t="s">
        <v>1</v>
      </c>
      <c r="F1144" s="152" t="s">
        <v>174</v>
      </c>
      <c r="H1144" s="153">
        <v>790.22299999999996</v>
      </c>
      <c r="L1144" s="150"/>
      <c r="M1144" s="154"/>
      <c r="T1144" s="155"/>
      <c r="AT1144" s="151" t="s">
        <v>143</v>
      </c>
      <c r="AU1144" s="151" t="s">
        <v>81</v>
      </c>
      <c r="AV1144" s="13" t="s">
        <v>141</v>
      </c>
      <c r="AW1144" s="13" t="s">
        <v>27</v>
      </c>
      <c r="AX1144" s="13" t="s">
        <v>79</v>
      </c>
      <c r="AY1144" s="151" t="s">
        <v>135</v>
      </c>
    </row>
    <row r="1145" spans="2:65" s="1" customFormat="1" ht="16.5" customHeight="1">
      <c r="B1145" s="129"/>
      <c r="C1145" s="161" t="s">
        <v>1171</v>
      </c>
      <c r="D1145" s="161" t="s">
        <v>212</v>
      </c>
      <c r="E1145" s="162" t="s">
        <v>1172</v>
      </c>
      <c r="F1145" s="163" t="s">
        <v>1173</v>
      </c>
      <c r="G1145" s="164" t="s">
        <v>140</v>
      </c>
      <c r="H1145" s="165">
        <v>819.81299999999999</v>
      </c>
      <c r="I1145" s="166"/>
      <c r="J1145" s="166">
        <f>ROUND(I1145*H1145,2)</f>
        <v>0</v>
      </c>
      <c r="K1145" s="167"/>
      <c r="L1145" s="168"/>
      <c r="M1145" s="169" t="s">
        <v>1</v>
      </c>
      <c r="N1145" s="170" t="s">
        <v>36</v>
      </c>
      <c r="O1145" s="139">
        <v>0</v>
      </c>
      <c r="P1145" s="139">
        <f>O1145*H1145</f>
        <v>0</v>
      </c>
      <c r="Q1145" s="139">
        <v>3.0599999999999998E-3</v>
      </c>
      <c r="R1145" s="139">
        <f>Q1145*H1145</f>
        <v>2.5086277799999999</v>
      </c>
      <c r="S1145" s="139">
        <v>0</v>
      </c>
      <c r="T1145" s="140">
        <f>S1145*H1145</f>
        <v>0</v>
      </c>
      <c r="AR1145" s="141" t="s">
        <v>175</v>
      </c>
      <c r="AT1145" s="141" t="s">
        <v>212</v>
      </c>
      <c r="AU1145" s="141" t="s">
        <v>81</v>
      </c>
      <c r="AY1145" s="17" t="s">
        <v>135</v>
      </c>
      <c r="BE1145" s="142">
        <f>IF(N1145="základní",J1145,0)</f>
        <v>0</v>
      </c>
      <c r="BF1145" s="142">
        <f>IF(N1145="snížená",J1145,0)</f>
        <v>0</v>
      </c>
      <c r="BG1145" s="142">
        <f>IF(N1145="zákl. přenesená",J1145,0)</f>
        <v>0</v>
      </c>
      <c r="BH1145" s="142">
        <f>IF(N1145="sníž. přenesená",J1145,0)</f>
        <v>0</v>
      </c>
      <c r="BI1145" s="142">
        <f>IF(N1145="nulová",J1145,0)</f>
        <v>0</v>
      </c>
      <c r="BJ1145" s="17" t="s">
        <v>79</v>
      </c>
      <c r="BK1145" s="142">
        <f>ROUND(I1145*H1145,2)</f>
        <v>0</v>
      </c>
      <c r="BL1145" s="17" t="s">
        <v>141</v>
      </c>
      <c r="BM1145" s="141" t="s">
        <v>1174</v>
      </c>
    </row>
    <row r="1146" spans="2:65" s="14" customFormat="1">
      <c r="B1146" s="156"/>
      <c r="D1146" s="144" t="s">
        <v>143</v>
      </c>
      <c r="E1146" s="157" t="s">
        <v>1</v>
      </c>
      <c r="F1146" s="158" t="s">
        <v>1143</v>
      </c>
      <c r="H1146" s="157" t="s">
        <v>1</v>
      </c>
      <c r="L1146" s="156"/>
      <c r="M1146" s="159"/>
      <c r="T1146" s="160"/>
      <c r="AT1146" s="157" t="s">
        <v>143</v>
      </c>
      <c r="AU1146" s="157" t="s">
        <v>81</v>
      </c>
      <c r="AV1146" s="14" t="s">
        <v>79</v>
      </c>
      <c r="AW1146" s="14" t="s">
        <v>27</v>
      </c>
      <c r="AX1146" s="14" t="s">
        <v>71</v>
      </c>
      <c r="AY1146" s="157" t="s">
        <v>135</v>
      </c>
    </row>
    <row r="1147" spans="2:65" s="12" customFormat="1">
      <c r="B1147" s="143"/>
      <c r="D1147" s="144" t="s">
        <v>143</v>
      </c>
      <c r="E1147" s="145" t="s">
        <v>1</v>
      </c>
      <c r="F1147" s="146" t="s">
        <v>1144</v>
      </c>
      <c r="H1147" s="147">
        <v>1.7250000000000001</v>
      </c>
      <c r="L1147" s="143"/>
      <c r="M1147" s="148"/>
      <c r="T1147" s="149"/>
      <c r="AT1147" s="145" t="s">
        <v>143</v>
      </c>
      <c r="AU1147" s="145" t="s">
        <v>81</v>
      </c>
      <c r="AV1147" s="12" t="s">
        <v>81</v>
      </c>
      <c r="AW1147" s="12" t="s">
        <v>27</v>
      </c>
      <c r="AX1147" s="12" t="s">
        <v>71</v>
      </c>
      <c r="AY1147" s="145" t="s">
        <v>135</v>
      </c>
    </row>
    <row r="1148" spans="2:65" s="12" customFormat="1">
      <c r="B1148" s="143"/>
      <c r="D1148" s="144" t="s">
        <v>143</v>
      </c>
      <c r="E1148" s="145" t="s">
        <v>1</v>
      </c>
      <c r="F1148" s="146" t="s">
        <v>1145</v>
      </c>
      <c r="H1148" s="147">
        <v>2.875</v>
      </c>
      <c r="L1148" s="143"/>
      <c r="M1148" s="148"/>
      <c r="T1148" s="149"/>
      <c r="AT1148" s="145" t="s">
        <v>143</v>
      </c>
      <c r="AU1148" s="145" t="s">
        <v>81</v>
      </c>
      <c r="AV1148" s="12" t="s">
        <v>81</v>
      </c>
      <c r="AW1148" s="12" t="s">
        <v>27</v>
      </c>
      <c r="AX1148" s="12" t="s">
        <v>71</v>
      </c>
      <c r="AY1148" s="145" t="s">
        <v>135</v>
      </c>
    </row>
    <row r="1149" spans="2:65" s="15" customFormat="1">
      <c r="B1149" s="175"/>
      <c r="D1149" s="144" t="s">
        <v>143</v>
      </c>
      <c r="E1149" s="176" t="s">
        <v>1</v>
      </c>
      <c r="F1149" s="177" t="s">
        <v>590</v>
      </c>
      <c r="H1149" s="178">
        <v>4.5999999999999996</v>
      </c>
      <c r="L1149" s="175"/>
      <c r="M1149" s="179"/>
      <c r="T1149" s="180"/>
      <c r="AT1149" s="176" t="s">
        <v>143</v>
      </c>
      <c r="AU1149" s="176" t="s">
        <v>81</v>
      </c>
      <c r="AV1149" s="15" t="s">
        <v>150</v>
      </c>
      <c r="AW1149" s="15" t="s">
        <v>27</v>
      </c>
      <c r="AX1149" s="15" t="s">
        <v>71</v>
      </c>
      <c r="AY1149" s="176" t="s">
        <v>135</v>
      </c>
    </row>
    <row r="1150" spans="2:65" s="14" customFormat="1">
      <c r="B1150" s="156"/>
      <c r="D1150" s="144" t="s">
        <v>143</v>
      </c>
      <c r="E1150" s="157" t="s">
        <v>1</v>
      </c>
      <c r="F1150" s="158" t="s">
        <v>1146</v>
      </c>
      <c r="H1150" s="157" t="s">
        <v>1</v>
      </c>
      <c r="L1150" s="156"/>
      <c r="M1150" s="159"/>
      <c r="T1150" s="160"/>
      <c r="AT1150" s="157" t="s">
        <v>143</v>
      </c>
      <c r="AU1150" s="157" t="s">
        <v>81</v>
      </c>
      <c r="AV1150" s="14" t="s">
        <v>79</v>
      </c>
      <c r="AW1150" s="14" t="s">
        <v>27</v>
      </c>
      <c r="AX1150" s="14" t="s">
        <v>71</v>
      </c>
      <c r="AY1150" s="157" t="s">
        <v>135</v>
      </c>
    </row>
    <row r="1151" spans="2:65" s="14" customFormat="1">
      <c r="B1151" s="156"/>
      <c r="D1151" s="144" t="s">
        <v>143</v>
      </c>
      <c r="E1151" s="157" t="s">
        <v>1</v>
      </c>
      <c r="F1151" s="158" t="s">
        <v>1001</v>
      </c>
      <c r="H1151" s="157" t="s">
        <v>1</v>
      </c>
      <c r="L1151" s="156"/>
      <c r="M1151" s="159"/>
      <c r="T1151" s="160"/>
      <c r="AT1151" s="157" t="s">
        <v>143</v>
      </c>
      <c r="AU1151" s="157" t="s">
        <v>81</v>
      </c>
      <c r="AV1151" s="14" t="s">
        <v>79</v>
      </c>
      <c r="AW1151" s="14" t="s">
        <v>27</v>
      </c>
      <c r="AX1151" s="14" t="s">
        <v>71</v>
      </c>
      <c r="AY1151" s="157" t="s">
        <v>135</v>
      </c>
    </row>
    <row r="1152" spans="2:65" s="12" customFormat="1">
      <c r="B1152" s="143"/>
      <c r="D1152" s="144" t="s">
        <v>143</v>
      </c>
      <c r="E1152" s="145" t="s">
        <v>1</v>
      </c>
      <c r="F1152" s="146" t="s">
        <v>1147</v>
      </c>
      <c r="H1152" s="147">
        <v>273.28800000000001</v>
      </c>
      <c r="L1152" s="143"/>
      <c r="M1152" s="148"/>
      <c r="T1152" s="149"/>
      <c r="AT1152" s="145" t="s">
        <v>143</v>
      </c>
      <c r="AU1152" s="145" t="s">
        <v>81</v>
      </c>
      <c r="AV1152" s="12" t="s">
        <v>81</v>
      </c>
      <c r="AW1152" s="12" t="s">
        <v>27</v>
      </c>
      <c r="AX1152" s="12" t="s">
        <v>71</v>
      </c>
      <c r="AY1152" s="145" t="s">
        <v>135</v>
      </c>
    </row>
    <row r="1153" spans="2:51" s="12" customFormat="1">
      <c r="B1153" s="143"/>
      <c r="D1153" s="144" t="s">
        <v>143</v>
      </c>
      <c r="E1153" s="145" t="s">
        <v>1</v>
      </c>
      <c r="F1153" s="146" t="s">
        <v>1148</v>
      </c>
      <c r="H1153" s="147">
        <v>107.307</v>
      </c>
      <c r="L1153" s="143"/>
      <c r="M1153" s="148"/>
      <c r="T1153" s="149"/>
      <c r="AT1153" s="145" t="s">
        <v>143</v>
      </c>
      <c r="AU1153" s="145" t="s">
        <v>81</v>
      </c>
      <c r="AV1153" s="12" t="s">
        <v>81</v>
      </c>
      <c r="AW1153" s="12" t="s">
        <v>27</v>
      </c>
      <c r="AX1153" s="12" t="s">
        <v>71</v>
      </c>
      <c r="AY1153" s="145" t="s">
        <v>135</v>
      </c>
    </row>
    <row r="1154" spans="2:51" s="12" customFormat="1">
      <c r="B1154" s="143"/>
      <c r="D1154" s="144" t="s">
        <v>143</v>
      </c>
      <c r="E1154" s="145" t="s">
        <v>1</v>
      </c>
      <c r="F1154" s="146" t="s">
        <v>1149</v>
      </c>
      <c r="H1154" s="147">
        <v>17.34</v>
      </c>
      <c r="L1154" s="143"/>
      <c r="M1154" s="148"/>
      <c r="T1154" s="149"/>
      <c r="AT1154" s="145" t="s">
        <v>143</v>
      </c>
      <c r="AU1154" s="145" t="s">
        <v>81</v>
      </c>
      <c r="AV1154" s="12" t="s">
        <v>81</v>
      </c>
      <c r="AW1154" s="12" t="s">
        <v>27</v>
      </c>
      <c r="AX1154" s="12" t="s">
        <v>71</v>
      </c>
      <c r="AY1154" s="145" t="s">
        <v>135</v>
      </c>
    </row>
    <row r="1155" spans="2:51" s="12" customFormat="1">
      <c r="B1155" s="143"/>
      <c r="D1155" s="144" t="s">
        <v>143</v>
      </c>
      <c r="E1155" s="145" t="s">
        <v>1</v>
      </c>
      <c r="F1155" s="146" t="s">
        <v>1150</v>
      </c>
      <c r="H1155" s="147">
        <v>46.8</v>
      </c>
      <c r="L1155" s="143"/>
      <c r="M1155" s="148"/>
      <c r="T1155" s="149"/>
      <c r="AT1155" s="145" t="s">
        <v>143</v>
      </c>
      <c r="AU1155" s="145" t="s">
        <v>81</v>
      </c>
      <c r="AV1155" s="12" t="s">
        <v>81</v>
      </c>
      <c r="AW1155" s="12" t="s">
        <v>27</v>
      </c>
      <c r="AX1155" s="12" t="s">
        <v>71</v>
      </c>
      <c r="AY1155" s="145" t="s">
        <v>135</v>
      </c>
    </row>
    <row r="1156" spans="2:51" s="12" customFormat="1">
      <c r="B1156" s="143"/>
      <c r="D1156" s="144" t="s">
        <v>143</v>
      </c>
      <c r="E1156" s="145" t="s">
        <v>1</v>
      </c>
      <c r="F1156" s="146" t="s">
        <v>1151</v>
      </c>
      <c r="H1156" s="147">
        <v>33.11</v>
      </c>
      <c r="L1156" s="143"/>
      <c r="M1156" s="148"/>
      <c r="T1156" s="149"/>
      <c r="AT1156" s="145" t="s">
        <v>143</v>
      </c>
      <c r="AU1156" s="145" t="s">
        <v>81</v>
      </c>
      <c r="AV1156" s="12" t="s">
        <v>81</v>
      </c>
      <c r="AW1156" s="12" t="s">
        <v>27</v>
      </c>
      <c r="AX1156" s="12" t="s">
        <v>71</v>
      </c>
      <c r="AY1156" s="145" t="s">
        <v>135</v>
      </c>
    </row>
    <row r="1157" spans="2:51" s="12" customFormat="1">
      <c r="B1157" s="143"/>
      <c r="D1157" s="144" t="s">
        <v>143</v>
      </c>
      <c r="E1157" s="145" t="s">
        <v>1</v>
      </c>
      <c r="F1157" s="146" t="s">
        <v>1152</v>
      </c>
      <c r="H1157" s="147">
        <v>-38.319000000000003</v>
      </c>
      <c r="L1157" s="143"/>
      <c r="M1157" s="148"/>
      <c r="T1157" s="149"/>
      <c r="AT1157" s="145" t="s">
        <v>143</v>
      </c>
      <c r="AU1157" s="145" t="s">
        <v>81</v>
      </c>
      <c r="AV1157" s="12" t="s">
        <v>81</v>
      </c>
      <c r="AW1157" s="12" t="s">
        <v>27</v>
      </c>
      <c r="AX1157" s="12" t="s">
        <v>71</v>
      </c>
      <c r="AY1157" s="145" t="s">
        <v>135</v>
      </c>
    </row>
    <row r="1158" spans="2:51" s="12" customFormat="1">
      <c r="B1158" s="143"/>
      <c r="D1158" s="144" t="s">
        <v>143</v>
      </c>
      <c r="E1158" s="145" t="s">
        <v>1</v>
      </c>
      <c r="F1158" s="146" t="s">
        <v>1153</v>
      </c>
      <c r="H1158" s="147">
        <v>-20.16</v>
      </c>
      <c r="L1158" s="143"/>
      <c r="M1158" s="148"/>
      <c r="T1158" s="149"/>
      <c r="AT1158" s="145" t="s">
        <v>143</v>
      </c>
      <c r="AU1158" s="145" t="s">
        <v>81</v>
      </c>
      <c r="AV1158" s="12" t="s">
        <v>81</v>
      </c>
      <c r="AW1158" s="12" t="s">
        <v>27</v>
      </c>
      <c r="AX1158" s="12" t="s">
        <v>71</v>
      </c>
      <c r="AY1158" s="145" t="s">
        <v>135</v>
      </c>
    </row>
    <row r="1159" spans="2:51" s="12" customFormat="1">
      <c r="B1159" s="143"/>
      <c r="D1159" s="144" t="s">
        <v>143</v>
      </c>
      <c r="E1159" s="145" t="s">
        <v>1</v>
      </c>
      <c r="F1159" s="146" t="s">
        <v>1154</v>
      </c>
      <c r="H1159" s="147">
        <v>-9.66</v>
      </c>
      <c r="L1159" s="143"/>
      <c r="M1159" s="148"/>
      <c r="T1159" s="149"/>
      <c r="AT1159" s="145" t="s">
        <v>143</v>
      </c>
      <c r="AU1159" s="145" t="s">
        <v>81</v>
      </c>
      <c r="AV1159" s="12" t="s">
        <v>81</v>
      </c>
      <c r="AW1159" s="12" t="s">
        <v>27</v>
      </c>
      <c r="AX1159" s="12" t="s">
        <v>71</v>
      </c>
      <c r="AY1159" s="145" t="s">
        <v>135</v>
      </c>
    </row>
    <row r="1160" spans="2:51" s="15" customFormat="1">
      <c r="B1160" s="175"/>
      <c r="D1160" s="144" t="s">
        <v>143</v>
      </c>
      <c r="E1160" s="176" t="s">
        <v>1</v>
      </c>
      <c r="F1160" s="177" t="s">
        <v>590</v>
      </c>
      <c r="H1160" s="178">
        <v>409.70600000000002</v>
      </c>
      <c r="L1160" s="175"/>
      <c r="M1160" s="179"/>
      <c r="T1160" s="180"/>
      <c r="AT1160" s="176" t="s">
        <v>143</v>
      </c>
      <c r="AU1160" s="176" t="s">
        <v>81</v>
      </c>
      <c r="AV1160" s="15" t="s">
        <v>150</v>
      </c>
      <c r="AW1160" s="15" t="s">
        <v>27</v>
      </c>
      <c r="AX1160" s="15" t="s">
        <v>71</v>
      </c>
      <c r="AY1160" s="176" t="s">
        <v>135</v>
      </c>
    </row>
    <row r="1161" spans="2:51" s="14" customFormat="1">
      <c r="B1161" s="156"/>
      <c r="D1161" s="144" t="s">
        <v>143</v>
      </c>
      <c r="E1161" s="157" t="s">
        <v>1</v>
      </c>
      <c r="F1161" s="158" t="s">
        <v>1155</v>
      </c>
      <c r="H1161" s="157" t="s">
        <v>1</v>
      </c>
      <c r="L1161" s="156"/>
      <c r="M1161" s="159"/>
      <c r="T1161" s="160"/>
      <c r="AT1161" s="157" t="s">
        <v>143</v>
      </c>
      <c r="AU1161" s="157" t="s">
        <v>81</v>
      </c>
      <c r="AV1161" s="14" t="s">
        <v>79</v>
      </c>
      <c r="AW1161" s="14" t="s">
        <v>27</v>
      </c>
      <c r="AX1161" s="14" t="s">
        <v>71</v>
      </c>
      <c r="AY1161" s="157" t="s">
        <v>135</v>
      </c>
    </row>
    <row r="1162" spans="2:51" s="12" customFormat="1">
      <c r="B1162" s="143"/>
      <c r="D1162" s="144" t="s">
        <v>143</v>
      </c>
      <c r="E1162" s="145" t="s">
        <v>1</v>
      </c>
      <c r="F1162" s="146" t="s">
        <v>1156</v>
      </c>
      <c r="H1162" s="147">
        <v>81.173000000000002</v>
      </c>
      <c r="L1162" s="143"/>
      <c r="M1162" s="148"/>
      <c r="T1162" s="149"/>
      <c r="AT1162" s="145" t="s">
        <v>143</v>
      </c>
      <c r="AU1162" s="145" t="s">
        <v>81</v>
      </c>
      <c r="AV1162" s="12" t="s">
        <v>81</v>
      </c>
      <c r="AW1162" s="12" t="s">
        <v>27</v>
      </c>
      <c r="AX1162" s="12" t="s">
        <v>71</v>
      </c>
      <c r="AY1162" s="145" t="s">
        <v>135</v>
      </c>
    </row>
    <row r="1163" spans="2:51" s="12" customFormat="1">
      <c r="B1163" s="143"/>
      <c r="D1163" s="144" t="s">
        <v>143</v>
      </c>
      <c r="E1163" s="145" t="s">
        <v>1</v>
      </c>
      <c r="F1163" s="146" t="s">
        <v>1157</v>
      </c>
      <c r="H1163" s="147">
        <v>120.447</v>
      </c>
      <c r="L1163" s="143"/>
      <c r="M1163" s="148"/>
      <c r="T1163" s="149"/>
      <c r="AT1163" s="145" t="s">
        <v>143</v>
      </c>
      <c r="AU1163" s="145" t="s">
        <v>81</v>
      </c>
      <c r="AV1163" s="12" t="s">
        <v>81</v>
      </c>
      <c r="AW1163" s="12" t="s">
        <v>27</v>
      </c>
      <c r="AX1163" s="12" t="s">
        <v>71</v>
      </c>
      <c r="AY1163" s="145" t="s">
        <v>135</v>
      </c>
    </row>
    <row r="1164" spans="2:51" s="12" customFormat="1">
      <c r="B1164" s="143"/>
      <c r="D1164" s="144" t="s">
        <v>143</v>
      </c>
      <c r="E1164" s="145" t="s">
        <v>1</v>
      </c>
      <c r="F1164" s="146" t="s">
        <v>1158</v>
      </c>
      <c r="H1164" s="147">
        <v>15.656000000000001</v>
      </c>
      <c r="L1164" s="143"/>
      <c r="M1164" s="148"/>
      <c r="T1164" s="149"/>
      <c r="AT1164" s="145" t="s">
        <v>143</v>
      </c>
      <c r="AU1164" s="145" t="s">
        <v>81</v>
      </c>
      <c r="AV1164" s="12" t="s">
        <v>81</v>
      </c>
      <c r="AW1164" s="12" t="s">
        <v>27</v>
      </c>
      <c r="AX1164" s="12" t="s">
        <v>71</v>
      </c>
      <c r="AY1164" s="145" t="s">
        <v>135</v>
      </c>
    </row>
    <row r="1165" spans="2:51" s="12" customFormat="1">
      <c r="B1165" s="143"/>
      <c r="D1165" s="144" t="s">
        <v>143</v>
      </c>
      <c r="E1165" s="145" t="s">
        <v>1</v>
      </c>
      <c r="F1165" s="146" t="s">
        <v>1159</v>
      </c>
      <c r="H1165" s="147">
        <v>-2.88</v>
      </c>
      <c r="L1165" s="143"/>
      <c r="M1165" s="148"/>
      <c r="T1165" s="149"/>
      <c r="AT1165" s="145" t="s">
        <v>143</v>
      </c>
      <c r="AU1165" s="145" t="s">
        <v>81</v>
      </c>
      <c r="AV1165" s="12" t="s">
        <v>81</v>
      </c>
      <c r="AW1165" s="12" t="s">
        <v>27</v>
      </c>
      <c r="AX1165" s="12" t="s">
        <v>71</v>
      </c>
      <c r="AY1165" s="145" t="s">
        <v>135</v>
      </c>
    </row>
    <row r="1166" spans="2:51" s="12" customFormat="1">
      <c r="B1166" s="143"/>
      <c r="D1166" s="144" t="s">
        <v>143</v>
      </c>
      <c r="E1166" s="145" t="s">
        <v>1</v>
      </c>
      <c r="F1166" s="146" t="s">
        <v>1160</v>
      </c>
      <c r="H1166" s="147">
        <v>-4.2839999999999998</v>
      </c>
      <c r="L1166" s="143"/>
      <c r="M1166" s="148"/>
      <c r="T1166" s="149"/>
      <c r="AT1166" s="145" t="s">
        <v>143</v>
      </c>
      <c r="AU1166" s="145" t="s">
        <v>81</v>
      </c>
      <c r="AV1166" s="12" t="s">
        <v>81</v>
      </c>
      <c r="AW1166" s="12" t="s">
        <v>27</v>
      </c>
      <c r="AX1166" s="12" t="s">
        <v>71</v>
      </c>
      <c r="AY1166" s="145" t="s">
        <v>135</v>
      </c>
    </row>
    <row r="1167" spans="2:51" s="12" customFormat="1">
      <c r="B1167" s="143"/>
      <c r="D1167" s="144" t="s">
        <v>143</v>
      </c>
      <c r="E1167" s="145" t="s">
        <v>1</v>
      </c>
      <c r="F1167" s="146" t="s">
        <v>1161</v>
      </c>
      <c r="H1167" s="147">
        <v>-10.5</v>
      </c>
      <c r="L1167" s="143"/>
      <c r="M1167" s="148"/>
      <c r="T1167" s="149"/>
      <c r="AT1167" s="145" t="s">
        <v>143</v>
      </c>
      <c r="AU1167" s="145" t="s">
        <v>81</v>
      </c>
      <c r="AV1167" s="12" t="s">
        <v>81</v>
      </c>
      <c r="AW1167" s="12" t="s">
        <v>27</v>
      </c>
      <c r="AX1167" s="12" t="s">
        <v>71</v>
      </c>
      <c r="AY1167" s="145" t="s">
        <v>135</v>
      </c>
    </row>
    <row r="1168" spans="2:51" s="15" customFormat="1">
      <c r="B1168" s="175"/>
      <c r="D1168" s="144" t="s">
        <v>143</v>
      </c>
      <c r="E1168" s="176" t="s">
        <v>1</v>
      </c>
      <c r="F1168" s="177" t="s">
        <v>590</v>
      </c>
      <c r="H1168" s="178">
        <v>199.61199999999999</v>
      </c>
      <c r="L1168" s="175"/>
      <c r="M1168" s="179"/>
      <c r="T1168" s="180"/>
      <c r="AT1168" s="176" t="s">
        <v>143</v>
      </c>
      <c r="AU1168" s="176" t="s">
        <v>81</v>
      </c>
      <c r="AV1168" s="15" t="s">
        <v>150</v>
      </c>
      <c r="AW1168" s="15" t="s">
        <v>27</v>
      </c>
      <c r="AX1168" s="15" t="s">
        <v>71</v>
      </c>
      <c r="AY1168" s="176" t="s">
        <v>135</v>
      </c>
    </row>
    <row r="1169" spans="2:51" s="14" customFormat="1">
      <c r="B1169" s="156"/>
      <c r="D1169" s="144" t="s">
        <v>143</v>
      </c>
      <c r="E1169" s="157" t="s">
        <v>1</v>
      </c>
      <c r="F1169" s="158" t="s">
        <v>1162</v>
      </c>
      <c r="H1169" s="157" t="s">
        <v>1</v>
      </c>
      <c r="L1169" s="156"/>
      <c r="M1169" s="159"/>
      <c r="T1169" s="160"/>
      <c r="AT1169" s="157" t="s">
        <v>143</v>
      </c>
      <c r="AU1169" s="157" t="s">
        <v>81</v>
      </c>
      <c r="AV1169" s="14" t="s">
        <v>79</v>
      </c>
      <c r="AW1169" s="14" t="s">
        <v>27</v>
      </c>
      <c r="AX1169" s="14" t="s">
        <v>71</v>
      </c>
      <c r="AY1169" s="157" t="s">
        <v>135</v>
      </c>
    </row>
    <row r="1170" spans="2:51" s="12" customFormat="1">
      <c r="B1170" s="143"/>
      <c r="D1170" s="144" t="s">
        <v>143</v>
      </c>
      <c r="E1170" s="145" t="s">
        <v>1</v>
      </c>
      <c r="F1170" s="146" t="s">
        <v>1163</v>
      </c>
      <c r="H1170" s="147">
        <v>7.6109999999999998</v>
      </c>
      <c r="L1170" s="143"/>
      <c r="M1170" s="148"/>
      <c r="T1170" s="149"/>
      <c r="AT1170" s="145" t="s">
        <v>143</v>
      </c>
      <c r="AU1170" s="145" t="s">
        <v>81</v>
      </c>
      <c r="AV1170" s="12" t="s">
        <v>81</v>
      </c>
      <c r="AW1170" s="12" t="s">
        <v>27</v>
      </c>
      <c r="AX1170" s="12" t="s">
        <v>71</v>
      </c>
      <c r="AY1170" s="145" t="s">
        <v>135</v>
      </c>
    </row>
    <row r="1171" spans="2:51" s="12" customFormat="1">
      <c r="B1171" s="143"/>
      <c r="D1171" s="144" t="s">
        <v>143</v>
      </c>
      <c r="E1171" s="145" t="s">
        <v>1</v>
      </c>
      <c r="F1171" s="146" t="s">
        <v>1164</v>
      </c>
      <c r="H1171" s="147">
        <v>20.02</v>
      </c>
      <c r="L1171" s="143"/>
      <c r="M1171" s="148"/>
      <c r="T1171" s="149"/>
      <c r="AT1171" s="145" t="s">
        <v>143</v>
      </c>
      <c r="AU1171" s="145" t="s">
        <v>81</v>
      </c>
      <c r="AV1171" s="12" t="s">
        <v>81</v>
      </c>
      <c r="AW1171" s="12" t="s">
        <v>27</v>
      </c>
      <c r="AX1171" s="12" t="s">
        <v>71</v>
      </c>
      <c r="AY1171" s="145" t="s">
        <v>135</v>
      </c>
    </row>
    <row r="1172" spans="2:51" s="12" customFormat="1">
      <c r="B1172" s="143"/>
      <c r="D1172" s="144" t="s">
        <v>143</v>
      </c>
      <c r="E1172" s="145" t="s">
        <v>1</v>
      </c>
      <c r="F1172" s="146" t="s">
        <v>1165</v>
      </c>
      <c r="H1172" s="147">
        <v>28.233000000000001</v>
      </c>
      <c r="L1172" s="143"/>
      <c r="M1172" s="148"/>
      <c r="T1172" s="149"/>
      <c r="AT1172" s="145" t="s">
        <v>143</v>
      </c>
      <c r="AU1172" s="145" t="s">
        <v>81</v>
      </c>
      <c r="AV1172" s="12" t="s">
        <v>81</v>
      </c>
      <c r="AW1172" s="12" t="s">
        <v>27</v>
      </c>
      <c r="AX1172" s="12" t="s">
        <v>71</v>
      </c>
      <c r="AY1172" s="145" t="s">
        <v>135</v>
      </c>
    </row>
    <row r="1173" spans="2:51" s="12" customFormat="1">
      <c r="B1173" s="143"/>
      <c r="D1173" s="144" t="s">
        <v>143</v>
      </c>
      <c r="E1173" s="145" t="s">
        <v>1</v>
      </c>
      <c r="F1173" s="146" t="s">
        <v>1166</v>
      </c>
      <c r="H1173" s="147">
        <v>69.325000000000003</v>
      </c>
      <c r="L1173" s="143"/>
      <c r="M1173" s="148"/>
      <c r="T1173" s="149"/>
      <c r="AT1173" s="145" t="s">
        <v>143</v>
      </c>
      <c r="AU1173" s="145" t="s">
        <v>81</v>
      </c>
      <c r="AV1173" s="12" t="s">
        <v>81</v>
      </c>
      <c r="AW1173" s="12" t="s">
        <v>27</v>
      </c>
      <c r="AX1173" s="12" t="s">
        <v>71</v>
      </c>
      <c r="AY1173" s="145" t="s">
        <v>135</v>
      </c>
    </row>
    <row r="1174" spans="2:51" s="12" customFormat="1">
      <c r="B1174" s="143"/>
      <c r="D1174" s="144" t="s">
        <v>143</v>
      </c>
      <c r="E1174" s="145" t="s">
        <v>1</v>
      </c>
      <c r="F1174" s="146" t="s">
        <v>890</v>
      </c>
      <c r="H1174" s="147">
        <v>-0.64</v>
      </c>
      <c r="L1174" s="143"/>
      <c r="M1174" s="148"/>
      <c r="T1174" s="149"/>
      <c r="AT1174" s="145" t="s">
        <v>143</v>
      </c>
      <c r="AU1174" s="145" t="s">
        <v>81</v>
      </c>
      <c r="AV1174" s="12" t="s">
        <v>81</v>
      </c>
      <c r="AW1174" s="12" t="s">
        <v>27</v>
      </c>
      <c r="AX1174" s="12" t="s">
        <v>71</v>
      </c>
      <c r="AY1174" s="145" t="s">
        <v>135</v>
      </c>
    </row>
    <row r="1175" spans="2:51" s="15" customFormat="1">
      <c r="B1175" s="175"/>
      <c r="D1175" s="144" t="s">
        <v>143</v>
      </c>
      <c r="E1175" s="176" t="s">
        <v>1</v>
      </c>
      <c r="F1175" s="177" t="s">
        <v>590</v>
      </c>
      <c r="H1175" s="178">
        <v>124.54900000000001</v>
      </c>
      <c r="L1175" s="175"/>
      <c r="M1175" s="179"/>
      <c r="T1175" s="180"/>
      <c r="AT1175" s="176" t="s">
        <v>143</v>
      </c>
      <c r="AU1175" s="176" t="s">
        <v>81</v>
      </c>
      <c r="AV1175" s="15" t="s">
        <v>150</v>
      </c>
      <c r="AW1175" s="15" t="s">
        <v>27</v>
      </c>
      <c r="AX1175" s="15" t="s">
        <v>71</v>
      </c>
      <c r="AY1175" s="176" t="s">
        <v>135</v>
      </c>
    </row>
    <row r="1176" spans="2:51" s="14" customFormat="1">
      <c r="B1176" s="156"/>
      <c r="D1176" s="144" t="s">
        <v>143</v>
      </c>
      <c r="E1176" s="157" t="s">
        <v>1</v>
      </c>
      <c r="F1176" s="158" t="s">
        <v>1167</v>
      </c>
      <c r="H1176" s="157" t="s">
        <v>1</v>
      </c>
      <c r="L1176" s="156"/>
      <c r="M1176" s="159"/>
      <c r="T1176" s="160"/>
      <c r="AT1176" s="157" t="s">
        <v>143</v>
      </c>
      <c r="AU1176" s="157" t="s">
        <v>81</v>
      </c>
      <c r="AV1176" s="14" t="s">
        <v>79</v>
      </c>
      <c r="AW1176" s="14" t="s">
        <v>27</v>
      </c>
      <c r="AX1176" s="14" t="s">
        <v>71</v>
      </c>
      <c r="AY1176" s="157" t="s">
        <v>135</v>
      </c>
    </row>
    <row r="1177" spans="2:51" s="12" customFormat="1">
      <c r="B1177" s="143"/>
      <c r="D1177" s="144" t="s">
        <v>143</v>
      </c>
      <c r="E1177" s="145" t="s">
        <v>1</v>
      </c>
      <c r="F1177" s="146" t="s">
        <v>1168</v>
      </c>
      <c r="H1177" s="147">
        <v>15.875999999999999</v>
      </c>
      <c r="L1177" s="143"/>
      <c r="M1177" s="148"/>
      <c r="T1177" s="149"/>
      <c r="AT1177" s="145" t="s">
        <v>143</v>
      </c>
      <c r="AU1177" s="145" t="s">
        <v>81</v>
      </c>
      <c r="AV1177" s="12" t="s">
        <v>81</v>
      </c>
      <c r="AW1177" s="12" t="s">
        <v>27</v>
      </c>
      <c r="AX1177" s="12" t="s">
        <v>71</v>
      </c>
      <c r="AY1177" s="145" t="s">
        <v>135</v>
      </c>
    </row>
    <row r="1178" spans="2:51" s="12" customFormat="1">
      <c r="B1178" s="143"/>
      <c r="D1178" s="144" t="s">
        <v>143</v>
      </c>
      <c r="E1178" s="145" t="s">
        <v>1</v>
      </c>
      <c r="F1178" s="146" t="s">
        <v>1169</v>
      </c>
      <c r="H1178" s="147">
        <v>42.63</v>
      </c>
      <c r="L1178" s="143"/>
      <c r="M1178" s="148"/>
      <c r="T1178" s="149"/>
      <c r="AT1178" s="145" t="s">
        <v>143</v>
      </c>
      <c r="AU1178" s="145" t="s">
        <v>81</v>
      </c>
      <c r="AV1178" s="12" t="s">
        <v>81</v>
      </c>
      <c r="AW1178" s="12" t="s">
        <v>27</v>
      </c>
      <c r="AX1178" s="12" t="s">
        <v>71</v>
      </c>
      <c r="AY1178" s="145" t="s">
        <v>135</v>
      </c>
    </row>
    <row r="1179" spans="2:51" s="12" customFormat="1">
      <c r="B1179" s="143"/>
      <c r="D1179" s="144" t="s">
        <v>143</v>
      </c>
      <c r="E1179" s="145" t="s">
        <v>1</v>
      </c>
      <c r="F1179" s="146" t="s">
        <v>1170</v>
      </c>
      <c r="H1179" s="147">
        <v>-6.75</v>
      </c>
      <c r="L1179" s="143"/>
      <c r="M1179" s="148"/>
      <c r="T1179" s="149"/>
      <c r="AT1179" s="145" t="s">
        <v>143</v>
      </c>
      <c r="AU1179" s="145" t="s">
        <v>81</v>
      </c>
      <c r="AV1179" s="12" t="s">
        <v>81</v>
      </c>
      <c r="AW1179" s="12" t="s">
        <v>27</v>
      </c>
      <c r="AX1179" s="12" t="s">
        <v>71</v>
      </c>
      <c r="AY1179" s="145" t="s">
        <v>135</v>
      </c>
    </row>
    <row r="1180" spans="2:51" s="15" customFormat="1">
      <c r="B1180" s="175"/>
      <c r="D1180" s="144" t="s">
        <v>143</v>
      </c>
      <c r="E1180" s="176" t="s">
        <v>1</v>
      </c>
      <c r="F1180" s="177" t="s">
        <v>590</v>
      </c>
      <c r="H1180" s="178">
        <v>51.756</v>
      </c>
      <c r="L1180" s="175"/>
      <c r="M1180" s="179"/>
      <c r="T1180" s="180"/>
      <c r="AT1180" s="176" t="s">
        <v>143</v>
      </c>
      <c r="AU1180" s="176" t="s">
        <v>81</v>
      </c>
      <c r="AV1180" s="15" t="s">
        <v>150</v>
      </c>
      <c r="AW1180" s="15" t="s">
        <v>27</v>
      </c>
      <c r="AX1180" s="15" t="s">
        <v>71</v>
      </c>
      <c r="AY1180" s="176" t="s">
        <v>135</v>
      </c>
    </row>
    <row r="1181" spans="2:51" s="14" customFormat="1">
      <c r="B1181" s="156"/>
      <c r="D1181" s="144" t="s">
        <v>143</v>
      </c>
      <c r="E1181" s="157" t="s">
        <v>1</v>
      </c>
      <c r="F1181" s="158" t="s">
        <v>1175</v>
      </c>
      <c r="H1181" s="157" t="s">
        <v>1</v>
      </c>
      <c r="L1181" s="156"/>
      <c r="M1181" s="159"/>
      <c r="T1181" s="160"/>
      <c r="AT1181" s="157" t="s">
        <v>143</v>
      </c>
      <c r="AU1181" s="157" t="s">
        <v>81</v>
      </c>
      <c r="AV1181" s="14" t="s">
        <v>79</v>
      </c>
      <c r="AW1181" s="14" t="s">
        <v>27</v>
      </c>
      <c r="AX1181" s="14" t="s">
        <v>71</v>
      </c>
      <c r="AY1181" s="157" t="s">
        <v>135</v>
      </c>
    </row>
    <row r="1182" spans="2:51" s="12" customFormat="1">
      <c r="B1182" s="143"/>
      <c r="D1182" s="144" t="s">
        <v>143</v>
      </c>
      <c r="E1182" s="145" t="s">
        <v>1</v>
      </c>
      <c r="F1182" s="146" t="s">
        <v>1176</v>
      </c>
      <c r="H1182" s="147">
        <v>13.515000000000001</v>
      </c>
      <c r="L1182" s="143"/>
      <c r="M1182" s="148"/>
      <c r="T1182" s="149"/>
      <c r="AT1182" s="145" t="s">
        <v>143</v>
      </c>
      <c r="AU1182" s="145" t="s">
        <v>81</v>
      </c>
      <c r="AV1182" s="12" t="s">
        <v>81</v>
      </c>
      <c r="AW1182" s="12" t="s">
        <v>27</v>
      </c>
      <c r="AX1182" s="12" t="s">
        <v>71</v>
      </c>
      <c r="AY1182" s="145" t="s">
        <v>135</v>
      </c>
    </row>
    <row r="1183" spans="2:51" s="15" customFormat="1">
      <c r="B1183" s="175"/>
      <c r="D1183" s="144" t="s">
        <v>143</v>
      </c>
      <c r="E1183" s="176" t="s">
        <v>1</v>
      </c>
      <c r="F1183" s="177" t="s">
        <v>590</v>
      </c>
      <c r="H1183" s="178">
        <v>13.515000000000001</v>
      </c>
      <c r="L1183" s="175"/>
      <c r="M1183" s="179"/>
      <c r="T1183" s="180"/>
      <c r="AT1183" s="176" t="s">
        <v>143</v>
      </c>
      <c r="AU1183" s="176" t="s">
        <v>81</v>
      </c>
      <c r="AV1183" s="15" t="s">
        <v>150</v>
      </c>
      <c r="AW1183" s="15" t="s">
        <v>27</v>
      </c>
      <c r="AX1183" s="15" t="s">
        <v>71</v>
      </c>
      <c r="AY1183" s="176" t="s">
        <v>135</v>
      </c>
    </row>
    <row r="1184" spans="2:51" s="13" customFormat="1">
      <c r="B1184" s="150"/>
      <c r="D1184" s="144" t="s">
        <v>143</v>
      </c>
      <c r="E1184" s="151" t="s">
        <v>1</v>
      </c>
      <c r="F1184" s="152" t="s">
        <v>174</v>
      </c>
      <c r="H1184" s="153">
        <v>803.73800000000006</v>
      </c>
      <c r="L1184" s="150"/>
      <c r="M1184" s="154"/>
      <c r="T1184" s="155"/>
      <c r="AT1184" s="151" t="s">
        <v>143</v>
      </c>
      <c r="AU1184" s="151" t="s">
        <v>81</v>
      </c>
      <c r="AV1184" s="13" t="s">
        <v>141</v>
      </c>
      <c r="AW1184" s="13" t="s">
        <v>27</v>
      </c>
      <c r="AX1184" s="13" t="s">
        <v>79</v>
      </c>
      <c r="AY1184" s="151" t="s">
        <v>135</v>
      </c>
    </row>
    <row r="1185" spans="2:65" s="12" customFormat="1">
      <c r="B1185" s="143"/>
      <c r="D1185" s="144" t="s">
        <v>143</v>
      </c>
      <c r="F1185" s="146" t="s">
        <v>1177</v>
      </c>
      <c r="H1185" s="147">
        <v>819.81299999999999</v>
      </c>
      <c r="L1185" s="143"/>
      <c r="M1185" s="148"/>
      <c r="T1185" s="149"/>
      <c r="AT1185" s="145" t="s">
        <v>143</v>
      </c>
      <c r="AU1185" s="145" t="s">
        <v>81</v>
      </c>
      <c r="AV1185" s="12" t="s">
        <v>81</v>
      </c>
      <c r="AW1185" s="12" t="s">
        <v>3</v>
      </c>
      <c r="AX1185" s="12" t="s">
        <v>79</v>
      </c>
      <c r="AY1185" s="145" t="s">
        <v>135</v>
      </c>
    </row>
    <row r="1186" spans="2:65" s="1" customFormat="1" ht="37.950000000000003" customHeight="1">
      <c r="B1186" s="129"/>
      <c r="C1186" s="130" t="s">
        <v>1178</v>
      </c>
      <c r="D1186" s="130" t="s">
        <v>137</v>
      </c>
      <c r="E1186" s="131" t="s">
        <v>1179</v>
      </c>
      <c r="F1186" s="132" t="s">
        <v>1180</v>
      </c>
      <c r="G1186" s="133" t="s">
        <v>140</v>
      </c>
      <c r="H1186" s="134">
        <v>25.440999999999999</v>
      </c>
      <c r="I1186" s="135"/>
      <c r="J1186" s="135">
        <f>ROUND(I1186*H1186,2)</f>
        <v>0</v>
      </c>
      <c r="K1186" s="136"/>
      <c r="L1186" s="29"/>
      <c r="M1186" s="137" t="s">
        <v>1</v>
      </c>
      <c r="N1186" s="138" t="s">
        <v>36</v>
      </c>
      <c r="O1186" s="139">
        <v>1.1000000000000001</v>
      </c>
      <c r="P1186" s="139">
        <f>O1186*H1186</f>
        <v>27.985100000000003</v>
      </c>
      <c r="Q1186" s="139">
        <v>8.6199999999999992E-3</v>
      </c>
      <c r="R1186" s="139">
        <f>Q1186*H1186</f>
        <v>0.21930141999999997</v>
      </c>
      <c r="S1186" s="139">
        <v>0</v>
      </c>
      <c r="T1186" s="140">
        <f>S1186*H1186</f>
        <v>0</v>
      </c>
      <c r="AR1186" s="141" t="s">
        <v>141</v>
      </c>
      <c r="AT1186" s="141" t="s">
        <v>137</v>
      </c>
      <c r="AU1186" s="141" t="s">
        <v>81</v>
      </c>
      <c r="AY1186" s="17" t="s">
        <v>135</v>
      </c>
      <c r="BE1186" s="142">
        <f>IF(N1186="základní",J1186,0)</f>
        <v>0</v>
      </c>
      <c r="BF1186" s="142">
        <f>IF(N1186="snížená",J1186,0)</f>
        <v>0</v>
      </c>
      <c r="BG1186" s="142">
        <f>IF(N1186="zákl. přenesená",J1186,0)</f>
        <v>0</v>
      </c>
      <c r="BH1186" s="142">
        <f>IF(N1186="sníž. přenesená",J1186,0)</f>
        <v>0</v>
      </c>
      <c r="BI1186" s="142">
        <f>IF(N1186="nulová",J1186,0)</f>
        <v>0</v>
      </c>
      <c r="BJ1186" s="17" t="s">
        <v>79</v>
      </c>
      <c r="BK1186" s="142">
        <f>ROUND(I1186*H1186,2)</f>
        <v>0</v>
      </c>
      <c r="BL1186" s="17" t="s">
        <v>141</v>
      </c>
      <c r="BM1186" s="141" t="s">
        <v>1181</v>
      </c>
    </row>
    <row r="1187" spans="2:65" s="14" customFormat="1">
      <c r="B1187" s="156"/>
      <c r="D1187" s="144" t="s">
        <v>143</v>
      </c>
      <c r="E1187" s="157" t="s">
        <v>1</v>
      </c>
      <c r="F1187" s="158" t="s">
        <v>1001</v>
      </c>
      <c r="H1187" s="157" t="s">
        <v>1</v>
      </c>
      <c r="L1187" s="156"/>
      <c r="M1187" s="159"/>
      <c r="T1187" s="160"/>
      <c r="AT1187" s="157" t="s">
        <v>143</v>
      </c>
      <c r="AU1187" s="157" t="s">
        <v>81</v>
      </c>
      <c r="AV1187" s="14" t="s">
        <v>79</v>
      </c>
      <c r="AW1187" s="14" t="s">
        <v>27</v>
      </c>
      <c r="AX1187" s="14" t="s">
        <v>71</v>
      </c>
      <c r="AY1187" s="157" t="s">
        <v>135</v>
      </c>
    </row>
    <row r="1188" spans="2:65" s="12" customFormat="1">
      <c r="B1188" s="143"/>
      <c r="D1188" s="144" t="s">
        <v>143</v>
      </c>
      <c r="E1188" s="145" t="s">
        <v>1</v>
      </c>
      <c r="F1188" s="146" t="s">
        <v>1182</v>
      </c>
      <c r="H1188" s="147">
        <v>40.545000000000002</v>
      </c>
      <c r="L1188" s="143"/>
      <c r="M1188" s="148"/>
      <c r="T1188" s="149"/>
      <c r="AT1188" s="145" t="s">
        <v>143</v>
      </c>
      <c r="AU1188" s="145" t="s">
        <v>81</v>
      </c>
      <c r="AV1188" s="12" t="s">
        <v>81</v>
      </c>
      <c r="AW1188" s="12" t="s">
        <v>27</v>
      </c>
      <c r="AX1188" s="12" t="s">
        <v>71</v>
      </c>
      <c r="AY1188" s="145" t="s">
        <v>135</v>
      </c>
    </row>
    <row r="1189" spans="2:65" s="12" customFormat="1">
      <c r="B1189" s="143"/>
      <c r="D1189" s="144" t="s">
        <v>143</v>
      </c>
      <c r="E1189" s="145" t="s">
        <v>1</v>
      </c>
      <c r="F1189" s="146" t="s">
        <v>869</v>
      </c>
      <c r="H1189" s="147">
        <v>-15.103999999999999</v>
      </c>
      <c r="L1189" s="143"/>
      <c r="M1189" s="148"/>
      <c r="T1189" s="149"/>
      <c r="AT1189" s="145" t="s">
        <v>143</v>
      </c>
      <c r="AU1189" s="145" t="s">
        <v>81</v>
      </c>
      <c r="AV1189" s="12" t="s">
        <v>81</v>
      </c>
      <c r="AW1189" s="12" t="s">
        <v>27</v>
      </c>
      <c r="AX1189" s="12" t="s">
        <v>71</v>
      </c>
      <c r="AY1189" s="145" t="s">
        <v>135</v>
      </c>
    </row>
    <row r="1190" spans="2:65" s="13" customFormat="1">
      <c r="B1190" s="150"/>
      <c r="D1190" s="144" t="s">
        <v>143</v>
      </c>
      <c r="E1190" s="151" t="s">
        <v>1</v>
      </c>
      <c r="F1190" s="152" t="s">
        <v>174</v>
      </c>
      <c r="H1190" s="153">
        <v>25.440999999999999</v>
      </c>
      <c r="L1190" s="150"/>
      <c r="M1190" s="154"/>
      <c r="T1190" s="155"/>
      <c r="AT1190" s="151" t="s">
        <v>143</v>
      </c>
      <c r="AU1190" s="151" t="s">
        <v>81</v>
      </c>
      <c r="AV1190" s="13" t="s">
        <v>141</v>
      </c>
      <c r="AW1190" s="13" t="s">
        <v>27</v>
      </c>
      <c r="AX1190" s="13" t="s">
        <v>79</v>
      </c>
      <c r="AY1190" s="151" t="s">
        <v>135</v>
      </c>
    </row>
    <row r="1191" spans="2:65" s="1" customFormat="1" ht="16.5" customHeight="1">
      <c r="B1191" s="129"/>
      <c r="C1191" s="161" t="s">
        <v>1183</v>
      </c>
      <c r="D1191" s="161" t="s">
        <v>212</v>
      </c>
      <c r="E1191" s="162" t="s">
        <v>1184</v>
      </c>
      <c r="F1191" s="163" t="s">
        <v>1185</v>
      </c>
      <c r="G1191" s="164" t="s">
        <v>140</v>
      </c>
      <c r="H1191" s="165">
        <v>25.95</v>
      </c>
      <c r="I1191" s="166"/>
      <c r="J1191" s="166">
        <f>ROUND(I1191*H1191,2)</f>
        <v>0</v>
      </c>
      <c r="K1191" s="167"/>
      <c r="L1191" s="168"/>
      <c r="M1191" s="169" t="s">
        <v>1</v>
      </c>
      <c r="N1191" s="170" t="s">
        <v>36</v>
      </c>
      <c r="O1191" s="139">
        <v>0</v>
      </c>
      <c r="P1191" s="139">
        <f>O1191*H1191</f>
        <v>0</v>
      </c>
      <c r="Q1191" s="139">
        <v>3.9100000000000003E-3</v>
      </c>
      <c r="R1191" s="139">
        <f>Q1191*H1191</f>
        <v>0.1014645</v>
      </c>
      <c r="S1191" s="139">
        <v>0</v>
      </c>
      <c r="T1191" s="140">
        <f>S1191*H1191</f>
        <v>0</v>
      </c>
      <c r="AR1191" s="141" t="s">
        <v>175</v>
      </c>
      <c r="AT1191" s="141" t="s">
        <v>212</v>
      </c>
      <c r="AU1191" s="141" t="s">
        <v>81</v>
      </c>
      <c r="AY1191" s="17" t="s">
        <v>135</v>
      </c>
      <c r="BE1191" s="142">
        <f>IF(N1191="základní",J1191,0)</f>
        <v>0</v>
      </c>
      <c r="BF1191" s="142">
        <f>IF(N1191="snížená",J1191,0)</f>
        <v>0</v>
      </c>
      <c r="BG1191" s="142">
        <f>IF(N1191="zákl. přenesená",J1191,0)</f>
        <v>0</v>
      </c>
      <c r="BH1191" s="142">
        <f>IF(N1191="sníž. přenesená",J1191,0)</f>
        <v>0</v>
      </c>
      <c r="BI1191" s="142">
        <f>IF(N1191="nulová",J1191,0)</f>
        <v>0</v>
      </c>
      <c r="BJ1191" s="17" t="s">
        <v>79</v>
      </c>
      <c r="BK1191" s="142">
        <f>ROUND(I1191*H1191,2)</f>
        <v>0</v>
      </c>
      <c r="BL1191" s="17" t="s">
        <v>141</v>
      </c>
      <c r="BM1191" s="141" t="s">
        <v>1186</v>
      </c>
    </row>
    <row r="1192" spans="2:65" s="12" customFormat="1">
      <c r="B1192" s="143"/>
      <c r="D1192" s="144" t="s">
        <v>143</v>
      </c>
      <c r="F1192" s="146" t="s">
        <v>1187</v>
      </c>
      <c r="H1192" s="147">
        <v>25.95</v>
      </c>
      <c r="L1192" s="143"/>
      <c r="M1192" s="148"/>
      <c r="T1192" s="149"/>
      <c r="AT1192" s="145" t="s">
        <v>143</v>
      </c>
      <c r="AU1192" s="145" t="s">
        <v>81</v>
      </c>
      <c r="AV1192" s="12" t="s">
        <v>81</v>
      </c>
      <c r="AW1192" s="12" t="s">
        <v>3</v>
      </c>
      <c r="AX1192" s="12" t="s">
        <v>79</v>
      </c>
      <c r="AY1192" s="145" t="s">
        <v>135</v>
      </c>
    </row>
    <row r="1193" spans="2:65" s="1" customFormat="1" ht="24.15" customHeight="1">
      <c r="B1193" s="129"/>
      <c r="C1193" s="130" t="s">
        <v>1188</v>
      </c>
      <c r="D1193" s="130" t="s">
        <v>137</v>
      </c>
      <c r="E1193" s="131" t="s">
        <v>1189</v>
      </c>
      <c r="F1193" s="132" t="s">
        <v>1190</v>
      </c>
      <c r="G1193" s="133" t="s">
        <v>188</v>
      </c>
      <c r="H1193" s="134">
        <v>137.86099999999999</v>
      </c>
      <c r="I1193" s="135"/>
      <c r="J1193" s="135">
        <f>ROUND(I1193*H1193,2)</f>
        <v>0</v>
      </c>
      <c r="K1193" s="136"/>
      <c r="L1193" s="29"/>
      <c r="M1193" s="137" t="s">
        <v>1</v>
      </c>
      <c r="N1193" s="138" t="s">
        <v>36</v>
      </c>
      <c r="O1193" s="139">
        <v>0.23</v>
      </c>
      <c r="P1193" s="139">
        <f>O1193*H1193</f>
        <v>31.708030000000001</v>
      </c>
      <c r="Q1193" s="139">
        <v>3.0000000000000001E-5</v>
      </c>
      <c r="R1193" s="139">
        <f>Q1193*H1193</f>
        <v>4.1358300000000001E-3</v>
      </c>
      <c r="S1193" s="139">
        <v>0</v>
      </c>
      <c r="T1193" s="140">
        <f>S1193*H1193</f>
        <v>0</v>
      </c>
      <c r="AR1193" s="141" t="s">
        <v>141</v>
      </c>
      <c r="AT1193" s="141" t="s">
        <v>137</v>
      </c>
      <c r="AU1193" s="141" t="s">
        <v>81</v>
      </c>
      <c r="AY1193" s="17" t="s">
        <v>135</v>
      </c>
      <c r="BE1193" s="142">
        <f>IF(N1193="základní",J1193,0)</f>
        <v>0</v>
      </c>
      <c r="BF1193" s="142">
        <f>IF(N1193="snížená",J1193,0)</f>
        <v>0</v>
      </c>
      <c r="BG1193" s="142">
        <f>IF(N1193="zákl. přenesená",J1193,0)</f>
        <v>0</v>
      </c>
      <c r="BH1193" s="142">
        <f>IF(N1193="sníž. přenesená",J1193,0)</f>
        <v>0</v>
      </c>
      <c r="BI1193" s="142">
        <f>IF(N1193="nulová",J1193,0)</f>
        <v>0</v>
      </c>
      <c r="BJ1193" s="17" t="s">
        <v>79</v>
      </c>
      <c r="BK1193" s="142">
        <f>ROUND(I1193*H1193,2)</f>
        <v>0</v>
      </c>
      <c r="BL1193" s="17" t="s">
        <v>141</v>
      </c>
      <c r="BM1193" s="141" t="s">
        <v>1191</v>
      </c>
    </row>
    <row r="1194" spans="2:65" s="14" customFormat="1">
      <c r="B1194" s="156"/>
      <c r="D1194" s="144" t="s">
        <v>143</v>
      </c>
      <c r="E1194" s="157" t="s">
        <v>1</v>
      </c>
      <c r="F1194" s="158" t="s">
        <v>1192</v>
      </c>
      <c r="H1194" s="157" t="s">
        <v>1</v>
      </c>
      <c r="L1194" s="156"/>
      <c r="M1194" s="159"/>
      <c r="T1194" s="160"/>
      <c r="AT1194" s="157" t="s">
        <v>143</v>
      </c>
      <c r="AU1194" s="157" t="s">
        <v>81</v>
      </c>
      <c r="AV1194" s="14" t="s">
        <v>79</v>
      </c>
      <c r="AW1194" s="14" t="s">
        <v>27</v>
      </c>
      <c r="AX1194" s="14" t="s">
        <v>71</v>
      </c>
      <c r="AY1194" s="157" t="s">
        <v>135</v>
      </c>
    </row>
    <row r="1195" spans="2:65" s="14" customFormat="1">
      <c r="B1195" s="156"/>
      <c r="D1195" s="144" t="s">
        <v>143</v>
      </c>
      <c r="E1195" s="157" t="s">
        <v>1</v>
      </c>
      <c r="F1195" s="158" t="s">
        <v>1001</v>
      </c>
      <c r="H1195" s="157" t="s">
        <v>1</v>
      </c>
      <c r="L1195" s="156"/>
      <c r="M1195" s="159"/>
      <c r="T1195" s="160"/>
      <c r="AT1195" s="157" t="s">
        <v>143</v>
      </c>
      <c r="AU1195" s="157" t="s">
        <v>81</v>
      </c>
      <c r="AV1195" s="14" t="s">
        <v>79</v>
      </c>
      <c r="AW1195" s="14" t="s">
        <v>27</v>
      </c>
      <c r="AX1195" s="14" t="s">
        <v>71</v>
      </c>
      <c r="AY1195" s="157" t="s">
        <v>135</v>
      </c>
    </row>
    <row r="1196" spans="2:65" s="12" customFormat="1">
      <c r="B1196" s="143"/>
      <c r="D1196" s="144" t="s">
        <v>143</v>
      </c>
      <c r="E1196" s="145" t="s">
        <v>1</v>
      </c>
      <c r="F1196" s="146" t="s">
        <v>1193</v>
      </c>
      <c r="H1196" s="147">
        <v>63.917999999999999</v>
      </c>
      <c r="L1196" s="143"/>
      <c r="M1196" s="148"/>
      <c r="T1196" s="149"/>
      <c r="AT1196" s="145" t="s">
        <v>143</v>
      </c>
      <c r="AU1196" s="145" t="s">
        <v>81</v>
      </c>
      <c r="AV1196" s="12" t="s">
        <v>81</v>
      </c>
      <c r="AW1196" s="12" t="s">
        <v>27</v>
      </c>
      <c r="AX1196" s="12" t="s">
        <v>71</v>
      </c>
      <c r="AY1196" s="145" t="s">
        <v>135</v>
      </c>
    </row>
    <row r="1197" spans="2:65" s="14" customFormat="1">
      <c r="B1197" s="156"/>
      <c r="D1197" s="144" t="s">
        <v>143</v>
      </c>
      <c r="E1197" s="157" t="s">
        <v>1</v>
      </c>
      <c r="F1197" s="158" t="s">
        <v>1155</v>
      </c>
      <c r="H1197" s="157" t="s">
        <v>1</v>
      </c>
      <c r="L1197" s="156"/>
      <c r="M1197" s="159"/>
      <c r="T1197" s="160"/>
      <c r="AT1197" s="157" t="s">
        <v>143</v>
      </c>
      <c r="AU1197" s="157" t="s">
        <v>81</v>
      </c>
      <c r="AV1197" s="14" t="s">
        <v>79</v>
      </c>
      <c r="AW1197" s="14" t="s">
        <v>27</v>
      </c>
      <c r="AX1197" s="14" t="s">
        <v>71</v>
      </c>
      <c r="AY1197" s="157" t="s">
        <v>135</v>
      </c>
    </row>
    <row r="1198" spans="2:65" s="12" customFormat="1">
      <c r="B1198" s="143"/>
      <c r="D1198" s="144" t="s">
        <v>143</v>
      </c>
      <c r="E1198" s="145" t="s">
        <v>1</v>
      </c>
      <c r="F1198" s="146" t="s">
        <v>1194</v>
      </c>
      <c r="H1198" s="147">
        <v>35.122999999999998</v>
      </c>
      <c r="L1198" s="143"/>
      <c r="M1198" s="148"/>
      <c r="T1198" s="149"/>
      <c r="AT1198" s="145" t="s">
        <v>143</v>
      </c>
      <c r="AU1198" s="145" t="s">
        <v>81</v>
      </c>
      <c r="AV1198" s="12" t="s">
        <v>81</v>
      </c>
      <c r="AW1198" s="12" t="s">
        <v>27</v>
      </c>
      <c r="AX1198" s="12" t="s">
        <v>71</v>
      </c>
      <c r="AY1198" s="145" t="s">
        <v>135</v>
      </c>
    </row>
    <row r="1199" spans="2:65" s="14" customFormat="1">
      <c r="B1199" s="156"/>
      <c r="D1199" s="144" t="s">
        <v>143</v>
      </c>
      <c r="E1199" s="157" t="s">
        <v>1</v>
      </c>
      <c r="F1199" s="158" t="s">
        <v>1162</v>
      </c>
      <c r="H1199" s="157" t="s">
        <v>1</v>
      </c>
      <c r="L1199" s="156"/>
      <c r="M1199" s="159"/>
      <c r="T1199" s="160"/>
      <c r="AT1199" s="157" t="s">
        <v>143</v>
      </c>
      <c r="AU1199" s="157" t="s">
        <v>81</v>
      </c>
      <c r="AV1199" s="14" t="s">
        <v>79</v>
      </c>
      <c r="AW1199" s="14" t="s">
        <v>27</v>
      </c>
      <c r="AX1199" s="14" t="s">
        <v>71</v>
      </c>
      <c r="AY1199" s="157" t="s">
        <v>135</v>
      </c>
    </row>
    <row r="1200" spans="2:65" s="12" customFormat="1">
      <c r="B1200" s="143"/>
      <c r="D1200" s="144" t="s">
        <v>143</v>
      </c>
      <c r="E1200" s="145" t="s">
        <v>1</v>
      </c>
      <c r="F1200" s="146" t="s">
        <v>1195</v>
      </c>
      <c r="H1200" s="147">
        <v>28.62</v>
      </c>
      <c r="L1200" s="143"/>
      <c r="M1200" s="148"/>
      <c r="T1200" s="149"/>
      <c r="AT1200" s="145" t="s">
        <v>143</v>
      </c>
      <c r="AU1200" s="145" t="s">
        <v>81</v>
      </c>
      <c r="AV1200" s="12" t="s">
        <v>81</v>
      </c>
      <c r="AW1200" s="12" t="s">
        <v>27</v>
      </c>
      <c r="AX1200" s="12" t="s">
        <v>71</v>
      </c>
      <c r="AY1200" s="145" t="s">
        <v>135</v>
      </c>
    </row>
    <row r="1201" spans="2:65" s="14" customFormat="1">
      <c r="B1201" s="156"/>
      <c r="D1201" s="144" t="s">
        <v>143</v>
      </c>
      <c r="E1201" s="157" t="s">
        <v>1</v>
      </c>
      <c r="F1201" s="158" t="s">
        <v>1167</v>
      </c>
      <c r="H1201" s="157" t="s">
        <v>1</v>
      </c>
      <c r="L1201" s="156"/>
      <c r="M1201" s="159"/>
      <c r="T1201" s="160"/>
      <c r="AT1201" s="157" t="s">
        <v>143</v>
      </c>
      <c r="AU1201" s="157" t="s">
        <v>81</v>
      </c>
      <c r="AV1201" s="14" t="s">
        <v>79</v>
      </c>
      <c r="AW1201" s="14" t="s">
        <v>27</v>
      </c>
      <c r="AX1201" s="14" t="s">
        <v>71</v>
      </c>
      <c r="AY1201" s="157" t="s">
        <v>135</v>
      </c>
    </row>
    <row r="1202" spans="2:65" s="12" customFormat="1">
      <c r="B1202" s="143"/>
      <c r="D1202" s="144" t="s">
        <v>143</v>
      </c>
      <c r="E1202" s="145" t="s">
        <v>1</v>
      </c>
      <c r="F1202" s="146" t="s">
        <v>1196</v>
      </c>
      <c r="H1202" s="147">
        <v>6.4</v>
      </c>
      <c r="L1202" s="143"/>
      <c r="M1202" s="148"/>
      <c r="T1202" s="149"/>
      <c r="AT1202" s="145" t="s">
        <v>143</v>
      </c>
      <c r="AU1202" s="145" t="s">
        <v>81</v>
      </c>
      <c r="AV1202" s="12" t="s">
        <v>81</v>
      </c>
      <c r="AW1202" s="12" t="s">
        <v>27</v>
      </c>
      <c r="AX1202" s="12" t="s">
        <v>71</v>
      </c>
      <c r="AY1202" s="145" t="s">
        <v>135</v>
      </c>
    </row>
    <row r="1203" spans="2:65" s="15" customFormat="1">
      <c r="B1203" s="175"/>
      <c r="D1203" s="144" t="s">
        <v>143</v>
      </c>
      <c r="E1203" s="176" t="s">
        <v>1</v>
      </c>
      <c r="F1203" s="177" t="s">
        <v>590</v>
      </c>
      <c r="H1203" s="178">
        <v>134.06100000000001</v>
      </c>
      <c r="L1203" s="175"/>
      <c r="M1203" s="179"/>
      <c r="T1203" s="180"/>
      <c r="AT1203" s="176" t="s">
        <v>143</v>
      </c>
      <c r="AU1203" s="176" t="s">
        <v>81</v>
      </c>
      <c r="AV1203" s="15" t="s">
        <v>150</v>
      </c>
      <c r="AW1203" s="15" t="s">
        <v>27</v>
      </c>
      <c r="AX1203" s="15" t="s">
        <v>71</v>
      </c>
      <c r="AY1203" s="176" t="s">
        <v>135</v>
      </c>
    </row>
    <row r="1204" spans="2:65" s="14" customFormat="1">
      <c r="B1204" s="156"/>
      <c r="D1204" s="144" t="s">
        <v>143</v>
      </c>
      <c r="E1204" s="157" t="s">
        <v>1</v>
      </c>
      <c r="F1204" s="158" t="s">
        <v>1197</v>
      </c>
      <c r="H1204" s="157" t="s">
        <v>1</v>
      </c>
      <c r="L1204" s="156"/>
      <c r="M1204" s="159"/>
      <c r="T1204" s="160"/>
      <c r="AT1204" s="157" t="s">
        <v>143</v>
      </c>
      <c r="AU1204" s="157" t="s">
        <v>81</v>
      </c>
      <c r="AV1204" s="14" t="s">
        <v>79</v>
      </c>
      <c r="AW1204" s="14" t="s">
        <v>27</v>
      </c>
      <c r="AX1204" s="14" t="s">
        <v>71</v>
      </c>
      <c r="AY1204" s="157" t="s">
        <v>135</v>
      </c>
    </row>
    <row r="1205" spans="2:65" s="14" customFormat="1">
      <c r="B1205" s="156"/>
      <c r="D1205" s="144" t="s">
        <v>143</v>
      </c>
      <c r="E1205" s="157" t="s">
        <v>1</v>
      </c>
      <c r="F1205" s="158" t="s">
        <v>1001</v>
      </c>
      <c r="H1205" s="157" t="s">
        <v>1</v>
      </c>
      <c r="L1205" s="156"/>
      <c r="M1205" s="159"/>
      <c r="T1205" s="160"/>
      <c r="AT1205" s="157" t="s">
        <v>143</v>
      </c>
      <c r="AU1205" s="157" t="s">
        <v>81</v>
      </c>
      <c r="AV1205" s="14" t="s">
        <v>79</v>
      </c>
      <c r="AW1205" s="14" t="s">
        <v>27</v>
      </c>
      <c r="AX1205" s="14" t="s">
        <v>71</v>
      </c>
      <c r="AY1205" s="157" t="s">
        <v>135</v>
      </c>
    </row>
    <row r="1206" spans="2:65" s="12" customFormat="1">
      <c r="B1206" s="143"/>
      <c r="D1206" s="144" t="s">
        <v>143</v>
      </c>
      <c r="E1206" s="145" t="s">
        <v>1</v>
      </c>
      <c r="F1206" s="146" t="s">
        <v>1198</v>
      </c>
      <c r="H1206" s="147">
        <v>3.8</v>
      </c>
      <c r="L1206" s="143"/>
      <c r="M1206" s="148"/>
      <c r="T1206" s="149"/>
      <c r="AT1206" s="145" t="s">
        <v>143</v>
      </c>
      <c r="AU1206" s="145" t="s">
        <v>81</v>
      </c>
      <c r="AV1206" s="12" t="s">
        <v>81</v>
      </c>
      <c r="AW1206" s="12" t="s">
        <v>27</v>
      </c>
      <c r="AX1206" s="12" t="s">
        <v>71</v>
      </c>
      <c r="AY1206" s="145" t="s">
        <v>135</v>
      </c>
    </row>
    <row r="1207" spans="2:65" s="15" customFormat="1">
      <c r="B1207" s="175"/>
      <c r="D1207" s="144" t="s">
        <v>143</v>
      </c>
      <c r="E1207" s="176" t="s">
        <v>1</v>
      </c>
      <c r="F1207" s="177" t="s">
        <v>590</v>
      </c>
      <c r="H1207" s="178">
        <v>3.8</v>
      </c>
      <c r="L1207" s="175"/>
      <c r="M1207" s="179"/>
      <c r="T1207" s="180"/>
      <c r="AT1207" s="176" t="s">
        <v>143</v>
      </c>
      <c r="AU1207" s="176" t="s">
        <v>81</v>
      </c>
      <c r="AV1207" s="15" t="s">
        <v>150</v>
      </c>
      <c r="AW1207" s="15" t="s">
        <v>27</v>
      </c>
      <c r="AX1207" s="15" t="s">
        <v>71</v>
      </c>
      <c r="AY1207" s="176" t="s">
        <v>135</v>
      </c>
    </row>
    <row r="1208" spans="2:65" s="13" customFormat="1">
      <c r="B1208" s="150"/>
      <c r="D1208" s="144" t="s">
        <v>143</v>
      </c>
      <c r="E1208" s="151" t="s">
        <v>1</v>
      </c>
      <c r="F1208" s="152" t="s">
        <v>174</v>
      </c>
      <c r="H1208" s="153">
        <v>137.86099999999999</v>
      </c>
      <c r="L1208" s="150"/>
      <c r="M1208" s="154"/>
      <c r="T1208" s="155"/>
      <c r="AT1208" s="151" t="s">
        <v>143</v>
      </c>
      <c r="AU1208" s="151" t="s">
        <v>81</v>
      </c>
      <c r="AV1208" s="13" t="s">
        <v>141</v>
      </c>
      <c r="AW1208" s="13" t="s">
        <v>27</v>
      </c>
      <c r="AX1208" s="13" t="s">
        <v>79</v>
      </c>
      <c r="AY1208" s="151" t="s">
        <v>135</v>
      </c>
    </row>
    <row r="1209" spans="2:65" s="1" customFormat="1" ht="24.15" customHeight="1">
      <c r="B1209" s="129"/>
      <c r="C1209" s="161" t="s">
        <v>1199</v>
      </c>
      <c r="D1209" s="161" t="s">
        <v>212</v>
      </c>
      <c r="E1209" s="162" t="s">
        <v>1200</v>
      </c>
      <c r="F1209" s="163" t="s">
        <v>1201</v>
      </c>
      <c r="G1209" s="164" t="s">
        <v>188</v>
      </c>
      <c r="H1209" s="165">
        <v>140.76400000000001</v>
      </c>
      <c r="I1209" s="166"/>
      <c r="J1209" s="166">
        <f>ROUND(I1209*H1209,2)</f>
        <v>0</v>
      </c>
      <c r="K1209" s="167"/>
      <c r="L1209" s="168"/>
      <c r="M1209" s="169" t="s">
        <v>1</v>
      </c>
      <c r="N1209" s="170" t="s">
        <v>36</v>
      </c>
      <c r="O1209" s="139">
        <v>0</v>
      </c>
      <c r="P1209" s="139">
        <f>O1209*H1209</f>
        <v>0</v>
      </c>
      <c r="Q1209" s="139">
        <v>6.8000000000000005E-4</v>
      </c>
      <c r="R1209" s="139">
        <f>Q1209*H1209</f>
        <v>9.5719520000000016E-2</v>
      </c>
      <c r="S1209" s="139">
        <v>0</v>
      </c>
      <c r="T1209" s="140">
        <f>S1209*H1209</f>
        <v>0</v>
      </c>
      <c r="AR1209" s="141" t="s">
        <v>175</v>
      </c>
      <c r="AT1209" s="141" t="s">
        <v>212</v>
      </c>
      <c r="AU1209" s="141" t="s">
        <v>81</v>
      </c>
      <c r="AY1209" s="17" t="s">
        <v>135</v>
      </c>
      <c r="BE1209" s="142">
        <f>IF(N1209="základní",J1209,0)</f>
        <v>0</v>
      </c>
      <c r="BF1209" s="142">
        <f>IF(N1209="snížená",J1209,0)</f>
        <v>0</v>
      </c>
      <c r="BG1209" s="142">
        <f>IF(N1209="zákl. přenesená",J1209,0)</f>
        <v>0</v>
      </c>
      <c r="BH1209" s="142">
        <f>IF(N1209="sníž. přenesená",J1209,0)</f>
        <v>0</v>
      </c>
      <c r="BI1209" s="142">
        <f>IF(N1209="nulová",J1209,0)</f>
        <v>0</v>
      </c>
      <c r="BJ1209" s="17" t="s">
        <v>79</v>
      </c>
      <c r="BK1209" s="142">
        <f>ROUND(I1209*H1209,2)</f>
        <v>0</v>
      </c>
      <c r="BL1209" s="17" t="s">
        <v>141</v>
      </c>
      <c r="BM1209" s="141" t="s">
        <v>1202</v>
      </c>
    </row>
    <row r="1210" spans="2:65" s="12" customFormat="1">
      <c r="B1210" s="143"/>
      <c r="D1210" s="144" t="s">
        <v>143</v>
      </c>
      <c r="F1210" s="146" t="s">
        <v>1203</v>
      </c>
      <c r="H1210" s="147">
        <v>140.76400000000001</v>
      </c>
      <c r="L1210" s="143"/>
      <c r="M1210" s="148"/>
      <c r="T1210" s="149"/>
      <c r="AT1210" s="145" t="s">
        <v>143</v>
      </c>
      <c r="AU1210" s="145" t="s">
        <v>81</v>
      </c>
      <c r="AV1210" s="12" t="s">
        <v>81</v>
      </c>
      <c r="AW1210" s="12" t="s">
        <v>3</v>
      </c>
      <c r="AX1210" s="12" t="s">
        <v>79</v>
      </c>
      <c r="AY1210" s="145" t="s">
        <v>135</v>
      </c>
    </row>
    <row r="1211" spans="2:65" s="1" customFormat="1" ht="24.15" customHeight="1">
      <c r="B1211" s="129"/>
      <c r="C1211" s="161" t="s">
        <v>1204</v>
      </c>
      <c r="D1211" s="161" t="s">
        <v>212</v>
      </c>
      <c r="E1211" s="162" t="s">
        <v>1205</v>
      </c>
      <c r="F1211" s="163" t="s">
        <v>1206</v>
      </c>
      <c r="G1211" s="164" t="s">
        <v>188</v>
      </c>
      <c r="H1211" s="165">
        <v>3.99</v>
      </c>
      <c r="I1211" s="166"/>
      <c r="J1211" s="166">
        <f>ROUND(I1211*H1211,2)</f>
        <v>0</v>
      </c>
      <c r="K1211" s="167"/>
      <c r="L1211" s="168"/>
      <c r="M1211" s="169" t="s">
        <v>1</v>
      </c>
      <c r="N1211" s="170" t="s">
        <v>36</v>
      </c>
      <c r="O1211" s="139">
        <v>0</v>
      </c>
      <c r="P1211" s="139">
        <f>O1211*H1211</f>
        <v>0</v>
      </c>
      <c r="Q1211" s="139">
        <v>2.2000000000000001E-4</v>
      </c>
      <c r="R1211" s="139">
        <f>Q1211*H1211</f>
        <v>8.7780000000000009E-4</v>
      </c>
      <c r="S1211" s="139">
        <v>0</v>
      </c>
      <c r="T1211" s="140">
        <f>S1211*H1211</f>
        <v>0</v>
      </c>
      <c r="AR1211" s="141" t="s">
        <v>175</v>
      </c>
      <c r="AT1211" s="141" t="s">
        <v>212</v>
      </c>
      <c r="AU1211" s="141" t="s">
        <v>81</v>
      </c>
      <c r="AY1211" s="17" t="s">
        <v>135</v>
      </c>
      <c r="BE1211" s="142">
        <f>IF(N1211="základní",J1211,0)</f>
        <v>0</v>
      </c>
      <c r="BF1211" s="142">
        <f>IF(N1211="snížená",J1211,0)</f>
        <v>0</v>
      </c>
      <c r="BG1211" s="142">
        <f>IF(N1211="zákl. přenesená",J1211,0)</f>
        <v>0</v>
      </c>
      <c r="BH1211" s="142">
        <f>IF(N1211="sníž. přenesená",J1211,0)</f>
        <v>0</v>
      </c>
      <c r="BI1211" s="142">
        <f>IF(N1211="nulová",J1211,0)</f>
        <v>0</v>
      </c>
      <c r="BJ1211" s="17" t="s">
        <v>79</v>
      </c>
      <c r="BK1211" s="142">
        <f>ROUND(I1211*H1211,2)</f>
        <v>0</v>
      </c>
      <c r="BL1211" s="17" t="s">
        <v>141</v>
      </c>
      <c r="BM1211" s="141" t="s">
        <v>1207</v>
      </c>
    </row>
    <row r="1212" spans="2:65" s="12" customFormat="1">
      <c r="B1212" s="143"/>
      <c r="D1212" s="144" t="s">
        <v>143</v>
      </c>
      <c r="F1212" s="146" t="s">
        <v>1208</v>
      </c>
      <c r="H1212" s="147">
        <v>3.99</v>
      </c>
      <c r="L1212" s="143"/>
      <c r="M1212" s="148"/>
      <c r="T1212" s="149"/>
      <c r="AT1212" s="145" t="s">
        <v>143</v>
      </c>
      <c r="AU1212" s="145" t="s">
        <v>81</v>
      </c>
      <c r="AV1212" s="12" t="s">
        <v>81</v>
      </c>
      <c r="AW1212" s="12" t="s">
        <v>3</v>
      </c>
      <c r="AX1212" s="12" t="s">
        <v>79</v>
      </c>
      <c r="AY1212" s="145" t="s">
        <v>135</v>
      </c>
    </row>
    <row r="1213" spans="2:65" s="1" customFormat="1" ht="16.5" customHeight="1">
      <c r="B1213" s="129"/>
      <c r="C1213" s="130" t="s">
        <v>1209</v>
      </c>
      <c r="D1213" s="130" t="s">
        <v>137</v>
      </c>
      <c r="E1213" s="131" t="s">
        <v>1210</v>
      </c>
      <c r="F1213" s="132" t="s">
        <v>1211</v>
      </c>
      <c r="G1213" s="133" t="s">
        <v>188</v>
      </c>
      <c r="H1213" s="134">
        <v>322.55</v>
      </c>
      <c r="I1213" s="135"/>
      <c r="J1213" s="135">
        <f>ROUND(I1213*H1213,2)</f>
        <v>0</v>
      </c>
      <c r="K1213" s="136"/>
      <c r="L1213" s="29"/>
      <c r="M1213" s="137" t="s">
        <v>1</v>
      </c>
      <c r="N1213" s="138" t="s">
        <v>36</v>
      </c>
      <c r="O1213" s="139">
        <v>0.14000000000000001</v>
      </c>
      <c r="P1213" s="139">
        <f>O1213*H1213</f>
        <v>45.157000000000004</v>
      </c>
      <c r="Q1213" s="139">
        <v>0</v>
      </c>
      <c r="R1213" s="139">
        <f>Q1213*H1213</f>
        <v>0</v>
      </c>
      <c r="S1213" s="139">
        <v>0</v>
      </c>
      <c r="T1213" s="140">
        <f>S1213*H1213</f>
        <v>0</v>
      </c>
      <c r="AR1213" s="141" t="s">
        <v>141</v>
      </c>
      <c r="AT1213" s="141" t="s">
        <v>137</v>
      </c>
      <c r="AU1213" s="141" t="s">
        <v>81</v>
      </c>
      <c r="AY1213" s="17" t="s">
        <v>135</v>
      </c>
      <c r="BE1213" s="142">
        <f>IF(N1213="základní",J1213,0)</f>
        <v>0</v>
      </c>
      <c r="BF1213" s="142">
        <f>IF(N1213="snížená",J1213,0)</f>
        <v>0</v>
      </c>
      <c r="BG1213" s="142">
        <f>IF(N1213="zákl. přenesená",J1213,0)</f>
        <v>0</v>
      </c>
      <c r="BH1213" s="142">
        <f>IF(N1213="sníž. přenesená",J1213,0)</f>
        <v>0</v>
      </c>
      <c r="BI1213" s="142">
        <f>IF(N1213="nulová",J1213,0)</f>
        <v>0</v>
      </c>
      <c r="BJ1213" s="17" t="s">
        <v>79</v>
      </c>
      <c r="BK1213" s="142">
        <f>ROUND(I1213*H1213,2)</f>
        <v>0</v>
      </c>
      <c r="BL1213" s="17" t="s">
        <v>141</v>
      </c>
      <c r="BM1213" s="141" t="s">
        <v>1212</v>
      </c>
    </row>
    <row r="1214" spans="2:65" s="14" customFormat="1">
      <c r="B1214" s="156"/>
      <c r="D1214" s="144" t="s">
        <v>143</v>
      </c>
      <c r="E1214" s="157" t="s">
        <v>1</v>
      </c>
      <c r="F1214" s="158" t="s">
        <v>1213</v>
      </c>
      <c r="H1214" s="157" t="s">
        <v>1</v>
      </c>
      <c r="L1214" s="156"/>
      <c r="M1214" s="159"/>
      <c r="T1214" s="160"/>
      <c r="AT1214" s="157" t="s">
        <v>143</v>
      </c>
      <c r="AU1214" s="157" t="s">
        <v>81</v>
      </c>
      <c r="AV1214" s="14" t="s">
        <v>79</v>
      </c>
      <c r="AW1214" s="14" t="s">
        <v>27</v>
      </c>
      <c r="AX1214" s="14" t="s">
        <v>71</v>
      </c>
      <c r="AY1214" s="157" t="s">
        <v>135</v>
      </c>
    </row>
    <row r="1215" spans="2:65" s="12" customFormat="1">
      <c r="B1215" s="143"/>
      <c r="D1215" s="144" t="s">
        <v>143</v>
      </c>
      <c r="E1215" s="145" t="s">
        <v>1</v>
      </c>
      <c r="F1215" s="146" t="s">
        <v>1214</v>
      </c>
      <c r="H1215" s="147">
        <v>28.3</v>
      </c>
      <c r="L1215" s="143"/>
      <c r="M1215" s="148"/>
      <c r="T1215" s="149"/>
      <c r="AT1215" s="145" t="s">
        <v>143</v>
      </c>
      <c r="AU1215" s="145" t="s">
        <v>81</v>
      </c>
      <c r="AV1215" s="12" t="s">
        <v>81</v>
      </c>
      <c r="AW1215" s="12" t="s">
        <v>27</v>
      </c>
      <c r="AX1215" s="12" t="s">
        <v>71</v>
      </c>
      <c r="AY1215" s="145" t="s">
        <v>135</v>
      </c>
    </row>
    <row r="1216" spans="2:65" s="12" customFormat="1">
      <c r="B1216" s="143"/>
      <c r="D1216" s="144" t="s">
        <v>143</v>
      </c>
      <c r="E1216" s="145" t="s">
        <v>1</v>
      </c>
      <c r="F1216" s="146" t="s">
        <v>1215</v>
      </c>
      <c r="H1216" s="147">
        <v>3.2</v>
      </c>
      <c r="L1216" s="143"/>
      <c r="M1216" s="148"/>
      <c r="T1216" s="149"/>
      <c r="AT1216" s="145" t="s">
        <v>143</v>
      </c>
      <c r="AU1216" s="145" t="s">
        <v>81</v>
      </c>
      <c r="AV1216" s="12" t="s">
        <v>81</v>
      </c>
      <c r="AW1216" s="12" t="s">
        <v>27</v>
      </c>
      <c r="AX1216" s="12" t="s">
        <v>71</v>
      </c>
      <c r="AY1216" s="145" t="s">
        <v>135</v>
      </c>
    </row>
    <row r="1217" spans="2:51" s="12" customFormat="1">
      <c r="B1217" s="143"/>
      <c r="D1217" s="144" t="s">
        <v>143</v>
      </c>
      <c r="E1217" s="145" t="s">
        <v>1</v>
      </c>
      <c r="F1217" s="146" t="s">
        <v>1216</v>
      </c>
      <c r="H1217" s="147">
        <v>0.8</v>
      </c>
      <c r="L1217" s="143"/>
      <c r="M1217" s="148"/>
      <c r="T1217" s="149"/>
      <c r="AT1217" s="145" t="s">
        <v>143</v>
      </c>
      <c r="AU1217" s="145" t="s">
        <v>81</v>
      </c>
      <c r="AV1217" s="12" t="s">
        <v>81</v>
      </c>
      <c r="AW1217" s="12" t="s">
        <v>27</v>
      </c>
      <c r="AX1217" s="12" t="s">
        <v>71</v>
      </c>
      <c r="AY1217" s="145" t="s">
        <v>135</v>
      </c>
    </row>
    <row r="1218" spans="2:51" s="15" customFormat="1">
      <c r="B1218" s="175"/>
      <c r="D1218" s="144" t="s">
        <v>143</v>
      </c>
      <c r="E1218" s="176" t="s">
        <v>1</v>
      </c>
      <c r="F1218" s="177" t="s">
        <v>590</v>
      </c>
      <c r="H1218" s="178">
        <v>32.299999999999997</v>
      </c>
      <c r="L1218" s="175"/>
      <c r="M1218" s="179"/>
      <c r="T1218" s="180"/>
      <c r="AT1218" s="176" t="s">
        <v>143</v>
      </c>
      <c r="AU1218" s="176" t="s">
        <v>81</v>
      </c>
      <c r="AV1218" s="15" t="s">
        <v>150</v>
      </c>
      <c r="AW1218" s="15" t="s">
        <v>27</v>
      </c>
      <c r="AX1218" s="15" t="s">
        <v>71</v>
      </c>
      <c r="AY1218" s="176" t="s">
        <v>135</v>
      </c>
    </row>
    <row r="1219" spans="2:51" s="14" customFormat="1">
      <c r="B1219" s="156"/>
      <c r="D1219" s="144" t="s">
        <v>143</v>
      </c>
      <c r="E1219" s="157" t="s">
        <v>1</v>
      </c>
      <c r="F1219" s="158" t="s">
        <v>1217</v>
      </c>
      <c r="H1219" s="157" t="s">
        <v>1</v>
      </c>
      <c r="L1219" s="156"/>
      <c r="M1219" s="159"/>
      <c r="T1219" s="160"/>
      <c r="AT1219" s="157" t="s">
        <v>143</v>
      </c>
      <c r="AU1219" s="157" t="s">
        <v>81</v>
      </c>
      <c r="AV1219" s="14" t="s">
        <v>79</v>
      </c>
      <c r="AW1219" s="14" t="s">
        <v>27</v>
      </c>
      <c r="AX1219" s="14" t="s">
        <v>71</v>
      </c>
      <c r="AY1219" s="157" t="s">
        <v>135</v>
      </c>
    </row>
    <row r="1220" spans="2:51" s="12" customFormat="1">
      <c r="B1220" s="143"/>
      <c r="D1220" s="144" t="s">
        <v>143</v>
      </c>
      <c r="E1220" s="145" t="s">
        <v>1</v>
      </c>
      <c r="F1220" s="146" t="s">
        <v>1218</v>
      </c>
      <c r="H1220" s="147">
        <v>11.02</v>
      </c>
      <c r="L1220" s="143"/>
      <c r="M1220" s="148"/>
      <c r="T1220" s="149"/>
      <c r="AT1220" s="145" t="s">
        <v>143</v>
      </c>
      <c r="AU1220" s="145" t="s">
        <v>81</v>
      </c>
      <c r="AV1220" s="12" t="s">
        <v>81</v>
      </c>
      <c r="AW1220" s="12" t="s">
        <v>27</v>
      </c>
      <c r="AX1220" s="12" t="s">
        <v>71</v>
      </c>
      <c r="AY1220" s="145" t="s">
        <v>135</v>
      </c>
    </row>
    <row r="1221" spans="2:51" s="12" customFormat="1">
      <c r="B1221" s="143"/>
      <c r="D1221" s="144" t="s">
        <v>143</v>
      </c>
      <c r="E1221" s="145" t="s">
        <v>1</v>
      </c>
      <c r="F1221" s="146" t="s">
        <v>1219</v>
      </c>
      <c r="H1221" s="147">
        <v>9.5</v>
      </c>
      <c r="L1221" s="143"/>
      <c r="M1221" s="148"/>
      <c r="T1221" s="149"/>
      <c r="AT1221" s="145" t="s">
        <v>143</v>
      </c>
      <c r="AU1221" s="145" t="s">
        <v>81</v>
      </c>
      <c r="AV1221" s="12" t="s">
        <v>81</v>
      </c>
      <c r="AW1221" s="12" t="s">
        <v>27</v>
      </c>
      <c r="AX1221" s="12" t="s">
        <v>71</v>
      </c>
      <c r="AY1221" s="145" t="s">
        <v>135</v>
      </c>
    </row>
    <row r="1222" spans="2:51" s="12" customFormat="1">
      <c r="B1222" s="143"/>
      <c r="D1222" s="144" t="s">
        <v>143</v>
      </c>
      <c r="E1222" s="145" t="s">
        <v>1</v>
      </c>
      <c r="F1222" s="146" t="s">
        <v>1220</v>
      </c>
      <c r="H1222" s="147">
        <v>47.6</v>
      </c>
      <c r="L1222" s="143"/>
      <c r="M1222" s="148"/>
      <c r="T1222" s="149"/>
      <c r="AT1222" s="145" t="s">
        <v>143</v>
      </c>
      <c r="AU1222" s="145" t="s">
        <v>81</v>
      </c>
      <c r="AV1222" s="12" t="s">
        <v>81</v>
      </c>
      <c r="AW1222" s="12" t="s">
        <v>27</v>
      </c>
      <c r="AX1222" s="12" t="s">
        <v>71</v>
      </c>
      <c r="AY1222" s="145" t="s">
        <v>135</v>
      </c>
    </row>
    <row r="1223" spans="2:51" s="12" customFormat="1">
      <c r="B1223" s="143"/>
      <c r="D1223" s="144" t="s">
        <v>143</v>
      </c>
      <c r="E1223" s="145" t="s">
        <v>1</v>
      </c>
      <c r="F1223" s="146" t="s">
        <v>1221</v>
      </c>
      <c r="H1223" s="147">
        <v>6.8</v>
      </c>
      <c r="L1223" s="143"/>
      <c r="M1223" s="148"/>
      <c r="T1223" s="149"/>
      <c r="AT1223" s="145" t="s">
        <v>143</v>
      </c>
      <c r="AU1223" s="145" t="s">
        <v>81</v>
      </c>
      <c r="AV1223" s="12" t="s">
        <v>81</v>
      </c>
      <c r="AW1223" s="12" t="s">
        <v>27</v>
      </c>
      <c r="AX1223" s="12" t="s">
        <v>71</v>
      </c>
      <c r="AY1223" s="145" t="s">
        <v>135</v>
      </c>
    </row>
    <row r="1224" spans="2:51" s="12" customFormat="1">
      <c r="B1224" s="143"/>
      <c r="D1224" s="144" t="s">
        <v>143</v>
      </c>
      <c r="E1224" s="145" t="s">
        <v>1</v>
      </c>
      <c r="F1224" s="146" t="s">
        <v>1222</v>
      </c>
      <c r="H1224" s="147">
        <v>6.74</v>
      </c>
      <c r="L1224" s="143"/>
      <c r="M1224" s="148"/>
      <c r="T1224" s="149"/>
      <c r="AT1224" s="145" t="s">
        <v>143</v>
      </c>
      <c r="AU1224" s="145" t="s">
        <v>81</v>
      </c>
      <c r="AV1224" s="12" t="s">
        <v>81</v>
      </c>
      <c r="AW1224" s="12" t="s">
        <v>27</v>
      </c>
      <c r="AX1224" s="12" t="s">
        <v>71</v>
      </c>
      <c r="AY1224" s="145" t="s">
        <v>135</v>
      </c>
    </row>
    <row r="1225" spans="2:51" s="12" customFormat="1">
      <c r="B1225" s="143"/>
      <c r="D1225" s="144" t="s">
        <v>143</v>
      </c>
      <c r="E1225" s="145" t="s">
        <v>1</v>
      </c>
      <c r="F1225" s="146" t="s">
        <v>1223</v>
      </c>
      <c r="H1225" s="147">
        <v>9.5</v>
      </c>
      <c r="L1225" s="143"/>
      <c r="M1225" s="148"/>
      <c r="T1225" s="149"/>
      <c r="AT1225" s="145" t="s">
        <v>143</v>
      </c>
      <c r="AU1225" s="145" t="s">
        <v>81</v>
      </c>
      <c r="AV1225" s="12" t="s">
        <v>81</v>
      </c>
      <c r="AW1225" s="12" t="s">
        <v>27</v>
      </c>
      <c r="AX1225" s="12" t="s">
        <v>71</v>
      </c>
      <c r="AY1225" s="145" t="s">
        <v>135</v>
      </c>
    </row>
    <row r="1226" spans="2:51" s="12" customFormat="1">
      <c r="B1226" s="143"/>
      <c r="D1226" s="144" t="s">
        <v>143</v>
      </c>
      <c r="E1226" s="145" t="s">
        <v>1</v>
      </c>
      <c r="F1226" s="146" t="s">
        <v>1224</v>
      </c>
      <c r="H1226" s="147">
        <v>2.4</v>
      </c>
      <c r="L1226" s="143"/>
      <c r="M1226" s="148"/>
      <c r="T1226" s="149"/>
      <c r="AT1226" s="145" t="s">
        <v>143</v>
      </c>
      <c r="AU1226" s="145" t="s">
        <v>81</v>
      </c>
      <c r="AV1226" s="12" t="s">
        <v>81</v>
      </c>
      <c r="AW1226" s="12" t="s">
        <v>27</v>
      </c>
      <c r="AX1226" s="12" t="s">
        <v>71</v>
      </c>
      <c r="AY1226" s="145" t="s">
        <v>135</v>
      </c>
    </row>
    <row r="1227" spans="2:51" s="12" customFormat="1">
      <c r="B1227" s="143"/>
      <c r="D1227" s="144" t="s">
        <v>143</v>
      </c>
      <c r="E1227" s="145" t="s">
        <v>1</v>
      </c>
      <c r="F1227" s="146" t="s">
        <v>1225</v>
      </c>
      <c r="H1227" s="147">
        <v>12.6</v>
      </c>
      <c r="L1227" s="143"/>
      <c r="M1227" s="148"/>
      <c r="T1227" s="149"/>
      <c r="AT1227" s="145" t="s">
        <v>143</v>
      </c>
      <c r="AU1227" s="145" t="s">
        <v>81</v>
      </c>
      <c r="AV1227" s="12" t="s">
        <v>81</v>
      </c>
      <c r="AW1227" s="12" t="s">
        <v>27</v>
      </c>
      <c r="AX1227" s="12" t="s">
        <v>71</v>
      </c>
      <c r="AY1227" s="145" t="s">
        <v>135</v>
      </c>
    </row>
    <row r="1228" spans="2:51" s="15" customFormat="1">
      <c r="B1228" s="175"/>
      <c r="D1228" s="144" t="s">
        <v>143</v>
      </c>
      <c r="E1228" s="176" t="s">
        <v>1</v>
      </c>
      <c r="F1228" s="177" t="s">
        <v>590</v>
      </c>
      <c r="H1228" s="178">
        <v>106.16</v>
      </c>
      <c r="L1228" s="175"/>
      <c r="M1228" s="179"/>
      <c r="T1228" s="180"/>
      <c r="AT1228" s="176" t="s">
        <v>143</v>
      </c>
      <c r="AU1228" s="176" t="s">
        <v>81</v>
      </c>
      <c r="AV1228" s="15" t="s">
        <v>150</v>
      </c>
      <c r="AW1228" s="15" t="s">
        <v>27</v>
      </c>
      <c r="AX1228" s="15" t="s">
        <v>71</v>
      </c>
      <c r="AY1228" s="176" t="s">
        <v>135</v>
      </c>
    </row>
    <row r="1229" spans="2:51" s="14" customFormat="1">
      <c r="B1229" s="156"/>
      <c r="D1229" s="144" t="s">
        <v>143</v>
      </c>
      <c r="E1229" s="157" t="s">
        <v>1</v>
      </c>
      <c r="F1229" s="158" t="s">
        <v>1226</v>
      </c>
      <c r="H1229" s="157" t="s">
        <v>1</v>
      </c>
      <c r="L1229" s="156"/>
      <c r="M1229" s="159"/>
      <c r="T1229" s="160"/>
      <c r="AT1229" s="157" t="s">
        <v>143</v>
      </c>
      <c r="AU1229" s="157" t="s">
        <v>81</v>
      </c>
      <c r="AV1229" s="14" t="s">
        <v>79</v>
      </c>
      <c r="AW1229" s="14" t="s">
        <v>27</v>
      </c>
      <c r="AX1229" s="14" t="s">
        <v>71</v>
      </c>
      <c r="AY1229" s="157" t="s">
        <v>135</v>
      </c>
    </row>
    <row r="1230" spans="2:51" s="12" customFormat="1">
      <c r="B1230" s="143"/>
      <c r="D1230" s="144" t="s">
        <v>143</v>
      </c>
      <c r="E1230" s="145" t="s">
        <v>1</v>
      </c>
      <c r="F1230" s="146" t="s">
        <v>1227</v>
      </c>
      <c r="H1230" s="147">
        <v>42.75</v>
      </c>
      <c r="L1230" s="143"/>
      <c r="M1230" s="148"/>
      <c r="T1230" s="149"/>
      <c r="AT1230" s="145" t="s">
        <v>143</v>
      </c>
      <c r="AU1230" s="145" t="s">
        <v>81</v>
      </c>
      <c r="AV1230" s="12" t="s">
        <v>81</v>
      </c>
      <c r="AW1230" s="12" t="s">
        <v>27</v>
      </c>
      <c r="AX1230" s="12" t="s">
        <v>71</v>
      </c>
      <c r="AY1230" s="145" t="s">
        <v>135</v>
      </c>
    </row>
    <row r="1231" spans="2:51" s="12" customFormat="1">
      <c r="B1231" s="143"/>
      <c r="D1231" s="144" t="s">
        <v>143</v>
      </c>
      <c r="E1231" s="145" t="s">
        <v>1</v>
      </c>
      <c r="F1231" s="146" t="s">
        <v>1228</v>
      </c>
      <c r="H1231" s="147">
        <v>8.4</v>
      </c>
      <c r="L1231" s="143"/>
      <c r="M1231" s="148"/>
      <c r="T1231" s="149"/>
      <c r="AT1231" s="145" t="s">
        <v>143</v>
      </c>
      <c r="AU1231" s="145" t="s">
        <v>81</v>
      </c>
      <c r="AV1231" s="12" t="s">
        <v>81</v>
      </c>
      <c r="AW1231" s="12" t="s">
        <v>27</v>
      </c>
      <c r="AX1231" s="12" t="s">
        <v>71</v>
      </c>
      <c r="AY1231" s="145" t="s">
        <v>135</v>
      </c>
    </row>
    <row r="1232" spans="2:51" s="12" customFormat="1">
      <c r="B1232" s="143"/>
      <c r="D1232" s="144" t="s">
        <v>143</v>
      </c>
      <c r="E1232" s="145" t="s">
        <v>1</v>
      </c>
      <c r="F1232" s="146" t="s">
        <v>1216</v>
      </c>
      <c r="H1232" s="147">
        <v>0.8</v>
      </c>
      <c r="L1232" s="143"/>
      <c r="M1232" s="148"/>
      <c r="T1232" s="149"/>
      <c r="AT1232" s="145" t="s">
        <v>143</v>
      </c>
      <c r="AU1232" s="145" t="s">
        <v>81</v>
      </c>
      <c r="AV1232" s="12" t="s">
        <v>81</v>
      </c>
      <c r="AW1232" s="12" t="s">
        <v>27</v>
      </c>
      <c r="AX1232" s="12" t="s">
        <v>71</v>
      </c>
      <c r="AY1232" s="145" t="s">
        <v>135</v>
      </c>
    </row>
    <row r="1233" spans="2:65" s="12" customFormat="1">
      <c r="B1233" s="143"/>
      <c r="D1233" s="144" t="s">
        <v>143</v>
      </c>
      <c r="E1233" s="145" t="s">
        <v>1</v>
      </c>
      <c r="F1233" s="146" t="s">
        <v>1229</v>
      </c>
      <c r="H1233" s="147">
        <v>3</v>
      </c>
      <c r="L1233" s="143"/>
      <c r="M1233" s="148"/>
      <c r="T1233" s="149"/>
      <c r="AT1233" s="145" t="s">
        <v>143</v>
      </c>
      <c r="AU1233" s="145" t="s">
        <v>81</v>
      </c>
      <c r="AV1233" s="12" t="s">
        <v>81</v>
      </c>
      <c r="AW1233" s="12" t="s">
        <v>27</v>
      </c>
      <c r="AX1233" s="12" t="s">
        <v>71</v>
      </c>
      <c r="AY1233" s="145" t="s">
        <v>135</v>
      </c>
    </row>
    <row r="1234" spans="2:65" s="15" customFormat="1">
      <c r="B1234" s="175"/>
      <c r="D1234" s="144" t="s">
        <v>143</v>
      </c>
      <c r="E1234" s="176" t="s">
        <v>1</v>
      </c>
      <c r="F1234" s="177" t="s">
        <v>590</v>
      </c>
      <c r="H1234" s="178">
        <v>54.949999999999996</v>
      </c>
      <c r="L1234" s="175"/>
      <c r="M1234" s="179"/>
      <c r="T1234" s="180"/>
      <c r="AT1234" s="176" t="s">
        <v>143</v>
      </c>
      <c r="AU1234" s="176" t="s">
        <v>81</v>
      </c>
      <c r="AV1234" s="15" t="s">
        <v>150</v>
      </c>
      <c r="AW1234" s="15" t="s">
        <v>27</v>
      </c>
      <c r="AX1234" s="15" t="s">
        <v>71</v>
      </c>
      <c r="AY1234" s="176" t="s">
        <v>135</v>
      </c>
    </row>
    <row r="1235" spans="2:65" s="14" customFormat="1">
      <c r="B1235" s="156"/>
      <c r="D1235" s="144" t="s">
        <v>143</v>
      </c>
      <c r="E1235" s="157" t="s">
        <v>1</v>
      </c>
      <c r="F1235" s="158" t="s">
        <v>1230</v>
      </c>
      <c r="H1235" s="157" t="s">
        <v>1</v>
      </c>
      <c r="L1235" s="156"/>
      <c r="M1235" s="159"/>
      <c r="T1235" s="160"/>
      <c r="AT1235" s="157" t="s">
        <v>143</v>
      </c>
      <c r="AU1235" s="157" t="s">
        <v>81</v>
      </c>
      <c r="AV1235" s="14" t="s">
        <v>79</v>
      </c>
      <c r="AW1235" s="14" t="s">
        <v>27</v>
      </c>
      <c r="AX1235" s="14" t="s">
        <v>71</v>
      </c>
      <c r="AY1235" s="157" t="s">
        <v>135</v>
      </c>
    </row>
    <row r="1236" spans="2:65" s="12" customFormat="1" ht="30.6">
      <c r="B1236" s="143"/>
      <c r="D1236" s="144" t="s">
        <v>143</v>
      </c>
      <c r="E1236" s="145" t="s">
        <v>1</v>
      </c>
      <c r="F1236" s="146" t="s">
        <v>1231</v>
      </c>
      <c r="H1236" s="147">
        <v>79.02</v>
      </c>
      <c r="L1236" s="143"/>
      <c r="M1236" s="148"/>
      <c r="T1236" s="149"/>
      <c r="AT1236" s="145" t="s">
        <v>143</v>
      </c>
      <c r="AU1236" s="145" t="s">
        <v>81</v>
      </c>
      <c r="AV1236" s="12" t="s">
        <v>81</v>
      </c>
      <c r="AW1236" s="12" t="s">
        <v>27</v>
      </c>
      <c r="AX1236" s="12" t="s">
        <v>71</v>
      </c>
      <c r="AY1236" s="145" t="s">
        <v>135</v>
      </c>
    </row>
    <row r="1237" spans="2:65" s="12" customFormat="1">
      <c r="B1237" s="143"/>
      <c r="D1237" s="144" t="s">
        <v>143</v>
      </c>
      <c r="E1237" s="145" t="s">
        <v>1</v>
      </c>
      <c r="F1237" s="146" t="s">
        <v>1232</v>
      </c>
      <c r="H1237" s="147">
        <v>34.11</v>
      </c>
      <c r="L1237" s="143"/>
      <c r="M1237" s="148"/>
      <c r="T1237" s="149"/>
      <c r="AT1237" s="145" t="s">
        <v>143</v>
      </c>
      <c r="AU1237" s="145" t="s">
        <v>81</v>
      </c>
      <c r="AV1237" s="12" t="s">
        <v>81</v>
      </c>
      <c r="AW1237" s="12" t="s">
        <v>27</v>
      </c>
      <c r="AX1237" s="12" t="s">
        <v>71</v>
      </c>
      <c r="AY1237" s="145" t="s">
        <v>135</v>
      </c>
    </row>
    <row r="1238" spans="2:65" s="12" customFormat="1">
      <c r="B1238" s="143"/>
      <c r="D1238" s="144" t="s">
        <v>143</v>
      </c>
      <c r="E1238" s="145" t="s">
        <v>1</v>
      </c>
      <c r="F1238" s="146" t="s">
        <v>1233</v>
      </c>
      <c r="H1238" s="147">
        <v>6.41</v>
      </c>
      <c r="L1238" s="143"/>
      <c r="M1238" s="148"/>
      <c r="T1238" s="149"/>
      <c r="AT1238" s="145" t="s">
        <v>143</v>
      </c>
      <c r="AU1238" s="145" t="s">
        <v>81</v>
      </c>
      <c r="AV1238" s="12" t="s">
        <v>81</v>
      </c>
      <c r="AW1238" s="12" t="s">
        <v>27</v>
      </c>
      <c r="AX1238" s="12" t="s">
        <v>71</v>
      </c>
      <c r="AY1238" s="145" t="s">
        <v>135</v>
      </c>
    </row>
    <row r="1239" spans="2:65" s="12" customFormat="1">
      <c r="B1239" s="143"/>
      <c r="D1239" s="144" t="s">
        <v>143</v>
      </c>
      <c r="E1239" s="145" t="s">
        <v>1</v>
      </c>
      <c r="F1239" s="146" t="s">
        <v>1234</v>
      </c>
      <c r="H1239" s="147">
        <v>9.6</v>
      </c>
      <c r="L1239" s="143"/>
      <c r="M1239" s="148"/>
      <c r="T1239" s="149"/>
      <c r="AT1239" s="145" t="s">
        <v>143</v>
      </c>
      <c r="AU1239" s="145" t="s">
        <v>81</v>
      </c>
      <c r="AV1239" s="12" t="s">
        <v>81</v>
      </c>
      <c r="AW1239" s="12" t="s">
        <v>27</v>
      </c>
      <c r="AX1239" s="12" t="s">
        <v>71</v>
      </c>
      <c r="AY1239" s="145" t="s">
        <v>135</v>
      </c>
    </row>
    <row r="1240" spans="2:65" s="15" customFormat="1">
      <c r="B1240" s="175"/>
      <c r="D1240" s="144" t="s">
        <v>143</v>
      </c>
      <c r="E1240" s="176" t="s">
        <v>1</v>
      </c>
      <c r="F1240" s="177" t="s">
        <v>590</v>
      </c>
      <c r="H1240" s="178">
        <v>129.13999999999999</v>
      </c>
      <c r="L1240" s="175"/>
      <c r="M1240" s="179"/>
      <c r="T1240" s="180"/>
      <c r="AT1240" s="176" t="s">
        <v>143</v>
      </c>
      <c r="AU1240" s="176" t="s">
        <v>81</v>
      </c>
      <c r="AV1240" s="15" t="s">
        <v>150</v>
      </c>
      <c r="AW1240" s="15" t="s">
        <v>27</v>
      </c>
      <c r="AX1240" s="15" t="s">
        <v>71</v>
      </c>
      <c r="AY1240" s="176" t="s">
        <v>135</v>
      </c>
    </row>
    <row r="1241" spans="2:65" s="13" customFormat="1">
      <c r="B1241" s="150"/>
      <c r="D1241" s="144" t="s">
        <v>143</v>
      </c>
      <c r="E1241" s="151" t="s">
        <v>1</v>
      </c>
      <c r="F1241" s="152" t="s">
        <v>174</v>
      </c>
      <c r="H1241" s="153">
        <v>322.55000000000007</v>
      </c>
      <c r="L1241" s="150"/>
      <c r="M1241" s="154"/>
      <c r="T1241" s="155"/>
      <c r="AT1241" s="151" t="s">
        <v>143</v>
      </c>
      <c r="AU1241" s="151" t="s">
        <v>81</v>
      </c>
      <c r="AV1241" s="13" t="s">
        <v>141</v>
      </c>
      <c r="AW1241" s="13" t="s">
        <v>27</v>
      </c>
      <c r="AX1241" s="13" t="s">
        <v>79</v>
      </c>
      <c r="AY1241" s="151" t="s">
        <v>135</v>
      </c>
    </row>
    <row r="1242" spans="2:65" s="1" customFormat="1" ht="24.15" customHeight="1">
      <c r="B1242" s="129"/>
      <c r="C1242" s="161" t="s">
        <v>1235</v>
      </c>
      <c r="D1242" s="161" t="s">
        <v>212</v>
      </c>
      <c r="E1242" s="162" t="s">
        <v>1236</v>
      </c>
      <c r="F1242" s="163" t="s">
        <v>1237</v>
      </c>
      <c r="G1242" s="164" t="s">
        <v>188</v>
      </c>
      <c r="H1242" s="165">
        <v>135.59700000000001</v>
      </c>
      <c r="I1242" s="166"/>
      <c r="J1242" s="166">
        <f>ROUND(I1242*H1242,2)</f>
        <v>0</v>
      </c>
      <c r="K1242" s="167"/>
      <c r="L1242" s="168"/>
      <c r="M1242" s="169" t="s">
        <v>1</v>
      </c>
      <c r="N1242" s="170" t="s">
        <v>36</v>
      </c>
      <c r="O1242" s="139">
        <v>0</v>
      </c>
      <c r="P1242" s="139">
        <f>O1242*H1242</f>
        <v>0</v>
      </c>
      <c r="Q1242" s="139">
        <v>1E-4</v>
      </c>
      <c r="R1242" s="139">
        <f>Q1242*H1242</f>
        <v>1.3559700000000001E-2</v>
      </c>
      <c r="S1242" s="139">
        <v>0</v>
      </c>
      <c r="T1242" s="140">
        <f>S1242*H1242</f>
        <v>0</v>
      </c>
      <c r="AR1242" s="141" t="s">
        <v>175</v>
      </c>
      <c r="AT1242" s="141" t="s">
        <v>212</v>
      </c>
      <c r="AU1242" s="141" t="s">
        <v>81</v>
      </c>
      <c r="AY1242" s="17" t="s">
        <v>135</v>
      </c>
      <c r="BE1242" s="142">
        <f>IF(N1242="základní",J1242,0)</f>
        <v>0</v>
      </c>
      <c r="BF1242" s="142">
        <f>IF(N1242="snížená",J1242,0)</f>
        <v>0</v>
      </c>
      <c r="BG1242" s="142">
        <f>IF(N1242="zákl. přenesená",J1242,0)</f>
        <v>0</v>
      </c>
      <c r="BH1242" s="142">
        <f>IF(N1242="sníž. přenesená",J1242,0)</f>
        <v>0</v>
      </c>
      <c r="BI1242" s="142">
        <f>IF(N1242="nulová",J1242,0)</f>
        <v>0</v>
      </c>
      <c r="BJ1242" s="17" t="s">
        <v>79</v>
      </c>
      <c r="BK1242" s="142">
        <f>ROUND(I1242*H1242,2)</f>
        <v>0</v>
      </c>
      <c r="BL1242" s="17" t="s">
        <v>141</v>
      </c>
      <c r="BM1242" s="141" t="s">
        <v>1238</v>
      </c>
    </row>
    <row r="1243" spans="2:65" s="12" customFormat="1">
      <c r="B1243" s="143"/>
      <c r="D1243" s="144" t="s">
        <v>143</v>
      </c>
      <c r="F1243" s="146" t="s">
        <v>1239</v>
      </c>
      <c r="H1243" s="147">
        <v>135.59700000000001</v>
      </c>
      <c r="L1243" s="143"/>
      <c r="M1243" s="148"/>
      <c r="T1243" s="149"/>
      <c r="AT1243" s="145" t="s">
        <v>143</v>
      </c>
      <c r="AU1243" s="145" t="s">
        <v>81</v>
      </c>
      <c r="AV1243" s="12" t="s">
        <v>81</v>
      </c>
      <c r="AW1243" s="12" t="s">
        <v>3</v>
      </c>
      <c r="AX1243" s="12" t="s">
        <v>79</v>
      </c>
      <c r="AY1243" s="145" t="s">
        <v>135</v>
      </c>
    </row>
    <row r="1244" spans="2:65" s="1" customFormat="1" ht="24.15" customHeight="1">
      <c r="B1244" s="129"/>
      <c r="C1244" s="161" t="s">
        <v>1240</v>
      </c>
      <c r="D1244" s="161" t="s">
        <v>212</v>
      </c>
      <c r="E1244" s="162" t="s">
        <v>1241</v>
      </c>
      <c r="F1244" s="163" t="s">
        <v>1242</v>
      </c>
      <c r="G1244" s="164" t="s">
        <v>188</v>
      </c>
      <c r="H1244" s="165">
        <v>111.468</v>
      </c>
      <c r="I1244" s="166"/>
      <c r="J1244" s="166">
        <f>ROUND(I1244*H1244,2)</f>
        <v>0</v>
      </c>
      <c r="K1244" s="167"/>
      <c r="L1244" s="168"/>
      <c r="M1244" s="169" t="s">
        <v>1</v>
      </c>
      <c r="N1244" s="170" t="s">
        <v>36</v>
      </c>
      <c r="O1244" s="139">
        <v>0</v>
      </c>
      <c r="P1244" s="139">
        <f>O1244*H1244</f>
        <v>0</v>
      </c>
      <c r="Q1244" s="139">
        <v>4.0000000000000003E-5</v>
      </c>
      <c r="R1244" s="139">
        <f>Q1244*H1244</f>
        <v>4.4587200000000002E-3</v>
      </c>
      <c r="S1244" s="139">
        <v>0</v>
      </c>
      <c r="T1244" s="140">
        <f>S1244*H1244</f>
        <v>0</v>
      </c>
      <c r="AR1244" s="141" t="s">
        <v>175</v>
      </c>
      <c r="AT1244" s="141" t="s">
        <v>212</v>
      </c>
      <c r="AU1244" s="141" t="s">
        <v>81</v>
      </c>
      <c r="AY1244" s="17" t="s">
        <v>135</v>
      </c>
      <c r="BE1244" s="142">
        <f>IF(N1244="základní",J1244,0)</f>
        <v>0</v>
      </c>
      <c r="BF1244" s="142">
        <f>IF(N1244="snížená",J1244,0)</f>
        <v>0</v>
      </c>
      <c r="BG1244" s="142">
        <f>IF(N1244="zákl. přenesená",J1244,0)</f>
        <v>0</v>
      </c>
      <c r="BH1244" s="142">
        <f>IF(N1244="sníž. přenesená",J1244,0)</f>
        <v>0</v>
      </c>
      <c r="BI1244" s="142">
        <f>IF(N1244="nulová",J1244,0)</f>
        <v>0</v>
      </c>
      <c r="BJ1244" s="17" t="s">
        <v>79</v>
      </c>
      <c r="BK1244" s="142">
        <f>ROUND(I1244*H1244,2)</f>
        <v>0</v>
      </c>
      <c r="BL1244" s="17" t="s">
        <v>141</v>
      </c>
      <c r="BM1244" s="141" t="s">
        <v>1243</v>
      </c>
    </row>
    <row r="1245" spans="2:65" s="12" customFormat="1">
      <c r="B1245" s="143"/>
      <c r="D1245" s="144" t="s">
        <v>143</v>
      </c>
      <c r="F1245" s="146" t="s">
        <v>1244</v>
      </c>
      <c r="H1245" s="147">
        <v>111.468</v>
      </c>
      <c r="L1245" s="143"/>
      <c r="M1245" s="148"/>
      <c r="T1245" s="149"/>
      <c r="AT1245" s="145" t="s">
        <v>143</v>
      </c>
      <c r="AU1245" s="145" t="s">
        <v>81</v>
      </c>
      <c r="AV1245" s="12" t="s">
        <v>81</v>
      </c>
      <c r="AW1245" s="12" t="s">
        <v>3</v>
      </c>
      <c r="AX1245" s="12" t="s">
        <v>79</v>
      </c>
      <c r="AY1245" s="145" t="s">
        <v>135</v>
      </c>
    </row>
    <row r="1246" spans="2:65" s="1" customFormat="1" ht="24.15" customHeight="1">
      <c r="B1246" s="129"/>
      <c r="C1246" s="161" t="s">
        <v>1245</v>
      </c>
      <c r="D1246" s="161" t="s">
        <v>212</v>
      </c>
      <c r="E1246" s="162" t="s">
        <v>1246</v>
      </c>
      <c r="F1246" s="163" t="s">
        <v>1247</v>
      </c>
      <c r="G1246" s="164" t="s">
        <v>188</v>
      </c>
      <c r="H1246" s="165">
        <v>57.698</v>
      </c>
      <c r="I1246" s="166"/>
      <c r="J1246" s="166">
        <f>ROUND(I1246*H1246,2)</f>
        <v>0</v>
      </c>
      <c r="K1246" s="167"/>
      <c r="L1246" s="168"/>
      <c r="M1246" s="169" t="s">
        <v>1</v>
      </c>
      <c r="N1246" s="170" t="s">
        <v>36</v>
      </c>
      <c r="O1246" s="139">
        <v>0</v>
      </c>
      <c r="P1246" s="139">
        <f>O1246*H1246</f>
        <v>0</v>
      </c>
      <c r="Q1246" s="139">
        <v>2.9999999999999997E-4</v>
      </c>
      <c r="R1246" s="139">
        <f>Q1246*H1246</f>
        <v>1.7309399999999999E-2</v>
      </c>
      <c r="S1246" s="139">
        <v>0</v>
      </c>
      <c r="T1246" s="140">
        <f>S1246*H1246</f>
        <v>0</v>
      </c>
      <c r="AR1246" s="141" t="s">
        <v>175</v>
      </c>
      <c r="AT1246" s="141" t="s">
        <v>212</v>
      </c>
      <c r="AU1246" s="141" t="s">
        <v>81</v>
      </c>
      <c r="AY1246" s="17" t="s">
        <v>135</v>
      </c>
      <c r="BE1246" s="142">
        <f>IF(N1246="základní",J1246,0)</f>
        <v>0</v>
      </c>
      <c r="BF1246" s="142">
        <f>IF(N1246="snížená",J1246,0)</f>
        <v>0</v>
      </c>
      <c r="BG1246" s="142">
        <f>IF(N1246="zákl. přenesená",J1246,0)</f>
        <v>0</v>
      </c>
      <c r="BH1246" s="142">
        <f>IF(N1246="sníž. přenesená",J1246,0)</f>
        <v>0</v>
      </c>
      <c r="BI1246" s="142">
        <f>IF(N1246="nulová",J1246,0)</f>
        <v>0</v>
      </c>
      <c r="BJ1246" s="17" t="s">
        <v>79</v>
      </c>
      <c r="BK1246" s="142">
        <f>ROUND(I1246*H1246,2)</f>
        <v>0</v>
      </c>
      <c r="BL1246" s="17" t="s">
        <v>141</v>
      </c>
      <c r="BM1246" s="141" t="s">
        <v>1248</v>
      </c>
    </row>
    <row r="1247" spans="2:65" s="12" customFormat="1">
      <c r="B1247" s="143"/>
      <c r="D1247" s="144" t="s">
        <v>143</v>
      </c>
      <c r="F1247" s="146" t="s">
        <v>1249</v>
      </c>
      <c r="H1247" s="147">
        <v>57.698</v>
      </c>
      <c r="L1247" s="143"/>
      <c r="M1247" s="148"/>
      <c r="T1247" s="149"/>
      <c r="AT1247" s="145" t="s">
        <v>143</v>
      </c>
      <c r="AU1247" s="145" t="s">
        <v>81</v>
      </c>
      <c r="AV1247" s="12" t="s">
        <v>81</v>
      </c>
      <c r="AW1247" s="12" t="s">
        <v>3</v>
      </c>
      <c r="AX1247" s="12" t="s">
        <v>79</v>
      </c>
      <c r="AY1247" s="145" t="s">
        <v>135</v>
      </c>
    </row>
    <row r="1248" spans="2:65" s="1" customFormat="1" ht="24.15" customHeight="1">
      <c r="B1248" s="129"/>
      <c r="C1248" s="161" t="s">
        <v>1250</v>
      </c>
      <c r="D1248" s="161" t="s">
        <v>212</v>
      </c>
      <c r="E1248" s="162" t="s">
        <v>1251</v>
      </c>
      <c r="F1248" s="163" t="s">
        <v>1252</v>
      </c>
      <c r="G1248" s="164" t="s">
        <v>188</v>
      </c>
      <c r="H1248" s="165">
        <v>33.914999999999999</v>
      </c>
      <c r="I1248" s="166"/>
      <c r="J1248" s="166">
        <f>ROUND(I1248*H1248,2)</f>
        <v>0</v>
      </c>
      <c r="K1248" s="167"/>
      <c r="L1248" s="168"/>
      <c r="M1248" s="169" t="s">
        <v>1</v>
      </c>
      <c r="N1248" s="170" t="s">
        <v>36</v>
      </c>
      <c r="O1248" s="139">
        <v>0</v>
      </c>
      <c r="P1248" s="139">
        <f>O1248*H1248</f>
        <v>0</v>
      </c>
      <c r="Q1248" s="139">
        <v>2.0000000000000001E-4</v>
      </c>
      <c r="R1248" s="139">
        <f>Q1248*H1248</f>
        <v>6.783E-3</v>
      </c>
      <c r="S1248" s="139">
        <v>0</v>
      </c>
      <c r="T1248" s="140">
        <f>S1248*H1248</f>
        <v>0</v>
      </c>
      <c r="AR1248" s="141" t="s">
        <v>175</v>
      </c>
      <c r="AT1248" s="141" t="s">
        <v>212</v>
      </c>
      <c r="AU1248" s="141" t="s">
        <v>81</v>
      </c>
      <c r="AY1248" s="17" t="s">
        <v>135</v>
      </c>
      <c r="BE1248" s="142">
        <f>IF(N1248="základní",J1248,0)</f>
        <v>0</v>
      </c>
      <c r="BF1248" s="142">
        <f>IF(N1248="snížená",J1248,0)</f>
        <v>0</v>
      </c>
      <c r="BG1248" s="142">
        <f>IF(N1248="zákl. přenesená",J1248,0)</f>
        <v>0</v>
      </c>
      <c r="BH1248" s="142">
        <f>IF(N1248="sníž. přenesená",J1248,0)</f>
        <v>0</v>
      </c>
      <c r="BI1248" s="142">
        <f>IF(N1248="nulová",J1248,0)</f>
        <v>0</v>
      </c>
      <c r="BJ1248" s="17" t="s">
        <v>79</v>
      </c>
      <c r="BK1248" s="142">
        <f>ROUND(I1248*H1248,2)</f>
        <v>0</v>
      </c>
      <c r="BL1248" s="17" t="s">
        <v>141</v>
      </c>
      <c r="BM1248" s="141" t="s">
        <v>1253</v>
      </c>
    </row>
    <row r="1249" spans="2:65" s="12" customFormat="1">
      <c r="B1249" s="143"/>
      <c r="D1249" s="144" t="s">
        <v>143</v>
      </c>
      <c r="F1249" s="146" t="s">
        <v>1254</v>
      </c>
      <c r="H1249" s="147">
        <v>33.914999999999999</v>
      </c>
      <c r="L1249" s="143"/>
      <c r="M1249" s="148"/>
      <c r="T1249" s="149"/>
      <c r="AT1249" s="145" t="s">
        <v>143</v>
      </c>
      <c r="AU1249" s="145" t="s">
        <v>81</v>
      </c>
      <c r="AV1249" s="12" t="s">
        <v>81</v>
      </c>
      <c r="AW1249" s="12" t="s">
        <v>3</v>
      </c>
      <c r="AX1249" s="12" t="s">
        <v>79</v>
      </c>
      <c r="AY1249" s="145" t="s">
        <v>135</v>
      </c>
    </row>
    <row r="1250" spans="2:65" s="1" customFormat="1" ht="24.15" customHeight="1">
      <c r="B1250" s="129"/>
      <c r="C1250" s="130" t="s">
        <v>1255</v>
      </c>
      <c r="D1250" s="130" t="s">
        <v>137</v>
      </c>
      <c r="E1250" s="131" t="s">
        <v>1256</v>
      </c>
      <c r="F1250" s="132" t="s">
        <v>1257</v>
      </c>
      <c r="G1250" s="133" t="s">
        <v>140</v>
      </c>
      <c r="H1250" s="134">
        <v>184.07499999999999</v>
      </c>
      <c r="I1250" s="135"/>
      <c r="J1250" s="135">
        <f>ROUND(I1250*H1250,2)</f>
        <v>0</v>
      </c>
      <c r="K1250" s="136"/>
      <c r="L1250" s="29"/>
      <c r="M1250" s="137" t="s">
        <v>1</v>
      </c>
      <c r="N1250" s="138" t="s">
        <v>36</v>
      </c>
      <c r="O1250" s="139">
        <v>0.29399999999999998</v>
      </c>
      <c r="P1250" s="139">
        <f>O1250*H1250</f>
        <v>54.118049999999997</v>
      </c>
      <c r="Q1250" s="139">
        <v>6.28E-3</v>
      </c>
      <c r="R1250" s="139">
        <f>Q1250*H1250</f>
        <v>1.155991</v>
      </c>
      <c r="S1250" s="139">
        <v>0</v>
      </c>
      <c r="T1250" s="140">
        <f>S1250*H1250</f>
        <v>0</v>
      </c>
      <c r="AR1250" s="141" t="s">
        <v>141</v>
      </c>
      <c r="AT1250" s="141" t="s">
        <v>137</v>
      </c>
      <c r="AU1250" s="141" t="s">
        <v>81</v>
      </c>
      <c r="AY1250" s="17" t="s">
        <v>135</v>
      </c>
      <c r="BE1250" s="142">
        <f>IF(N1250="základní",J1250,0)</f>
        <v>0</v>
      </c>
      <c r="BF1250" s="142">
        <f>IF(N1250="snížená",J1250,0)</f>
        <v>0</v>
      </c>
      <c r="BG1250" s="142">
        <f>IF(N1250="zákl. přenesená",J1250,0)</f>
        <v>0</v>
      </c>
      <c r="BH1250" s="142">
        <f>IF(N1250="sníž. přenesená",J1250,0)</f>
        <v>0</v>
      </c>
      <c r="BI1250" s="142">
        <f>IF(N1250="nulová",J1250,0)</f>
        <v>0</v>
      </c>
      <c r="BJ1250" s="17" t="s">
        <v>79</v>
      </c>
      <c r="BK1250" s="142">
        <f>ROUND(I1250*H1250,2)</f>
        <v>0</v>
      </c>
      <c r="BL1250" s="17" t="s">
        <v>141</v>
      </c>
      <c r="BM1250" s="141" t="s">
        <v>1258</v>
      </c>
    </row>
    <row r="1251" spans="2:65" s="12" customFormat="1">
      <c r="B1251" s="143"/>
      <c r="D1251" s="144" t="s">
        <v>143</v>
      </c>
      <c r="E1251" s="145" t="s">
        <v>1</v>
      </c>
      <c r="F1251" s="146" t="s">
        <v>1259</v>
      </c>
      <c r="H1251" s="147">
        <v>102.22499999999999</v>
      </c>
      <c r="L1251" s="143"/>
      <c r="M1251" s="148"/>
      <c r="T1251" s="149"/>
      <c r="AT1251" s="145" t="s">
        <v>143</v>
      </c>
      <c r="AU1251" s="145" t="s">
        <v>81</v>
      </c>
      <c r="AV1251" s="12" t="s">
        <v>81</v>
      </c>
      <c r="AW1251" s="12" t="s">
        <v>27</v>
      </c>
      <c r="AX1251" s="12" t="s">
        <v>71</v>
      </c>
      <c r="AY1251" s="145" t="s">
        <v>135</v>
      </c>
    </row>
    <row r="1252" spans="2:65" s="12" customFormat="1">
      <c r="B1252" s="143"/>
      <c r="D1252" s="144" t="s">
        <v>143</v>
      </c>
      <c r="E1252" s="145" t="s">
        <v>1</v>
      </c>
      <c r="F1252" s="146" t="s">
        <v>1260</v>
      </c>
      <c r="H1252" s="147">
        <v>41.04</v>
      </c>
      <c r="L1252" s="143"/>
      <c r="M1252" s="148"/>
      <c r="T1252" s="149"/>
      <c r="AT1252" s="145" t="s">
        <v>143</v>
      </c>
      <c r="AU1252" s="145" t="s">
        <v>81</v>
      </c>
      <c r="AV1252" s="12" t="s">
        <v>81</v>
      </c>
      <c r="AW1252" s="12" t="s">
        <v>27</v>
      </c>
      <c r="AX1252" s="12" t="s">
        <v>71</v>
      </c>
      <c r="AY1252" s="145" t="s">
        <v>135</v>
      </c>
    </row>
    <row r="1253" spans="2:65" s="12" customFormat="1">
      <c r="B1253" s="143"/>
      <c r="D1253" s="144" t="s">
        <v>143</v>
      </c>
      <c r="E1253" s="145" t="s">
        <v>1</v>
      </c>
      <c r="F1253" s="146" t="s">
        <v>1261</v>
      </c>
      <c r="H1253" s="147">
        <v>27.6</v>
      </c>
      <c r="L1253" s="143"/>
      <c r="M1253" s="148"/>
      <c r="T1253" s="149"/>
      <c r="AT1253" s="145" t="s">
        <v>143</v>
      </c>
      <c r="AU1253" s="145" t="s">
        <v>81</v>
      </c>
      <c r="AV1253" s="12" t="s">
        <v>81</v>
      </c>
      <c r="AW1253" s="12" t="s">
        <v>27</v>
      </c>
      <c r="AX1253" s="12" t="s">
        <v>71</v>
      </c>
      <c r="AY1253" s="145" t="s">
        <v>135</v>
      </c>
    </row>
    <row r="1254" spans="2:65" s="12" customFormat="1">
      <c r="B1254" s="143"/>
      <c r="D1254" s="144" t="s">
        <v>143</v>
      </c>
      <c r="E1254" s="145" t="s">
        <v>1</v>
      </c>
      <c r="F1254" s="146" t="s">
        <v>1262</v>
      </c>
      <c r="H1254" s="147">
        <v>13.21</v>
      </c>
      <c r="L1254" s="143"/>
      <c r="M1254" s="148"/>
      <c r="T1254" s="149"/>
      <c r="AT1254" s="145" t="s">
        <v>143</v>
      </c>
      <c r="AU1254" s="145" t="s">
        <v>81</v>
      </c>
      <c r="AV1254" s="12" t="s">
        <v>81</v>
      </c>
      <c r="AW1254" s="12" t="s">
        <v>27</v>
      </c>
      <c r="AX1254" s="12" t="s">
        <v>71</v>
      </c>
      <c r="AY1254" s="145" t="s">
        <v>135</v>
      </c>
    </row>
    <row r="1255" spans="2:65" s="13" customFormat="1">
      <c r="B1255" s="150"/>
      <c r="D1255" s="144" t="s">
        <v>143</v>
      </c>
      <c r="E1255" s="151" t="s">
        <v>1</v>
      </c>
      <c r="F1255" s="152" t="s">
        <v>174</v>
      </c>
      <c r="H1255" s="153">
        <v>184.07499999999999</v>
      </c>
      <c r="L1255" s="150"/>
      <c r="M1255" s="154"/>
      <c r="T1255" s="155"/>
      <c r="AT1255" s="151" t="s">
        <v>143</v>
      </c>
      <c r="AU1255" s="151" t="s">
        <v>81</v>
      </c>
      <c r="AV1255" s="13" t="s">
        <v>141</v>
      </c>
      <c r="AW1255" s="13" t="s">
        <v>27</v>
      </c>
      <c r="AX1255" s="13" t="s">
        <v>79</v>
      </c>
      <c r="AY1255" s="151" t="s">
        <v>135</v>
      </c>
    </row>
    <row r="1256" spans="2:65" s="1" customFormat="1" ht="24.15" customHeight="1">
      <c r="B1256" s="129"/>
      <c r="C1256" s="130" t="s">
        <v>1263</v>
      </c>
      <c r="D1256" s="130" t="s">
        <v>137</v>
      </c>
      <c r="E1256" s="131" t="s">
        <v>1264</v>
      </c>
      <c r="F1256" s="132" t="s">
        <v>1265</v>
      </c>
      <c r="G1256" s="133" t="s">
        <v>140</v>
      </c>
      <c r="H1256" s="134">
        <v>839.66</v>
      </c>
      <c r="I1256" s="135"/>
      <c r="J1256" s="135">
        <f>ROUND(I1256*H1256,2)</f>
        <v>0</v>
      </c>
      <c r="K1256" s="136"/>
      <c r="L1256" s="29"/>
      <c r="M1256" s="137" t="s">
        <v>1</v>
      </c>
      <c r="N1256" s="138" t="s">
        <v>36</v>
      </c>
      <c r="O1256" s="139">
        <v>0.245</v>
      </c>
      <c r="P1256" s="139">
        <f>O1256*H1256</f>
        <v>205.71669999999997</v>
      </c>
      <c r="Q1256" s="139">
        <v>2.6800000000000001E-3</v>
      </c>
      <c r="R1256" s="139">
        <f>Q1256*H1256</f>
        <v>2.2502887999999999</v>
      </c>
      <c r="S1256" s="139">
        <v>0</v>
      </c>
      <c r="T1256" s="140">
        <f>S1256*H1256</f>
        <v>0</v>
      </c>
      <c r="AR1256" s="141" t="s">
        <v>141</v>
      </c>
      <c r="AT1256" s="141" t="s">
        <v>137</v>
      </c>
      <c r="AU1256" s="141" t="s">
        <v>81</v>
      </c>
      <c r="AY1256" s="17" t="s">
        <v>135</v>
      </c>
      <c r="BE1256" s="142">
        <f>IF(N1256="základní",J1256,0)</f>
        <v>0</v>
      </c>
      <c r="BF1256" s="142">
        <f>IF(N1256="snížená",J1256,0)</f>
        <v>0</v>
      </c>
      <c r="BG1256" s="142">
        <f>IF(N1256="zákl. přenesená",J1256,0)</f>
        <v>0</v>
      </c>
      <c r="BH1256" s="142">
        <f>IF(N1256="sníž. přenesená",J1256,0)</f>
        <v>0</v>
      </c>
      <c r="BI1256" s="142">
        <f>IF(N1256="nulová",J1256,0)</f>
        <v>0</v>
      </c>
      <c r="BJ1256" s="17" t="s">
        <v>79</v>
      </c>
      <c r="BK1256" s="142">
        <f>ROUND(I1256*H1256,2)</f>
        <v>0</v>
      </c>
      <c r="BL1256" s="17" t="s">
        <v>141</v>
      </c>
      <c r="BM1256" s="141" t="s">
        <v>1266</v>
      </c>
    </row>
    <row r="1257" spans="2:65" s="12" customFormat="1">
      <c r="B1257" s="143"/>
      <c r="D1257" s="144" t="s">
        <v>143</v>
      </c>
      <c r="E1257" s="145" t="s">
        <v>1</v>
      </c>
      <c r="F1257" s="146" t="s">
        <v>1267</v>
      </c>
      <c r="H1257" s="147">
        <v>1.7250000000000001</v>
      </c>
      <c r="L1257" s="143"/>
      <c r="M1257" s="148"/>
      <c r="T1257" s="149"/>
      <c r="AT1257" s="145" t="s">
        <v>143</v>
      </c>
      <c r="AU1257" s="145" t="s">
        <v>81</v>
      </c>
      <c r="AV1257" s="12" t="s">
        <v>81</v>
      </c>
      <c r="AW1257" s="12" t="s">
        <v>27</v>
      </c>
      <c r="AX1257" s="12" t="s">
        <v>71</v>
      </c>
      <c r="AY1257" s="145" t="s">
        <v>135</v>
      </c>
    </row>
    <row r="1258" spans="2:65" s="12" customFormat="1">
      <c r="B1258" s="143"/>
      <c r="D1258" s="144" t="s">
        <v>143</v>
      </c>
      <c r="E1258" s="145" t="s">
        <v>1</v>
      </c>
      <c r="F1258" s="146" t="s">
        <v>1268</v>
      </c>
      <c r="H1258" s="147">
        <v>3.45</v>
      </c>
      <c r="L1258" s="143"/>
      <c r="M1258" s="148"/>
      <c r="T1258" s="149"/>
      <c r="AT1258" s="145" t="s">
        <v>143</v>
      </c>
      <c r="AU1258" s="145" t="s">
        <v>81</v>
      </c>
      <c r="AV1258" s="12" t="s">
        <v>81</v>
      </c>
      <c r="AW1258" s="12" t="s">
        <v>27</v>
      </c>
      <c r="AX1258" s="12" t="s">
        <v>71</v>
      </c>
      <c r="AY1258" s="145" t="s">
        <v>135</v>
      </c>
    </row>
    <row r="1259" spans="2:65" s="15" customFormat="1">
      <c r="B1259" s="175"/>
      <c r="D1259" s="144" t="s">
        <v>143</v>
      </c>
      <c r="E1259" s="176" t="s">
        <v>1</v>
      </c>
      <c r="F1259" s="177" t="s">
        <v>590</v>
      </c>
      <c r="H1259" s="178">
        <v>5.1750000000000007</v>
      </c>
      <c r="L1259" s="175"/>
      <c r="M1259" s="179"/>
      <c r="T1259" s="180"/>
      <c r="AT1259" s="176" t="s">
        <v>143</v>
      </c>
      <c r="AU1259" s="176" t="s">
        <v>81</v>
      </c>
      <c r="AV1259" s="15" t="s">
        <v>150</v>
      </c>
      <c r="AW1259" s="15" t="s">
        <v>27</v>
      </c>
      <c r="AX1259" s="15" t="s">
        <v>71</v>
      </c>
      <c r="AY1259" s="176" t="s">
        <v>135</v>
      </c>
    </row>
    <row r="1260" spans="2:65" s="14" customFormat="1">
      <c r="B1260" s="156"/>
      <c r="D1260" s="144" t="s">
        <v>143</v>
      </c>
      <c r="E1260" s="157" t="s">
        <v>1</v>
      </c>
      <c r="F1260" s="158" t="s">
        <v>1001</v>
      </c>
      <c r="H1260" s="157" t="s">
        <v>1</v>
      </c>
      <c r="L1260" s="156"/>
      <c r="M1260" s="159"/>
      <c r="T1260" s="160"/>
      <c r="AT1260" s="157" t="s">
        <v>143</v>
      </c>
      <c r="AU1260" s="157" t="s">
        <v>81</v>
      </c>
      <c r="AV1260" s="14" t="s">
        <v>79</v>
      </c>
      <c r="AW1260" s="14" t="s">
        <v>27</v>
      </c>
      <c r="AX1260" s="14" t="s">
        <v>71</v>
      </c>
      <c r="AY1260" s="157" t="s">
        <v>135</v>
      </c>
    </row>
    <row r="1261" spans="2:65" s="12" customFormat="1">
      <c r="B1261" s="143"/>
      <c r="D1261" s="144" t="s">
        <v>143</v>
      </c>
      <c r="E1261" s="145" t="s">
        <v>1</v>
      </c>
      <c r="F1261" s="146" t="s">
        <v>1269</v>
      </c>
      <c r="H1261" s="147">
        <v>25.440999999999999</v>
      </c>
      <c r="L1261" s="143"/>
      <c r="M1261" s="148"/>
      <c r="T1261" s="149"/>
      <c r="AT1261" s="145" t="s">
        <v>143</v>
      </c>
      <c r="AU1261" s="145" t="s">
        <v>81</v>
      </c>
      <c r="AV1261" s="12" t="s">
        <v>81</v>
      </c>
      <c r="AW1261" s="12" t="s">
        <v>27</v>
      </c>
      <c r="AX1261" s="12" t="s">
        <v>71</v>
      </c>
      <c r="AY1261" s="145" t="s">
        <v>135</v>
      </c>
    </row>
    <row r="1262" spans="2:65" s="12" customFormat="1">
      <c r="B1262" s="143"/>
      <c r="D1262" s="144" t="s">
        <v>143</v>
      </c>
      <c r="E1262" s="145" t="s">
        <v>1</v>
      </c>
      <c r="F1262" s="146" t="s">
        <v>1270</v>
      </c>
      <c r="H1262" s="147">
        <v>409.70600000000002</v>
      </c>
      <c r="L1262" s="143"/>
      <c r="M1262" s="148"/>
      <c r="T1262" s="149"/>
      <c r="AT1262" s="145" t="s">
        <v>143</v>
      </c>
      <c r="AU1262" s="145" t="s">
        <v>81</v>
      </c>
      <c r="AV1262" s="12" t="s">
        <v>81</v>
      </c>
      <c r="AW1262" s="12" t="s">
        <v>27</v>
      </c>
      <c r="AX1262" s="12" t="s">
        <v>71</v>
      </c>
      <c r="AY1262" s="145" t="s">
        <v>135</v>
      </c>
    </row>
    <row r="1263" spans="2:65" s="12" customFormat="1">
      <c r="B1263" s="143"/>
      <c r="D1263" s="144" t="s">
        <v>143</v>
      </c>
      <c r="E1263" s="145" t="s">
        <v>1</v>
      </c>
      <c r="F1263" s="146" t="s">
        <v>1271</v>
      </c>
      <c r="H1263" s="147">
        <v>13.705</v>
      </c>
      <c r="L1263" s="143"/>
      <c r="M1263" s="148"/>
      <c r="T1263" s="149"/>
      <c r="AT1263" s="145" t="s">
        <v>143</v>
      </c>
      <c r="AU1263" s="145" t="s">
        <v>81</v>
      </c>
      <c r="AV1263" s="12" t="s">
        <v>81</v>
      </c>
      <c r="AW1263" s="12" t="s">
        <v>27</v>
      </c>
      <c r="AX1263" s="12" t="s">
        <v>71</v>
      </c>
      <c r="AY1263" s="145" t="s">
        <v>135</v>
      </c>
    </row>
    <row r="1264" spans="2:65" s="12" customFormat="1">
      <c r="B1264" s="143"/>
      <c r="D1264" s="144" t="s">
        <v>143</v>
      </c>
      <c r="E1264" s="145" t="s">
        <v>1</v>
      </c>
      <c r="F1264" s="146" t="s">
        <v>1272</v>
      </c>
      <c r="H1264" s="147">
        <v>1.1020000000000001</v>
      </c>
      <c r="L1264" s="143"/>
      <c r="M1264" s="148"/>
      <c r="T1264" s="149"/>
      <c r="AT1264" s="145" t="s">
        <v>143</v>
      </c>
      <c r="AU1264" s="145" t="s">
        <v>81</v>
      </c>
      <c r="AV1264" s="12" t="s">
        <v>81</v>
      </c>
      <c r="AW1264" s="12" t="s">
        <v>27</v>
      </c>
      <c r="AX1264" s="12" t="s">
        <v>71</v>
      </c>
      <c r="AY1264" s="145" t="s">
        <v>135</v>
      </c>
    </row>
    <row r="1265" spans="2:51" s="12" customFormat="1">
      <c r="B1265" s="143"/>
      <c r="D1265" s="144" t="s">
        <v>143</v>
      </c>
      <c r="E1265" s="145" t="s">
        <v>1</v>
      </c>
      <c r="F1265" s="146" t="s">
        <v>1273</v>
      </c>
      <c r="H1265" s="147">
        <v>4.76</v>
      </c>
      <c r="L1265" s="143"/>
      <c r="M1265" s="148"/>
      <c r="T1265" s="149"/>
      <c r="AT1265" s="145" t="s">
        <v>143</v>
      </c>
      <c r="AU1265" s="145" t="s">
        <v>81</v>
      </c>
      <c r="AV1265" s="12" t="s">
        <v>81</v>
      </c>
      <c r="AW1265" s="12" t="s">
        <v>27</v>
      </c>
      <c r="AX1265" s="12" t="s">
        <v>71</v>
      </c>
      <c r="AY1265" s="145" t="s">
        <v>135</v>
      </c>
    </row>
    <row r="1266" spans="2:51" s="15" customFormat="1">
      <c r="B1266" s="175"/>
      <c r="D1266" s="144" t="s">
        <v>143</v>
      </c>
      <c r="E1266" s="176" t="s">
        <v>1</v>
      </c>
      <c r="F1266" s="177" t="s">
        <v>590</v>
      </c>
      <c r="H1266" s="178">
        <v>454.71399999999994</v>
      </c>
      <c r="L1266" s="175"/>
      <c r="M1266" s="179"/>
      <c r="T1266" s="180"/>
      <c r="AT1266" s="176" t="s">
        <v>143</v>
      </c>
      <c r="AU1266" s="176" t="s">
        <v>81</v>
      </c>
      <c r="AV1266" s="15" t="s">
        <v>150</v>
      </c>
      <c r="AW1266" s="15" t="s">
        <v>27</v>
      </c>
      <c r="AX1266" s="15" t="s">
        <v>71</v>
      </c>
      <c r="AY1266" s="176" t="s">
        <v>135</v>
      </c>
    </row>
    <row r="1267" spans="2:51" s="14" customFormat="1">
      <c r="B1267" s="156"/>
      <c r="D1267" s="144" t="s">
        <v>143</v>
      </c>
      <c r="E1267" s="157" t="s">
        <v>1</v>
      </c>
      <c r="F1267" s="158" t="s">
        <v>1155</v>
      </c>
      <c r="H1267" s="157" t="s">
        <v>1</v>
      </c>
      <c r="L1267" s="156"/>
      <c r="M1267" s="159"/>
      <c r="T1267" s="160"/>
      <c r="AT1267" s="157" t="s">
        <v>143</v>
      </c>
      <c r="AU1267" s="157" t="s">
        <v>81</v>
      </c>
      <c r="AV1267" s="14" t="s">
        <v>79</v>
      </c>
      <c r="AW1267" s="14" t="s">
        <v>27</v>
      </c>
      <c r="AX1267" s="14" t="s">
        <v>71</v>
      </c>
      <c r="AY1267" s="157" t="s">
        <v>135</v>
      </c>
    </row>
    <row r="1268" spans="2:51" s="12" customFormat="1">
      <c r="B1268" s="143"/>
      <c r="D1268" s="144" t="s">
        <v>143</v>
      </c>
      <c r="E1268" s="145" t="s">
        <v>1</v>
      </c>
      <c r="F1268" s="146" t="s">
        <v>1274</v>
      </c>
      <c r="H1268" s="147">
        <v>199.61199999999999</v>
      </c>
      <c r="L1268" s="143"/>
      <c r="M1268" s="148"/>
      <c r="T1268" s="149"/>
      <c r="AT1268" s="145" t="s">
        <v>143</v>
      </c>
      <c r="AU1268" s="145" t="s">
        <v>81</v>
      </c>
      <c r="AV1268" s="12" t="s">
        <v>81</v>
      </c>
      <c r="AW1268" s="12" t="s">
        <v>27</v>
      </c>
      <c r="AX1268" s="12" t="s">
        <v>71</v>
      </c>
      <c r="AY1268" s="145" t="s">
        <v>135</v>
      </c>
    </row>
    <row r="1269" spans="2:51" s="12" customFormat="1">
      <c r="B1269" s="143"/>
      <c r="D1269" s="144" t="s">
        <v>143</v>
      </c>
      <c r="E1269" s="145" t="s">
        <v>1</v>
      </c>
      <c r="F1269" s="146" t="s">
        <v>1275</v>
      </c>
      <c r="H1269" s="147">
        <v>0.68</v>
      </c>
      <c r="L1269" s="143"/>
      <c r="M1269" s="148"/>
      <c r="T1269" s="149"/>
      <c r="AT1269" s="145" t="s">
        <v>143</v>
      </c>
      <c r="AU1269" s="145" t="s">
        <v>81</v>
      </c>
      <c r="AV1269" s="12" t="s">
        <v>81</v>
      </c>
      <c r="AW1269" s="12" t="s">
        <v>27</v>
      </c>
      <c r="AX1269" s="12" t="s">
        <v>71</v>
      </c>
      <c r="AY1269" s="145" t="s">
        <v>135</v>
      </c>
    </row>
    <row r="1270" spans="2:51" s="12" customFormat="1">
      <c r="B1270" s="143"/>
      <c r="D1270" s="144" t="s">
        <v>143</v>
      </c>
      <c r="E1270" s="145" t="s">
        <v>1</v>
      </c>
      <c r="F1270" s="146" t="s">
        <v>1050</v>
      </c>
      <c r="H1270" s="147">
        <v>0.67400000000000004</v>
      </c>
      <c r="L1270" s="143"/>
      <c r="M1270" s="148"/>
      <c r="T1270" s="149"/>
      <c r="AT1270" s="145" t="s">
        <v>143</v>
      </c>
      <c r="AU1270" s="145" t="s">
        <v>81</v>
      </c>
      <c r="AV1270" s="12" t="s">
        <v>81</v>
      </c>
      <c r="AW1270" s="12" t="s">
        <v>27</v>
      </c>
      <c r="AX1270" s="12" t="s">
        <v>71</v>
      </c>
      <c r="AY1270" s="145" t="s">
        <v>135</v>
      </c>
    </row>
    <row r="1271" spans="2:51" s="12" customFormat="1">
      <c r="B1271" s="143"/>
      <c r="D1271" s="144" t="s">
        <v>143</v>
      </c>
      <c r="E1271" s="145" t="s">
        <v>1</v>
      </c>
      <c r="F1271" s="146" t="s">
        <v>1276</v>
      </c>
      <c r="H1271" s="147">
        <v>1</v>
      </c>
      <c r="L1271" s="143"/>
      <c r="M1271" s="148"/>
      <c r="T1271" s="149"/>
      <c r="AT1271" s="145" t="s">
        <v>143</v>
      </c>
      <c r="AU1271" s="145" t="s">
        <v>81</v>
      </c>
      <c r="AV1271" s="12" t="s">
        <v>81</v>
      </c>
      <c r="AW1271" s="12" t="s">
        <v>27</v>
      </c>
      <c r="AX1271" s="12" t="s">
        <v>71</v>
      </c>
      <c r="AY1271" s="145" t="s">
        <v>135</v>
      </c>
    </row>
    <row r="1272" spans="2:51" s="15" customFormat="1">
      <c r="B1272" s="175"/>
      <c r="D1272" s="144" t="s">
        <v>143</v>
      </c>
      <c r="E1272" s="176" t="s">
        <v>1</v>
      </c>
      <c r="F1272" s="177" t="s">
        <v>590</v>
      </c>
      <c r="H1272" s="178">
        <v>201.96600000000001</v>
      </c>
      <c r="L1272" s="175"/>
      <c r="M1272" s="179"/>
      <c r="T1272" s="180"/>
      <c r="AT1272" s="176" t="s">
        <v>143</v>
      </c>
      <c r="AU1272" s="176" t="s">
        <v>81</v>
      </c>
      <c r="AV1272" s="15" t="s">
        <v>150</v>
      </c>
      <c r="AW1272" s="15" t="s">
        <v>27</v>
      </c>
      <c r="AX1272" s="15" t="s">
        <v>71</v>
      </c>
      <c r="AY1272" s="176" t="s">
        <v>135</v>
      </c>
    </row>
    <row r="1273" spans="2:51" s="14" customFormat="1">
      <c r="B1273" s="156"/>
      <c r="D1273" s="144" t="s">
        <v>143</v>
      </c>
      <c r="E1273" s="157" t="s">
        <v>1</v>
      </c>
      <c r="F1273" s="158" t="s">
        <v>1162</v>
      </c>
      <c r="H1273" s="157" t="s">
        <v>1</v>
      </c>
      <c r="L1273" s="156"/>
      <c r="M1273" s="159"/>
      <c r="T1273" s="160"/>
      <c r="AT1273" s="157" t="s">
        <v>143</v>
      </c>
      <c r="AU1273" s="157" t="s">
        <v>81</v>
      </c>
      <c r="AV1273" s="14" t="s">
        <v>79</v>
      </c>
      <c r="AW1273" s="14" t="s">
        <v>27</v>
      </c>
      <c r="AX1273" s="14" t="s">
        <v>71</v>
      </c>
      <c r="AY1273" s="157" t="s">
        <v>135</v>
      </c>
    </row>
    <row r="1274" spans="2:51" s="12" customFormat="1">
      <c r="B1274" s="143"/>
      <c r="D1274" s="144" t="s">
        <v>143</v>
      </c>
      <c r="E1274" s="145" t="s">
        <v>1</v>
      </c>
      <c r="F1274" s="146" t="s">
        <v>1277</v>
      </c>
      <c r="H1274" s="147">
        <v>124.54900000000001</v>
      </c>
      <c r="L1274" s="143"/>
      <c r="M1274" s="148"/>
      <c r="T1274" s="149"/>
      <c r="AT1274" s="145" t="s">
        <v>143</v>
      </c>
      <c r="AU1274" s="145" t="s">
        <v>81</v>
      </c>
      <c r="AV1274" s="12" t="s">
        <v>81</v>
      </c>
      <c r="AW1274" s="12" t="s">
        <v>27</v>
      </c>
      <c r="AX1274" s="12" t="s">
        <v>71</v>
      </c>
      <c r="AY1274" s="145" t="s">
        <v>135</v>
      </c>
    </row>
    <row r="1275" spans="2:51" s="12" customFormat="1">
      <c r="B1275" s="143"/>
      <c r="D1275" s="144" t="s">
        <v>143</v>
      </c>
      <c r="E1275" s="145" t="s">
        <v>1</v>
      </c>
      <c r="F1275" s="146" t="s">
        <v>1278</v>
      </c>
      <c r="H1275" s="147">
        <v>0.24</v>
      </c>
      <c r="L1275" s="143"/>
      <c r="M1275" s="148"/>
      <c r="T1275" s="149"/>
      <c r="AT1275" s="145" t="s">
        <v>143</v>
      </c>
      <c r="AU1275" s="145" t="s">
        <v>81</v>
      </c>
      <c r="AV1275" s="12" t="s">
        <v>81</v>
      </c>
      <c r="AW1275" s="12" t="s">
        <v>27</v>
      </c>
      <c r="AX1275" s="12" t="s">
        <v>71</v>
      </c>
      <c r="AY1275" s="145" t="s">
        <v>135</v>
      </c>
    </row>
    <row r="1276" spans="2:51" s="15" customFormat="1">
      <c r="B1276" s="175"/>
      <c r="D1276" s="144" t="s">
        <v>143</v>
      </c>
      <c r="E1276" s="176" t="s">
        <v>1</v>
      </c>
      <c r="F1276" s="177" t="s">
        <v>590</v>
      </c>
      <c r="H1276" s="178">
        <v>124.789</v>
      </c>
      <c r="L1276" s="175"/>
      <c r="M1276" s="179"/>
      <c r="T1276" s="180"/>
      <c r="AT1276" s="176" t="s">
        <v>143</v>
      </c>
      <c r="AU1276" s="176" t="s">
        <v>81</v>
      </c>
      <c r="AV1276" s="15" t="s">
        <v>150</v>
      </c>
      <c r="AW1276" s="15" t="s">
        <v>27</v>
      </c>
      <c r="AX1276" s="15" t="s">
        <v>71</v>
      </c>
      <c r="AY1276" s="176" t="s">
        <v>135</v>
      </c>
    </row>
    <row r="1277" spans="2:51" s="14" customFormat="1">
      <c r="B1277" s="156"/>
      <c r="D1277" s="144" t="s">
        <v>143</v>
      </c>
      <c r="E1277" s="157" t="s">
        <v>1</v>
      </c>
      <c r="F1277" s="158" t="s">
        <v>1167</v>
      </c>
      <c r="H1277" s="157" t="s">
        <v>1</v>
      </c>
      <c r="L1277" s="156"/>
      <c r="M1277" s="159"/>
      <c r="T1277" s="160"/>
      <c r="AT1277" s="157" t="s">
        <v>143</v>
      </c>
      <c r="AU1277" s="157" t="s">
        <v>81</v>
      </c>
      <c r="AV1277" s="14" t="s">
        <v>79</v>
      </c>
      <c r="AW1277" s="14" t="s">
        <v>27</v>
      </c>
      <c r="AX1277" s="14" t="s">
        <v>71</v>
      </c>
      <c r="AY1277" s="157" t="s">
        <v>135</v>
      </c>
    </row>
    <row r="1278" spans="2:51" s="12" customFormat="1">
      <c r="B1278" s="143"/>
      <c r="D1278" s="144" t="s">
        <v>143</v>
      </c>
      <c r="E1278" s="145" t="s">
        <v>1</v>
      </c>
      <c r="F1278" s="146" t="s">
        <v>1279</v>
      </c>
      <c r="H1278" s="147">
        <v>51.756</v>
      </c>
      <c r="L1278" s="143"/>
      <c r="M1278" s="148"/>
      <c r="T1278" s="149"/>
      <c r="AT1278" s="145" t="s">
        <v>143</v>
      </c>
      <c r="AU1278" s="145" t="s">
        <v>81</v>
      </c>
      <c r="AV1278" s="12" t="s">
        <v>81</v>
      </c>
      <c r="AW1278" s="12" t="s">
        <v>27</v>
      </c>
      <c r="AX1278" s="12" t="s">
        <v>71</v>
      </c>
      <c r="AY1278" s="145" t="s">
        <v>135</v>
      </c>
    </row>
    <row r="1279" spans="2:51" s="12" customFormat="1">
      <c r="B1279" s="143"/>
      <c r="D1279" s="144" t="s">
        <v>143</v>
      </c>
      <c r="E1279" s="145" t="s">
        <v>1</v>
      </c>
      <c r="F1279" s="146" t="s">
        <v>1280</v>
      </c>
      <c r="H1279" s="147">
        <v>1.26</v>
      </c>
      <c r="L1279" s="143"/>
      <c r="M1279" s="148"/>
      <c r="T1279" s="149"/>
      <c r="AT1279" s="145" t="s">
        <v>143</v>
      </c>
      <c r="AU1279" s="145" t="s">
        <v>81</v>
      </c>
      <c r="AV1279" s="12" t="s">
        <v>81</v>
      </c>
      <c r="AW1279" s="12" t="s">
        <v>27</v>
      </c>
      <c r="AX1279" s="12" t="s">
        <v>71</v>
      </c>
      <c r="AY1279" s="145" t="s">
        <v>135</v>
      </c>
    </row>
    <row r="1280" spans="2:51" s="15" customFormat="1">
      <c r="B1280" s="175"/>
      <c r="D1280" s="144" t="s">
        <v>143</v>
      </c>
      <c r="E1280" s="176" t="s">
        <v>1</v>
      </c>
      <c r="F1280" s="177" t="s">
        <v>590</v>
      </c>
      <c r="H1280" s="178">
        <v>53.015999999999998</v>
      </c>
      <c r="L1280" s="175"/>
      <c r="M1280" s="179"/>
      <c r="T1280" s="180"/>
      <c r="AT1280" s="176" t="s">
        <v>143</v>
      </c>
      <c r="AU1280" s="176" t="s">
        <v>81</v>
      </c>
      <c r="AV1280" s="15" t="s">
        <v>150</v>
      </c>
      <c r="AW1280" s="15" t="s">
        <v>27</v>
      </c>
      <c r="AX1280" s="15" t="s">
        <v>71</v>
      </c>
      <c r="AY1280" s="176" t="s">
        <v>135</v>
      </c>
    </row>
    <row r="1281" spans="2:65" s="13" customFormat="1">
      <c r="B1281" s="150"/>
      <c r="D1281" s="144" t="s">
        <v>143</v>
      </c>
      <c r="E1281" s="151" t="s">
        <v>1</v>
      </c>
      <c r="F1281" s="152" t="s">
        <v>174</v>
      </c>
      <c r="H1281" s="153">
        <v>839.65999999999985</v>
      </c>
      <c r="L1281" s="150"/>
      <c r="M1281" s="154"/>
      <c r="T1281" s="155"/>
      <c r="AT1281" s="151" t="s">
        <v>143</v>
      </c>
      <c r="AU1281" s="151" t="s">
        <v>81</v>
      </c>
      <c r="AV1281" s="13" t="s">
        <v>141</v>
      </c>
      <c r="AW1281" s="13" t="s">
        <v>27</v>
      </c>
      <c r="AX1281" s="13" t="s">
        <v>79</v>
      </c>
      <c r="AY1281" s="151" t="s">
        <v>135</v>
      </c>
    </row>
    <row r="1282" spans="2:65" s="1" customFormat="1" ht="24.15" customHeight="1">
      <c r="B1282" s="129"/>
      <c r="C1282" s="130" t="s">
        <v>1281</v>
      </c>
      <c r="D1282" s="130" t="s">
        <v>137</v>
      </c>
      <c r="E1282" s="131" t="s">
        <v>1282</v>
      </c>
      <c r="F1282" s="132" t="s">
        <v>1283</v>
      </c>
      <c r="G1282" s="133" t="s">
        <v>140</v>
      </c>
      <c r="H1282" s="134">
        <v>70.953000000000003</v>
      </c>
      <c r="I1282" s="135"/>
      <c r="J1282" s="135">
        <f>ROUND(I1282*H1282,2)</f>
        <v>0</v>
      </c>
      <c r="K1282" s="136"/>
      <c r="L1282" s="29"/>
      <c r="M1282" s="137" t="s">
        <v>1</v>
      </c>
      <c r="N1282" s="138" t="s">
        <v>36</v>
      </c>
      <c r="O1282" s="139">
        <v>0.06</v>
      </c>
      <c r="P1282" s="139">
        <f>O1282*H1282</f>
        <v>4.25718</v>
      </c>
      <c r="Q1282" s="139">
        <v>0</v>
      </c>
      <c r="R1282" s="139">
        <f>Q1282*H1282</f>
        <v>0</v>
      </c>
      <c r="S1282" s="139">
        <v>0</v>
      </c>
      <c r="T1282" s="140">
        <f>S1282*H1282</f>
        <v>0</v>
      </c>
      <c r="AR1282" s="141" t="s">
        <v>141</v>
      </c>
      <c r="AT1282" s="141" t="s">
        <v>137</v>
      </c>
      <c r="AU1282" s="141" t="s">
        <v>81</v>
      </c>
      <c r="AY1282" s="17" t="s">
        <v>135</v>
      </c>
      <c r="BE1282" s="142">
        <f>IF(N1282="základní",J1282,0)</f>
        <v>0</v>
      </c>
      <c r="BF1282" s="142">
        <f>IF(N1282="snížená",J1282,0)</f>
        <v>0</v>
      </c>
      <c r="BG1282" s="142">
        <f>IF(N1282="zákl. přenesená",J1282,0)</f>
        <v>0</v>
      </c>
      <c r="BH1282" s="142">
        <f>IF(N1282="sníž. přenesená",J1282,0)</f>
        <v>0</v>
      </c>
      <c r="BI1282" s="142">
        <f>IF(N1282="nulová",J1282,0)</f>
        <v>0</v>
      </c>
      <c r="BJ1282" s="17" t="s">
        <v>79</v>
      </c>
      <c r="BK1282" s="142">
        <f>ROUND(I1282*H1282,2)</f>
        <v>0</v>
      </c>
      <c r="BL1282" s="17" t="s">
        <v>141</v>
      </c>
      <c r="BM1282" s="141" t="s">
        <v>1284</v>
      </c>
    </row>
    <row r="1283" spans="2:65" s="14" customFormat="1">
      <c r="B1283" s="156"/>
      <c r="D1283" s="144" t="s">
        <v>143</v>
      </c>
      <c r="E1283" s="157" t="s">
        <v>1</v>
      </c>
      <c r="F1283" s="158" t="s">
        <v>1001</v>
      </c>
      <c r="H1283" s="157" t="s">
        <v>1</v>
      </c>
      <c r="L1283" s="156"/>
      <c r="M1283" s="159"/>
      <c r="T1283" s="160"/>
      <c r="AT1283" s="157" t="s">
        <v>143</v>
      </c>
      <c r="AU1283" s="157" t="s">
        <v>81</v>
      </c>
      <c r="AV1283" s="14" t="s">
        <v>79</v>
      </c>
      <c r="AW1283" s="14" t="s">
        <v>27</v>
      </c>
      <c r="AX1283" s="14" t="s">
        <v>71</v>
      </c>
      <c r="AY1283" s="157" t="s">
        <v>135</v>
      </c>
    </row>
    <row r="1284" spans="2:65" s="12" customFormat="1">
      <c r="B1284" s="143"/>
      <c r="D1284" s="144" t="s">
        <v>143</v>
      </c>
      <c r="E1284" s="145" t="s">
        <v>1</v>
      </c>
      <c r="F1284" s="146" t="s">
        <v>1285</v>
      </c>
      <c r="H1284" s="147">
        <v>15.103999999999999</v>
      </c>
      <c r="L1284" s="143"/>
      <c r="M1284" s="148"/>
      <c r="T1284" s="149"/>
      <c r="AT1284" s="145" t="s">
        <v>143</v>
      </c>
      <c r="AU1284" s="145" t="s">
        <v>81</v>
      </c>
      <c r="AV1284" s="12" t="s">
        <v>81</v>
      </c>
      <c r="AW1284" s="12" t="s">
        <v>27</v>
      </c>
      <c r="AX1284" s="12" t="s">
        <v>71</v>
      </c>
      <c r="AY1284" s="145" t="s">
        <v>135</v>
      </c>
    </row>
    <row r="1285" spans="2:65" s="12" customFormat="1">
      <c r="B1285" s="143"/>
      <c r="D1285" s="144" t="s">
        <v>143</v>
      </c>
      <c r="E1285" s="145" t="s">
        <v>1</v>
      </c>
      <c r="F1285" s="146" t="s">
        <v>1286</v>
      </c>
      <c r="H1285" s="147">
        <v>20.16</v>
      </c>
      <c r="L1285" s="143"/>
      <c r="M1285" s="148"/>
      <c r="T1285" s="149"/>
      <c r="AT1285" s="145" t="s">
        <v>143</v>
      </c>
      <c r="AU1285" s="145" t="s">
        <v>81</v>
      </c>
      <c r="AV1285" s="12" t="s">
        <v>81</v>
      </c>
      <c r="AW1285" s="12" t="s">
        <v>27</v>
      </c>
      <c r="AX1285" s="12" t="s">
        <v>71</v>
      </c>
      <c r="AY1285" s="145" t="s">
        <v>135</v>
      </c>
    </row>
    <row r="1286" spans="2:65" s="12" customFormat="1">
      <c r="B1286" s="143"/>
      <c r="D1286" s="144" t="s">
        <v>143</v>
      </c>
      <c r="E1286" s="145" t="s">
        <v>1</v>
      </c>
      <c r="F1286" s="146" t="s">
        <v>1287</v>
      </c>
      <c r="H1286" s="147">
        <v>10.185</v>
      </c>
      <c r="L1286" s="143"/>
      <c r="M1286" s="148"/>
      <c r="T1286" s="149"/>
      <c r="AT1286" s="145" t="s">
        <v>143</v>
      </c>
      <c r="AU1286" s="145" t="s">
        <v>81</v>
      </c>
      <c r="AV1286" s="12" t="s">
        <v>81</v>
      </c>
      <c r="AW1286" s="12" t="s">
        <v>27</v>
      </c>
      <c r="AX1286" s="12" t="s">
        <v>71</v>
      </c>
      <c r="AY1286" s="145" t="s">
        <v>135</v>
      </c>
    </row>
    <row r="1287" spans="2:65" s="14" customFormat="1">
      <c r="B1287" s="156"/>
      <c r="D1287" s="144" t="s">
        <v>143</v>
      </c>
      <c r="E1287" s="157" t="s">
        <v>1</v>
      </c>
      <c r="F1287" s="158" t="s">
        <v>1155</v>
      </c>
      <c r="H1287" s="157" t="s">
        <v>1</v>
      </c>
      <c r="L1287" s="156"/>
      <c r="M1287" s="159"/>
      <c r="T1287" s="160"/>
      <c r="AT1287" s="157" t="s">
        <v>143</v>
      </c>
      <c r="AU1287" s="157" t="s">
        <v>81</v>
      </c>
      <c r="AV1287" s="14" t="s">
        <v>79</v>
      </c>
      <c r="AW1287" s="14" t="s">
        <v>27</v>
      </c>
      <c r="AX1287" s="14" t="s">
        <v>71</v>
      </c>
      <c r="AY1287" s="157" t="s">
        <v>135</v>
      </c>
    </row>
    <row r="1288" spans="2:65" s="12" customFormat="1">
      <c r="B1288" s="143"/>
      <c r="D1288" s="144" t="s">
        <v>143</v>
      </c>
      <c r="E1288" s="145" t="s">
        <v>1</v>
      </c>
      <c r="F1288" s="146" t="s">
        <v>1288</v>
      </c>
      <c r="H1288" s="147">
        <v>2.88</v>
      </c>
      <c r="L1288" s="143"/>
      <c r="M1288" s="148"/>
      <c r="T1288" s="149"/>
      <c r="AT1288" s="145" t="s">
        <v>143</v>
      </c>
      <c r="AU1288" s="145" t="s">
        <v>81</v>
      </c>
      <c r="AV1288" s="12" t="s">
        <v>81</v>
      </c>
      <c r="AW1288" s="12" t="s">
        <v>27</v>
      </c>
      <c r="AX1288" s="12" t="s">
        <v>71</v>
      </c>
      <c r="AY1288" s="145" t="s">
        <v>135</v>
      </c>
    </row>
    <row r="1289" spans="2:65" s="12" customFormat="1">
      <c r="B1289" s="143"/>
      <c r="D1289" s="144" t="s">
        <v>143</v>
      </c>
      <c r="E1289" s="145" t="s">
        <v>1</v>
      </c>
      <c r="F1289" s="146" t="s">
        <v>1289</v>
      </c>
      <c r="H1289" s="147">
        <v>4.2839999999999998</v>
      </c>
      <c r="L1289" s="143"/>
      <c r="M1289" s="148"/>
      <c r="T1289" s="149"/>
      <c r="AT1289" s="145" t="s">
        <v>143</v>
      </c>
      <c r="AU1289" s="145" t="s">
        <v>81</v>
      </c>
      <c r="AV1289" s="12" t="s">
        <v>81</v>
      </c>
      <c r="AW1289" s="12" t="s">
        <v>27</v>
      </c>
      <c r="AX1289" s="12" t="s">
        <v>71</v>
      </c>
      <c r="AY1289" s="145" t="s">
        <v>135</v>
      </c>
    </row>
    <row r="1290" spans="2:65" s="12" customFormat="1">
      <c r="B1290" s="143"/>
      <c r="D1290" s="144" t="s">
        <v>143</v>
      </c>
      <c r="E1290" s="145" t="s">
        <v>1</v>
      </c>
      <c r="F1290" s="146" t="s">
        <v>1290</v>
      </c>
      <c r="H1290" s="147">
        <v>10.5</v>
      </c>
      <c r="L1290" s="143"/>
      <c r="M1290" s="148"/>
      <c r="T1290" s="149"/>
      <c r="AT1290" s="145" t="s">
        <v>143</v>
      </c>
      <c r="AU1290" s="145" t="s">
        <v>81</v>
      </c>
      <c r="AV1290" s="12" t="s">
        <v>81</v>
      </c>
      <c r="AW1290" s="12" t="s">
        <v>27</v>
      </c>
      <c r="AX1290" s="12" t="s">
        <v>71</v>
      </c>
      <c r="AY1290" s="145" t="s">
        <v>135</v>
      </c>
    </row>
    <row r="1291" spans="2:65" s="14" customFormat="1">
      <c r="B1291" s="156"/>
      <c r="D1291" s="144" t="s">
        <v>143</v>
      </c>
      <c r="E1291" s="157" t="s">
        <v>1</v>
      </c>
      <c r="F1291" s="158" t="s">
        <v>1162</v>
      </c>
      <c r="H1291" s="157" t="s">
        <v>1</v>
      </c>
      <c r="L1291" s="156"/>
      <c r="M1291" s="159"/>
      <c r="T1291" s="160"/>
      <c r="AT1291" s="157" t="s">
        <v>143</v>
      </c>
      <c r="AU1291" s="157" t="s">
        <v>81</v>
      </c>
      <c r="AV1291" s="14" t="s">
        <v>79</v>
      </c>
      <c r="AW1291" s="14" t="s">
        <v>27</v>
      </c>
      <c r="AX1291" s="14" t="s">
        <v>71</v>
      </c>
      <c r="AY1291" s="157" t="s">
        <v>135</v>
      </c>
    </row>
    <row r="1292" spans="2:65" s="12" customFormat="1">
      <c r="B1292" s="143"/>
      <c r="D1292" s="144" t="s">
        <v>143</v>
      </c>
      <c r="E1292" s="145" t="s">
        <v>1</v>
      </c>
      <c r="F1292" s="146" t="s">
        <v>1291</v>
      </c>
      <c r="H1292" s="147">
        <v>0.64</v>
      </c>
      <c r="L1292" s="143"/>
      <c r="M1292" s="148"/>
      <c r="T1292" s="149"/>
      <c r="AT1292" s="145" t="s">
        <v>143</v>
      </c>
      <c r="AU1292" s="145" t="s">
        <v>81</v>
      </c>
      <c r="AV1292" s="12" t="s">
        <v>81</v>
      </c>
      <c r="AW1292" s="12" t="s">
        <v>27</v>
      </c>
      <c r="AX1292" s="12" t="s">
        <v>71</v>
      </c>
      <c r="AY1292" s="145" t="s">
        <v>135</v>
      </c>
    </row>
    <row r="1293" spans="2:65" s="14" customFormat="1">
      <c r="B1293" s="156"/>
      <c r="D1293" s="144" t="s">
        <v>143</v>
      </c>
      <c r="E1293" s="157" t="s">
        <v>1</v>
      </c>
      <c r="F1293" s="158" t="s">
        <v>1167</v>
      </c>
      <c r="H1293" s="157" t="s">
        <v>1</v>
      </c>
      <c r="L1293" s="156"/>
      <c r="M1293" s="159"/>
      <c r="T1293" s="160"/>
      <c r="AT1293" s="157" t="s">
        <v>143</v>
      </c>
      <c r="AU1293" s="157" t="s">
        <v>81</v>
      </c>
      <c r="AV1293" s="14" t="s">
        <v>79</v>
      </c>
      <c r="AW1293" s="14" t="s">
        <v>27</v>
      </c>
      <c r="AX1293" s="14" t="s">
        <v>71</v>
      </c>
      <c r="AY1293" s="157" t="s">
        <v>135</v>
      </c>
    </row>
    <row r="1294" spans="2:65" s="12" customFormat="1">
      <c r="B1294" s="143"/>
      <c r="D1294" s="144" t="s">
        <v>143</v>
      </c>
      <c r="E1294" s="145" t="s">
        <v>1</v>
      </c>
      <c r="F1294" s="146" t="s">
        <v>1292</v>
      </c>
      <c r="H1294" s="147">
        <v>7.2</v>
      </c>
      <c r="L1294" s="143"/>
      <c r="M1294" s="148"/>
      <c r="T1294" s="149"/>
      <c r="AT1294" s="145" t="s">
        <v>143</v>
      </c>
      <c r="AU1294" s="145" t="s">
        <v>81</v>
      </c>
      <c r="AV1294" s="12" t="s">
        <v>81</v>
      </c>
      <c r="AW1294" s="12" t="s">
        <v>27</v>
      </c>
      <c r="AX1294" s="12" t="s">
        <v>71</v>
      </c>
      <c r="AY1294" s="145" t="s">
        <v>135</v>
      </c>
    </row>
    <row r="1295" spans="2:65" s="13" customFormat="1">
      <c r="B1295" s="150"/>
      <c r="D1295" s="144" t="s">
        <v>143</v>
      </c>
      <c r="E1295" s="151" t="s">
        <v>1</v>
      </c>
      <c r="F1295" s="152" t="s">
        <v>174</v>
      </c>
      <c r="H1295" s="153">
        <v>70.953000000000003</v>
      </c>
      <c r="L1295" s="150"/>
      <c r="M1295" s="154"/>
      <c r="T1295" s="155"/>
      <c r="AT1295" s="151" t="s">
        <v>143</v>
      </c>
      <c r="AU1295" s="151" t="s">
        <v>81</v>
      </c>
      <c r="AV1295" s="13" t="s">
        <v>141</v>
      </c>
      <c r="AW1295" s="13" t="s">
        <v>27</v>
      </c>
      <c r="AX1295" s="13" t="s">
        <v>79</v>
      </c>
      <c r="AY1295" s="151" t="s">
        <v>135</v>
      </c>
    </row>
    <row r="1296" spans="2:65" s="1" customFormat="1" ht="24.15" customHeight="1">
      <c r="B1296" s="129"/>
      <c r="C1296" s="130" t="s">
        <v>1293</v>
      </c>
      <c r="D1296" s="130" t="s">
        <v>137</v>
      </c>
      <c r="E1296" s="131" t="s">
        <v>1294</v>
      </c>
      <c r="F1296" s="132" t="s">
        <v>1295</v>
      </c>
      <c r="G1296" s="133" t="s">
        <v>147</v>
      </c>
      <c r="H1296" s="134">
        <v>46.97</v>
      </c>
      <c r="I1296" s="135"/>
      <c r="J1296" s="135">
        <f>ROUND(I1296*H1296,2)</f>
        <v>0</v>
      </c>
      <c r="K1296" s="136"/>
      <c r="L1296" s="29"/>
      <c r="M1296" s="137" t="s">
        <v>1</v>
      </c>
      <c r="N1296" s="138" t="s">
        <v>36</v>
      </c>
      <c r="O1296" s="139">
        <v>3.2130000000000001</v>
      </c>
      <c r="P1296" s="139">
        <f>O1296*H1296</f>
        <v>150.91461000000001</v>
      </c>
      <c r="Q1296" s="139">
        <v>2.45329</v>
      </c>
      <c r="R1296" s="139">
        <f>Q1296*H1296</f>
        <v>115.2310313</v>
      </c>
      <c r="S1296" s="139">
        <v>0</v>
      </c>
      <c r="T1296" s="140">
        <f>S1296*H1296</f>
        <v>0</v>
      </c>
      <c r="AR1296" s="141" t="s">
        <v>141</v>
      </c>
      <c r="AT1296" s="141" t="s">
        <v>137</v>
      </c>
      <c r="AU1296" s="141" t="s">
        <v>81</v>
      </c>
      <c r="AY1296" s="17" t="s">
        <v>135</v>
      </c>
      <c r="BE1296" s="142">
        <f>IF(N1296="základní",J1296,0)</f>
        <v>0</v>
      </c>
      <c r="BF1296" s="142">
        <f>IF(N1296="snížená",J1296,0)</f>
        <v>0</v>
      </c>
      <c r="BG1296" s="142">
        <f>IF(N1296="zákl. přenesená",J1296,0)</f>
        <v>0</v>
      </c>
      <c r="BH1296" s="142">
        <f>IF(N1296="sníž. přenesená",J1296,0)</f>
        <v>0</v>
      </c>
      <c r="BI1296" s="142">
        <f>IF(N1296="nulová",J1296,0)</f>
        <v>0</v>
      </c>
      <c r="BJ1296" s="17" t="s">
        <v>79</v>
      </c>
      <c r="BK1296" s="142">
        <f>ROUND(I1296*H1296,2)</f>
        <v>0</v>
      </c>
      <c r="BL1296" s="17" t="s">
        <v>141</v>
      </c>
      <c r="BM1296" s="141" t="s">
        <v>1296</v>
      </c>
    </row>
    <row r="1297" spans="2:65" s="12" customFormat="1">
      <c r="B1297" s="143"/>
      <c r="D1297" s="144" t="s">
        <v>143</v>
      </c>
      <c r="E1297" s="145" t="s">
        <v>1</v>
      </c>
      <c r="F1297" s="146" t="s">
        <v>1297</v>
      </c>
      <c r="H1297" s="147">
        <v>19.739000000000001</v>
      </c>
      <c r="L1297" s="143"/>
      <c r="M1297" s="148"/>
      <c r="T1297" s="149"/>
      <c r="AT1297" s="145" t="s">
        <v>143</v>
      </c>
      <c r="AU1297" s="145" t="s">
        <v>81</v>
      </c>
      <c r="AV1297" s="12" t="s">
        <v>81</v>
      </c>
      <c r="AW1297" s="12" t="s">
        <v>27</v>
      </c>
      <c r="AX1297" s="12" t="s">
        <v>71</v>
      </c>
      <c r="AY1297" s="145" t="s">
        <v>135</v>
      </c>
    </row>
    <row r="1298" spans="2:65" s="12" customFormat="1">
      <c r="B1298" s="143"/>
      <c r="D1298" s="144" t="s">
        <v>143</v>
      </c>
      <c r="E1298" s="145" t="s">
        <v>1</v>
      </c>
      <c r="F1298" s="146" t="s">
        <v>1298</v>
      </c>
      <c r="H1298" s="147">
        <v>2.0259999999999998</v>
      </c>
      <c r="L1298" s="143"/>
      <c r="M1298" s="148"/>
      <c r="T1298" s="149"/>
      <c r="AT1298" s="145" t="s">
        <v>143</v>
      </c>
      <c r="AU1298" s="145" t="s">
        <v>81</v>
      </c>
      <c r="AV1298" s="12" t="s">
        <v>81</v>
      </c>
      <c r="AW1298" s="12" t="s">
        <v>27</v>
      </c>
      <c r="AX1298" s="12" t="s">
        <v>71</v>
      </c>
      <c r="AY1298" s="145" t="s">
        <v>135</v>
      </c>
    </row>
    <row r="1299" spans="2:65" s="12" customFormat="1">
      <c r="B1299" s="143"/>
      <c r="D1299" s="144" t="s">
        <v>143</v>
      </c>
      <c r="E1299" s="145" t="s">
        <v>1</v>
      </c>
      <c r="F1299" s="146" t="s">
        <v>1299</v>
      </c>
      <c r="H1299" s="147">
        <v>1.9590000000000001</v>
      </c>
      <c r="L1299" s="143"/>
      <c r="M1299" s="148"/>
      <c r="T1299" s="149"/>
      <c r="AT1299" s="145" t="s">
        <v>143</v>
      </c>
      <c r="AU1299" s="145" t="s">
        <v>81</v>
      </c>
      <c r="AV1299" s="12" t="s">
        <v>81</v>
      </c>
      <c r="AW1299" s="12" t="s">
        <v>27</v>
      </c>
      <c r="AX1299" s="12" t="s">
        <v>71</v>
      </c>
      <c r="AY1299" s="145" t="s">
        <v>135</v>
      </c>
    </row>
    <row r="1300" spans="2:65" s="12" customFormat="1">
      <c r="B1300" s="143"/>
      <c r="D1300" s="144" t="s">
        <v>143</v>
      </c>
      <c r="E1300" s="145" t="s">
        <v>1</v>
      </c>
      <c r="F1300" s="146" t="s">
        <v>1300</v>
      </c>
      <c r="H1300" s="147">
        <v>14.939</v>
      </c>
      <c r="L1300" s="143"/>
      <c r="M1300" s="148"/>
      <c r="T1300" s="149"/>
      <c r="AT1300" s="145" t="s">
        <v>143</v>
      </c>
      <c r="AU1300" s="145" t="s">
        <v>81</v>
      </c>
      <c r="AV1300" s="12" t="s">
        <v>81</v>
      </c>
      <c r="AW1300" s="12" t="s">
        <v>27</v>
      </c>
      <c r="AX1300" s="12" t="s">
        <v>71</v>
      </c>
      <c r="AY1300" s="145" t="s">
        <v>135</v>
      </c>
    </row>
    <row r="1301" spans="2:65" s="12" customFormat="1">
      <c r="B1301" s="143"/>
      <c r="D1301" s="144" t="s">
        <v>143</v>
      </c>
      <c r="E1301" s="145" t="s">
        <v>1</v>
      </c>
      <c r="F1301" s="146" t="s">
        <v>1301</v>
      </c>
      <c r="H1301" s="147">
        <v>0.64300000000000002</v>
      </c>
      <c r="L1301" s="143"/>
      <c r="M1301" s="148"/>
      <c r="T1301" s="149"/>
      <c r="AT1301" s="145" t="s">
        <v>143</v>
      </c>
      <c r="AU1301" s="145" t="s">
        <v>81</v>
      </c>
      <c r="AV1301" s="12" t="s">
        <v>81</v>
      </c>
      <c r="AW1301" s="12" t="s">
        <v>27</v>
      </c>
      <c r="AX1301" s="12" t="s">
        <v>71</v>
      </c>
      <c r="AY1301" s="145" t="s">
        <v>135</v>
      </c>
    </row>
    <row r="1302" spans="2:65" s="12" customFormat="1">
      <c r="B1302" s="143"/>
      <c r="D1302" s="144" t="s">
        <v>143</v>
      </c>
      <c r="E1302" s="145" t="s">
        <v>1</v>
      </c>
      <c r="F1302" s="146" t="s">
        <v>1302</v>
      </c>
      <c r="H1302" s="147">
        <v>1.8680000000000001</v>
      </c>
      <c r="L1302" s="143"/>
      <c r="M1302" s="148"/>
      <c r="T1302" s="149"/>
      <c r="AT1302" s="145" t="s">
        <v>143</v>
      </c>
      <c r="AU1302" s="145" t="s">
        <v>81</v>
      </c>
      <c r="AV1302" s="12" t="s">
        <v>81</v>
      </c>
      <c r="AW1302" s="12" t="s">
        <v>27</v>
      </c>
      <c r="AX1302" s="12" t="s">
        <v>71</v>
      </c>
      <c r="AY1302" s="145" t="s">
        <v>135</v>
      </c>
    </row>
    <row r="1303" spans="2:65" s="12" customFormat="1">
      <c r="B1303" s="143"/>
      <c r="D1303" s="144" t="s">
        <v>143</v>
      </c>
      <c r="E1303" s="145" t="s">
        <v>1</v>
      </c>
      <c r="F1303" s="146" t="s">
        <v>1303</v>
      </c>
      <c r="H1303" s="147">
        <v>1.1299999999999999</v>
      </c>
      <c r="L1303" s="143"/>
      <c r="M1303" s="148"/>
      <c r="T1303" s="149"/>
      <c r="AT1303" s="145" t="s">
        <v>143</v>
      </c>
      <c r="AU1303" s="145" t="s">
        <v>81</v>
      </c>
      <c r="AV1303" s="12" t="s">
        <v>81</v>
      </c>
      <c r="AW1303" s="12" t="s">
        <v>27</v>
      </c>
      <c r="AX1303" s="12" t="s">
        <v>71</v>
      </c>
      <c r="AY1303" s="145" t="s">
        <v>135</v>
      </c>
    </row>
    <row r="1304" spans="2:65" s="12" customFormat="1">
      <c r="B1304" s="143"/>
      <c r="D1304" s="144" t="s">
        <v>143</v>
      </c>
      <c r="E1304" s="145" t="s">
        <v>1</v>
      </c>
      <c r="F1304" s="146" t="s">
        <v>1304</v>
      </c>
      <c r="H1304" s="147">
        <v>3.496</v>
      </c>
      <c r="L1304" s="143"/>
      <c r="M1304" s="148"/>
      <c r="T1304" s="149"/>
      <c r="AT1304" s="145" t="s">
        <v>143</v>
      </c>
      <c r="AU1304" s="145" t="s">
        <v>81</v>
      </c>
      <c r="AV1304" s="12" t="s">
        <v>81</v>
      </c>
      <c r="AW1304" s="12" t="s">
        <v>27</v>
      </c>
      <c r="AX1304" s="12" t="s">
        <v>71</v>
      </c>
      <c r="AY1304" s="145" t="s">
        <v>135</v>
      </c>
    </row>
    <row r="1305" spans="2:65" s="12" customFormat="1">
      <c r="B1305" s="143"/>
      <c r="D1305" s="144" t="s">
        <v>143</v>
      </c>
      <c r="E1305" s="145" t="s">
        <v>1</v>
      </c>
      <c r="F1305" s="146" t="s">
        <v>1305</v>
      </c>
      <c r="H1305" s="147">
        <v>0.3</v>
      </c>
      <c r="L1305" s="143"/>
      <c r="M1305" s="148"/>
      <c r="T1305" s="149"/>
      <c r="AT1305" s="145" t="s">
        <v>143</v>
      </c>
      <c r="AU1305" s="145" t="s">
        <v>81</v>
      </c>
      <c r="AV1305" s="12" t="s">
        <v>81</v>
      </c>
      <c r="AW1305" s="12" t="s">
        <v>27</v>
      </c>
      <c r="AX1305" s="12" t="s">
        <v>71</v>
      </c>
      <c r="AY1305" s="145" t="s">
        <v>135</v>
      </c>
    </row>
    <row r="1306" spans="2:65" s="12" customFormat="1">
      <c r="B1306" s="143"/>
      <c r="D1306" s="144" t="s">
        <v>143</v>
      </c>
      <c r="E1306" s="145" t="s">
        <v>1</v>
      </c>
      <c r="F1306" s="146" t="s">
        <v>1306</v>
      </c>
      <c r="H1306" s="147">
        <v>0.87</v>
      </c>
      <c r="L1306" s="143"/>
      <c r="M1306" s="148"/>
      <c r="T1306" s="149"/>
      <c r="AT1306" s="145" t="s">
        <v>143</v>
      </c>
      <c r="AU1306" s="145" t="s">
        <v>81</v>
      </c>
      <c r="AV1306" s="12" t="s">
        <v>81</v>
      </c>
      <c r="AW1306" s="12" t="s">
        <v>27</v>
      </c>
      <c r="AX1306" s="12" t="s">
        <v>71</v>
      </c>
      <c r="AY1306" s="145" t="s">
        <v>135</v>
      </c>
    </row>
    <row r="1307" spans="2:65" s="13" customFormat="1">
      <c r="B1307" s="150"/>
      <c r="D1307" s="144" t="s">
        <v>143</v>
      </c>
      <c r="E1307" s="151" t="s">
        <v>1</v>
      </c>
      <c r="F1307" s="152" t="s">
        <v>174</v>
      </c>
      <c r="H1307" s="153">
        <v>46.97</v>
      </c>
      <c r="L1307" s="150"/>
      <c r="M1307" s="154"/>
      <c r="T1307" s="155"/>
      <c r="AT1307" s="151" t="s">
        <v>143</v>
      </c>
      <c r="AU1307" s="151" t="s">
        <v>81</v>
      </c>
      <c r="AV1307" s="13" t="s">
        <v>141</v>
      </c>
      <c r="AW1307" s="13" t="s">
        <v>27</v>
      </c>
      <c r="AX1307" s="13" t="s">
        <v>79</v>
      </c>
      <c r="AY1307" s="151" t="s">
        <v>135</v>
      </c>
    </row>
    <row r="1308" spans="2:65" s="1" customFormat="1" ht="24.15" customHeight="1">
      <c r="B1308" s="129"/>
      <c r="C1308" s="130" t="s">
        <v>1307</v>
      </c>
      <c r="D1308" s="130" t="s">
        <v>137</v>
      </c>
      <c r="E1308" s="131" t="s">
        <v>1308</v>
      </c>
      <c r="F1308" s="132" t="s">
        <v>1309</v>
      </c>
      <c r="G1308" s="133" t="s">
        <v>147</v>
      </c>
      <c r="H1308" s="134">
        <v>31.771999999999998</v>
      </c>
      <c r="I1308" s="135"/>
      <c r="J1308" s="135">
        <f>ROUND(I1308*H1308,2)</f>
        <v>0</v>
      </c>
      <c r="K1308" s="136"/>
      <c r="L1308" s="29"/>
      <c r="M1308" s="137" t="s">
        <v>1</v>
      </c>
      <c r="N1308" s="138" t="s">
        <v>36</v>
      </c>
      <c r="O1308" s="139">
        <v>2.58</v>
      </c>
      <c r="P1308" s="139">
        <f>O1308*H1308</f>
        <v>81.971760000000003</v>
      </c>
      <c r="Q1308" s="139">
        <v>2.2563399999999998</v>
      </c>
      <c r="R1308" s="139">
        <f>Q1308*H1308</f>
        <v>71.688434479999984</v>
      </c>
      <c r="S1308" s="139">
        <v>0</v>
      </c>
      <c r="T1308" s="140">
        <f>S1308*H1308</f>
        <v>0</v>
      </c>
      <c r="AR1308" s="141" t="s">
        <v>141</v>
      </c>
      <c r="AT1308" s="141" t="s">
        <v>137</v>
      </c>
      <c r="AU1308" s="141" t="s">
        <v>81</v>
      </c>
      <c r="AY1308" s="17" t="s">
        <v>135</v>
      </c>
      <c r="BE1308" s="142">
        <f>IF(N1308="základní",J1308,0)</f>
        <v>0</v>
      </c>
      <c r="BF1308" s="142">
        <f>IF(N1308="snížená",J1308,0)</f>
        <v>0</v>
      </c>
      <c r="BG1308" s="142">
        <f>IF(N1308="zákl. přenesená",J1308,0)</f>
        <v>0</v>
      </c>
      <c r="BH1308" s="142">
        <f>IF(N1308="sníž. přenesená",J1308,0)</f>
        <v>0</v>
      </c>
      <c r="BI1308" s="142">
        <f>IF(N1308="nulová",J1308,0)</f>
        <v>0</v>
      </c>
      <c r="BJ1308" s="17" t="s">
        <v>79</v>
      </c>
      <c r="BK1308" s="142">
        <f>ROUND(I1308*H1308,2)</f>
        <v>0</v>
      </c>
      <c r="BL1308" s="17" t="s">
        <v>141</v>
      </c>
      <c r="BM1308" s="141" t="s">
        <v>1310</v>
      </c>
    </row>
    <row r="1309" spans="2:65" s="14" customFormat="1">
      <c r="B1309" s="156"/>
      <c r="D1309" s="144" t="s">
        <v>143</v>
      </c>
      <c r="E1309" s="157" t="s">
        <v>1</v>
      </c>
      <c r="F1309" s="158" t="s">
        <v>1311</v>
      </c>
      <c r="H1309" s="157" t="s">
        <v>1</v>
      </c>
      <c r="L1309" s="156"/>
      <c r="M1309" s="159"/>
      <c r="T1309" s="160"/>
      <c r="AT1309" s="157" t="s">
        <v>143</v>
      </c>
      <c r="AU1309" s="157" t="s">
        <v>81</v>
      </c>
      <c r="AV1309" s="14" t="s">
        <v>79</v>
      </c>
      <c r="AW1309" s="14" t="s">
        <v>27</v>
      </c>
      <c r="AX1309" s="14" t="s">
        <v>71</v>
      </c>
      <c r="AY1309" s="157" t="s">
        <v>135</v>
      </c>
    </row>
    <row r="1310" spans="2:65" s="12" customFormat="1">
      <c r="B1310" s="143"/>
      <c r="D1310" s="144" t="s">
        <v>143</v>
      </c>
      <c r="E1310" s="145" t="s">
        <v>1</v>
      </c>
      <c r="F1310" s="146" t="s">
        <v>1312</v>
      </c>
      <c r="H1310" s="147">
        <v>31.771999999999998</v>
      </c>
      <c r="L1310" s="143"/>
      <c r="M1310" s="148"/>
      <c r="T1310" s="149"/>
      <c r="AT1310" s="145" t="s">
        <v>143</v>
      </c>
      <c r="AU1310" s="145" t="s">
        <v>81</v>
      </c>
      <c r="AV1310" s="12" t="s">
        <v>81</v>
      </c>
      <c r="AW1310" s="12" t="s">
        <v>27</v>
      </c>
      <c r="AX1310" s="12" t="s">
        <v>79</v>
      </c>
      <c r="AY1310" s="145" t="s">
        <v>135</v>
      </c>
    </row>
    <row r="1311" spans="2:65" s="1" customFormat="1" ht="24.15" customHeight="1">
      <c r="B1311" s="129"/>
      <c r="C1311" s="130" t="s">
        <v>1313</v>
      </c>
      <c r="D1311" s="130" t="s">
        <v>137</v>
      </c>
      <c r="E1311" s="131" t="s">
        <v>1314</v>
      </c>
      <c r="F1311" s="132" t="s">
        <v>1315</v>
      </c>
      <c r="G1311" s="133" t="s">
        <v>147</v>
      </c>
      <c r="H1311" s="134">
        <v>188.16499999999999</v>
      </c>
      <c r="I1311" s="135"/>
      <c r="J1311" s="135">
        <f>ROUND(I1311*H1311,2)</f>
        <v>0</v>
      </c>
      <c r="K1311" s="136"/>
      <c r="L1311" s="29"/>
      <c r="M1311" s="137" t="s">
        <v>1</v>
      </c>
      <c r="N1311" s="138" t="s">
        <v>36</v>
      </c>
      <c r="O1311" s="139">
        <v>2.58</v>
      </c>
      <c r="P1311" s="139">
        <f>O1311*H1311</f>
        <v>485.46569999999997</v>
      </c>
      <c r="Q1311" s="139">
        <v>2.45329</v>
      </c>
      <c r="R1311" s="139">
        <f>Q1311*H1311</f>
        <v>461.62331284999999</v>
      </c>
      <c r="S1311" s="139">
        <v>0</v>
      </c>
      <c r="T1311" s="140">
        <f>S1311*H1311</f>
        <v>0</v>
      </c>
      <c r="AR1311" s="141" t="s">
        <v>141</v>
      </c>
      <c r="AT1311" s="141" t="s">
        <v>137</v>
      </c>
      <c r="AU1311" s="141" t="s">
        <v>81</v>
      </c>
      <c r="AY1311" s="17" t="s">
        <v>135</v>
      </c>
      <c r="BE1311" s="142">
        <f>IF(N1311="základní",J1311,0)</f>
        <v>0</v>
      </c>
      <c r="BF1311" s="142">
        <f>IF(N1311="snížená",J1311,0)</f>
        <v>0</v>
      </c>
      <c r="BG1311" s="142">
        <f>IF(N1311="zákl. přenesená",J1311,0)</f>
        <v>0</v>
      </c>
      <c r="BH1311" s="142">
        <f>IF(N1311="sníž. přenesená",J1311,0)</f>
        <v>0</v>
      </c>
      <c r="BI1311" s="142">
        <f>IF(N1311="nulová",J1311,0)</f>
        <v>0</v>
      </c>
      <c r="BJ1311" s="17" t="s">
        <v>79</v>
      </c>
      <c r="BK1311" s="142">
        <f>ROUND(I1311*H1311,2)</f>
        <v>0</v>
      </c>
      <c r="BL1311" s="17" t="s">
        <v>141</v>
      </c>
      <c r="BM1311" s="141" t="s">
        <v>1316</v>
      </c>
    </row>
    <row r="1312" spans="2:65" s="12" customFormat="1">
      <c r="B1312" s="143"/>
      <c r="D1312" s="144" t="s">
        <v>143</v>
      </c>
      <c r="E1312" s="145" t="s">
        <v>1</v>
      </c>
      <c r="F1312" s="146" t="s">
        <v>1317</v>
      </c>
      <c r="H1312" s="147">
        <v>38.204000000000001</v>
      </c>
      <c r="L1312" s="143"/>
      <c r="M1312" s="148"/>
      <c r="T1312" s="149"/>
      <c r="AT1312" s="145" t="s">
        <v>143</v>
      </c>
      <c r="AU1312" s="145" t="s">
        <v>81</v>
      </c>
      <c r="AV1312" s="12" t="s">
        <v>81</v>
      </c>
      <c r="AW1312" s="12" t="s">
        <v>27</v>
      </c>
      <c r="AX1312" s="12" t="s">
        <v>71</v>
      </c>
      <c r="AY1312" s="145" t="s">
        <v>135</v>
      </c>
    </row>
    <row r="1313" spans="2:65" s="12" customFormat="1">
      <c r="B1313" s="143"/>
      <c r="D1313" s="144" t="s">
        <v>143</v>
      </c>
      <c r="E1313" s="145" t="s">
        <v>1</v>
      </c>
      <c r="F1313" s="146" t="s">
        <v>1318</v>
      </c>
      <c r="H1313" s="147">
        <v>147.37</v>
      </c>
      <c r="L1313" s="143"/>
      <c r="M1313" s="148"/>
      <c r="T1313" s="149"/>
      <c r="AT1313" s="145" t="s">
        <v>143</v>
      </c>
      <c r="AU1313" s="145" t="s">
        <v>81</v>
      </c>
      <c r="AV1313" s="12" t="s">
        <v>81</v>
      </c>
      <c r="AW1313" s="12" t="s">
        <v>27</v>
      </c>
      <c r="AX1313" s="12" t="s">
        <v>71</v>
      </c>
      <c r="AY1313" s="145" t="s">
        <v>135</v>
      </c>
    </row>
    <row r="1314" spans="2:65" s="12" customFormat="1">
      <c r="B1314" s="143"/>
      <c r="D1314" s="144" t="s">
        <v>143</v>
      </c>
      <c r="E1314" s="145" t="s">
        <v>1</v>
      </c>
      <c r="F1314" s="146" t="s">
        <v>1319</v>
      </c>
      <c r="H1314" s="147">
        <v>1.167</v>
      </c>
      <c r="L1314" s="143"/>
      <c r="M1314" s="148"/>
      <c r="T1314" s="149"/>
      <c r="AT1314" s="145" t="s">
        <v>143</v>
      </c>
      <c r="AU1314" s="145" t="s">
        <v>81</v>
      </c>
      <c r="AV1314" s="12" t="s">
        <v>81</v>
      </c>
      <c r="AW1314" s="12" t="s">
        <v>27</v>
      </c>
      <c r="AX1314" s="12" t="s">
        <v>71</v>
      </c>
      <c r="AY1314" s="145" t="s">
        <v>135</v>
      </c>
    </row>
    <row r="1315" spans="2:65" s="12" customFormat="1">
      <c r="B1315" s="143"/>
      <c r="D1315" s="144" t="s">
        <v>143</v>
      </c>
      <c r="E1315" s="145" t="s">
        <v>1</v>
      </c>
      <c r="F1315" s="146" t="s">
        <v>1320</v>
      </c>
      <c r="H1315" s="147">
        <v>0.44800000000000001</v>
      </c>
      <c r="L1315" s="143"/>
      <c r="M1315" s="148"/>
      <c r="T1315" s="149"/>
      <c r="AT1315" s="145" t="s">
        <v>143</v>
      </c>
      <c r="AU1315" s="145" t="s">
        <v>81</v>
      </c>
      <c r="AV1315" s="12" t="s">
        <v>81</v>
      </c>
      <c r="AW1315" s="12" t="s">
        <v>27</v>
      </c>
      <c r="AX1315" s="12" t="s">
        <v>71</v>
      </c>
      <c r="AY1315" s="145" t="s">
        <v>135</v>
      </c>
    </row>
    <row r="1316" spans="2:65" s="12" customFormat="1">
      <c r="B1316" s="143"/>
      <c r="D1316" s="144" t="s">
        <v>143</v>
      </c>
      <c r="E1316" s="145" t="s">
        <v>1</v>
      </c>
      <c r="F1316" s="146" t="s">
        <v>1321</v>
      </c>
      <c r="H1316" s="147">
        <v>0.97599999999999998</v>
      </c>
      <c r="L1316" s="143"/>
      <c r="M1316" s="148"/>
      <c r="T1316" s="149"/>
      <c r="AT1316" s="145" t="s">
        <v>143</v>
      </c>
      <c r="AU1316" s="145" t="s">
        <v>81</v>
      </c>
      <c r="AV1316" s="12" t="s">
        <v>81</v>
      </c>
      <c r="AW1316" s="12" t="s">
        <v>27</v>
      </c>
      <c r="AX1316" s="12" t="s">
        <v>71</v>
      </c>
      <c r="AY1316" s="145" t="s">
        <v>135</v>
      </c>
    </row>
    <row r="1317" spans="2:65" s="13" customFormat="1">
      <c r="B1317" s="150"/>
      <c r="D1317" s="144" t="s">
        <v>143</v>
      </c>
      <c r="E1317" s="151" t="s">
        <v>1</v>
      </c>
      <c r="F1317" s="152" t="s">
        <v>174</v>
      </c>
      <c r="H1317" s="153">
        <v>188.16499999999999</v>
      </c>
      <c r="L1317" s="150"/>
      <c r="M1317" s="154"/>
      <c r="T1317" s="155"/>
      <c r="AT1317" s="151" t="s">
        <v>143</v>
      </c>
      <c r="AU1317" s="151" t="s">
        <v>81</v>
      </c>
      <c r="AV1317" s="13" t="s">
        <v>141</v>
      </c>
      <c r="AW1317" s="13" t="s">
        <v>27</v>
      </c>
      <c r="AX1317" s="13" t="s">
        <v>79</v>
      </c>
      <c r="AY1317" s="151" t="s">
        <v>135</v>
      </c>
    </row>
    <row r="1318" spans="2:65" s="1" customFormat="1" ht="24.15" customHeight="1">
      <c r="B1318" s="129"/>
      <c r="C1318" s="130" t="s">
        <v>1322</v>
      </c>
      <c r="D1318" s="130" t="s">
        <v>137</v>
      </c>
      <c r="E1318" s="131" t="s">
        <v>1323</v>
      </c>
      <c r="F1318" s="132" t="s">
        <v>1324</v>
      </c>
      <c r="G1318" s="133" t="s">
        <v>147</v>
      </c>
      <c r="H1318" s="134">
        <v>64.125</v>
      </c>
      <c r="I1318" s="135"/>
      <c r="J1318" s="135">
        <f>ROUND(I1318*H1318,2)</f>
        <v>0</v>
      </c>
      <c r="K1318" s="136"/>
      <c r="L1318" s="29"/>
      <c r="M1318" s="137" t="s">
        <v>1</v>
      </c>
      <c r="N1318" s="138" t="s">
        <v>36</v>
      </c>
      <c r="O1318" s="139">
        <v>2.3170000000000002</v>
      </c>
      <c r="P1318" s="139">
        <f>O1318*H1318</f>
        <v>148.57762500000001</v>
      </c>
      <c r="Q1318" s="139">
        <v>2.45329</v>
      </c>
      <c r="R1318" s="139">
        <f>Q1318*H1318</f>
        <v>157.31722124999999</v>
      </c>
      <c r="S1318" s="139">
        <v>0</v>
      </c>
      <c r="T1318" s="140">
        <f>S1318*H1318</f>
        <v>0</v>
      </c>
      <c r="AR1318" s="141" t="s">
        <v>141</v>
      </c>
      <c r="AT1318" s="141" t="s">
        <v>137</v>
      </c>
      <c r="AU1318" s="141" t="s">
        <v>81</v>
      </c>
      <c r="AY1318" s="17" t="s">
        <v>135</v>
      </c>
      <c r="BE1318" s="142">
        <f>IF(N1318="základní",J1318,0)</f>
        <v>0</v>
      </c>
      <c r="BF1318" s="142">
        <f>IF(N1318="snížená",J1318,0)</f>
        <v>0</v>
      </c>
      <c r="BG1318" s="142">
        <f>IF(N1318="zákl. přenesená",J1318,0)</f>
        <v>0</v>
      </c>
      <c r="BH1318" s="142">
        <f>IF(N1318="sníž. přenesená",J1318,0)</f>
        <v>0</v>
      </c>
      <c r="BI1318" s="142">
        <f>IF(N1318="nulová",J1318,0)</f>
        <v>0</v>
      </c>
      <c r="BJ1318" s="17" t="s">
        <v>79</v>
      </c>
      <c r="BK1318" s="142">
        <f>ROUND(I1318*H1318,2)</f>
        <v>0</v>
      </c>
      <c r="BL1318" s="17" t="s">
        <v>141</v>
      </c>
      <c r="BM1318" s="141" t="s">
        <v>1325</v>
      </c>
    </row>
    <row r="1319" spans="2:65" s="12" customFormat="1">
      <c r="B1319" s="143"/>
      <c r="D1319" s="144" t="s">
        <v>143</v>
      </c>
      <c r="E1319" s="145" t="s">
        <v>1</v>
      </c>
      <c r="F1319" s="146" t="s">
        <v>1326</v>
      </c>
      <c r="H1319" s="147">
        <v>52.097000000000001</v>
      </c>
      <c r="L1319" s="143"/>
      <c r="M1319" s="148"/>
      <c r="T1319" s="149"/>
      <c r="AT1319" s="145" t="s">
        <v>143</v>
      </c>
      <c r="AU1319" s="145" t="s">
        <v>81</v>
      </c>
      <c r="AV1319" s="12" t="s">
        <v>81</v>
      </c>
      <c r="AW1319" s="12" t="s">
        <v>27</v>
      </c>
      <c r="AX1319" s="12" t="s">
        <v>71</v>
      </c>
      <c r="AY1319" s="145" t="s">
        <v>135</v>
      </c>
    </row>
    <row r="1320" spans="2:65" s="12" customFormat="1">
      <c r="B1320" s="143"/>
      <c r="D1320" s="144" t="s">
        <v>143</v>
      </c>
      <c r="E1320" s="145" t="s">
        <v>1</v>
      </c>
      <c r="F1320" s="146" t="s">
        <v>1327</v>
      </c>
      <c r="H1320" s="147">
        <v>12.028</v>
      </c>
      <c r="L1320" s="143"/>
      <c r="M1320" s="148"/>
      <c r="T1320" s="149"/>
      <c r="AT1320" s="145" t="s">
        <v>143</v>
      </c>
      <c r="AU1320" s="145" t="s">
        <v>81</v>
      </c>
      <c r="AV1320" s="12" t="s">
        <v>81</v>
      </c>
      <c r="AW1320" s="12" t="s">
        <v>27</v>
      </c>
      <c r="AX1320" s="12" t="s">
        <v>71</v>
      </c>
      <c r="AY1320" s="145" t="s">
        <v>135</v>
      </c>
    </row>
    <row r="1321" spans="2:65" s="13" customFormat="1">
      <c r="B1321" s="150"/>
      <c r="D1321" s="144" t="s">
        <v>143</v>
      </c>
      <c r="E1321" s="151" t="s">
        <v>1</v>
      </c>
      <c r="F1321" s="152" t="s">
        <v>174</v>
      </c>
      <c r="H1321" s="153">
        <v>64.125</v>
      </c>
      <c r="L1321" s="150"/>
      <c r="M1321" s="154"/>
      <c r="T1321" s="155"/>
      <c r="AT1321" s="151" t="s">
        <v>143</v>
      </c>
      <c r="AU1321" s="151" t="s">
        <v>81</v>
      </c>
      <c r="AV1321" s="13" t="s">
        <v>141</v>
      </c>
      <c r="AW1321" s="13" t="s">
        <v>27</v>
      </c>
      <c r="AX1321" s="13" t="s">
        <v>79</v>
      </c>
      <c r="AY1321" s="151" t="s">
        <v>135</v>
      </c>
    </row>
    <row r="1322" spans="2:65" s="1" customFormat="1" ht="24.15" customHeight="1">
      <c r="B1322" s="129"/>
      <c r="C1322" s="130" t="s">
        <v>1328</v>
      </c>
      <c r="D1322" s="130" t="s">
        <v>137</v>
      </c>
      <c r="E1322" s="131" t="s">
        <v>1329</v>
      </c>
      <c r="F1322" s="132" t="s">
        <v>1330</v>
      </c>
      <c r="G1322" s="133" t="s">
        <v>147</v>
      </c>
      <c r="H1322" s="134">
        <v>189.047</v>
      </c>
      <c r="I1322" s="135"/>
      <c r="J1322" s="135">
        <f>ROUND(I1322*H1322,2)</f>
        <v>0</v>
      </c>
      <c r="K1322" s="136"/>
      <c r="L1322" s="29"/>
      <c r="M1322" s="137" t="s">
        <v>1</v>
      </c>
      <c r="N1322" s="138" t="s">
        <v>36</v>
      </c>
      <c r="O1322" s="139">
        <v>2.3170000000000002</v>
      </c>
      <c r="P1322" s="139">
        <f>O1322*H1322</f>
        <v>438.02189900000002</v>
      </c>
      <c r="Q1322" s="139">
        <v>2.45329</v>
      </c>
      <c r="R1322" s="139">
        <f>Q1322*H1322</f>
        <v>463.78711462999996</v>
      </c>
      <c r="S1322" s="139">
        <v>0</v>
      </c>
      <c r="T1322" s="140">
        <f>S1322*H1322</f>
        <v>0</v>
      </c>
      <c r="AR1322" s="141" t="s">
        <v>141</v>
      </c>
      <c r="AT1322" s="141" t="s">
        <v>137</v>
      </c>
      <c r="AU1322" s="141" t="s">
        <v>81</v>
      </c>
      <c r="AY1322" s="17" t="s">
        <v>135</v>
      </c>
      <c r="BE1322" s="142">
        <f>IF(N1322="základní",J1322,0)</f>
        <v>0</v>
      </c>
      <c r="BF1322" s="142">
        <f>IF(N1322="snížená",J1322,0)</f>
        <v>0</v>
      </c>
      <c r="BG1322" s="142">
        <f>IF(N1322="zákl. přenesená",J1322,0)</f>
        <v>0</v>
      </c>
      <c r="BH1322" s="142">
        <f>IF(N1322="sníž. přenesená",J1322,0)</f>
        <v>0</v>
      </c>
      <c r="BI1322" s="142">
        <f>IF(N1322="nulová",J1322,0)</f>
        <v>0</v>
      </c>
      <c r="BJ1322" s="17" t="s">
        <v>79</v>
      </c>
      <c r="BK1322" s="142">
        <f>ROUND(I1322*H1322,2)</f>
        <v>0</v>
      </c>
      <c r="BL1322" s="17" t="s">
        <v>141</v>
      </c>
      <c r="BM1322" s="141" t="s">
        <v>1331</v>
      </c>
    </row>
    <row r="1323" spans="2:65" s="12" customFormat="1">
      <c r="B1323" s="143"/>
      <c r="D1323" s="144" t="s">
        <v>143</v>
      </c>
      <c r="E1323" s="145" t="s">
        <v>1</v>
      </c>
      <c r="F1323" s="146" t="s">
        <v>1332</v>
      </c>
      <c r="H1323" s="147">
        <v>187.56200000000001</v>
      </c>
      <c r="L1323" s="143"/>
      <c r="M1323" s="148"/>
      <c r="T1323" s="149"/>
      <c r="AT1323" s="145" t="s">
        <v>143</v>
      </c>
      <c r="AU1323" s="145" t="s">
        <v>81</v>
      </c>
      <c r="AV1323" s="12" t="s">
        <v>81</v>
      </c>
      <c r="AW1323" s="12" t="s">
        <v>27</v>
      </c>
      <c r="AX1323" s="12" t="s">
        <v>71</v>
      </c>
      <c r="AY1323" s="145" t="s">
        <v>135</v>
      </c>
    </row>
    <row r="1324" spans="2:65" s="12" customFormat="1">
      <c r="B1324" s="143"/>
      <c r="D1324" s="144" t="s">
        <v>143</v>
      </c>
      <c r="E1324" s="145" t="s">
        <v>1</v>
      </c>
      <c r="F1324" s="146" t="s">
        <v>1333</v>
      </c>
      <c r="H1324" s="147">
        <v>1.4850000000000001</v>
      </c>
      <c r="L1324" s="143"/>
      <c r="M1324" s="148"/>
      <c r="T1324" s="149"/>
      <c r="AT1324" s="145" t="s">
        <v>143</v>
      </c>
      <c r="AU1324" s="145" t="s">
        <v>81</v>
      </c>
      <c r="AV1324" s="12" t="s">
        <v>81</v>
      </c>
      <c r="AW1324" s="12" t="s">
        <v>27</v>
      </c>
      <c r="AX1324" s="12" t="s">
        <v>71</v>
      </c>
      <c r="AY1324" s="145" t="s">
        <v>135</v>
      </c>
    </row>
    <row r="1325" spans="2:65" s="13" customFormat="1">
      <c r="B1325" s="150"/>
      <c r="D1325" s="144" t="s">
        <v>143</v>
      </c>
      <c r="E1325" s="151" t="s">
        <v>1</v>
      </c>
      <c r="F1325" s="152" t="s">
        <v>174</v>
      </c>
      <c r="H1325" s="153">
        <v>189.047</v>
      </c>
      <c r="L1325" s="150"/>
      <c r="M1325" s="154"/>
      <c r="T1325" s="155"/>
      <c r="AT1325" s="151" t="s">
        <v>143</v>
      </c>
      <c r="AU1325" s="151" t="s">
        <v>81</v>
      </c>
      <c r="AV1325" s="13" t="s">
        <v>141</v>
      </c>
      <c r="AW1325" s="13" t="s">
        <v>27</v>
      </c>
      <c r="AX1325" s="13" t="s">
        <v>79</v>
      </c>
      <c r="AY1325" s="151" t="s">
        <v>135</v>
      </c>
    </row>
    <row r="1326" spans="2:65" s="1" customFormat="1" ht="24.15" customHeight="1">
      <c r="B1326" s="129"/>
      <c r="C1326" s="130" t="s">
        <v>1334</v>
      </c>
      <c r="D1326" s="130" t="s">
        <v>137</v>
      </c>
      <c r="E1326" s="131" t="s">
        <v>1335</v>
      </c>
      <c r="F1326" s="132" t="s">
        <v>1336</v>
      </c>
      <c r="G1326" s="133" t="s">
        <v>147</v>
      </c>
      <c r="H1326" s="134">
        <v>46.97</v>
      </c>
      <c r="I1326" s="135"/>
      <c r="J1326" s="135">
        <f>ROUND(I1326*H1326,2)</f>
        <v>0</v>
      </c>
      <c r="K1326" s="136"/>
      <c r="L1326" s="29"/>
      <c r="M1326" s="137" t="s">
        <v>1</v>
      </c>
      <c r="N1326" s="138" t="s">
        <v>36</v>
      </c>
      <c r="O1326" s="139">
        <v>2.7</v>
      </c>
      <c r="P1326" s="139">
        <f>O1326*H1326</f>
        <v>126.819</v>
      </c>
      <c r="Q1326" s="139">
        <v>0</v>
      </c>
      <c r="R1326" s="139">
        <f>Q1326*H1326</f>
        <v>0</v>
      </c>
      <c r="S1326" s="139">
        <v>0</v>
      </c>
      <c r="T1326" s="140">
        <f>S1326*H1326</f>
        <v>0</v>
      </c>
      <c r="AR1326" s="141" t="s">
        <v>141</v>
      </c>
      <c r="AT1326" s="141" t="s">
        <v>137</v>
      </c>
      <c r="AU1326" s="141" t="s">
        <v>81</v>
      </c>
      <c r="AY1326" s="17" t="s">
        <v>135</v>
      </c>
      <c r="BE1326" s="142">
        <f>IF(N1326="základní",J1326,0)</f>
        <v>0</v>
      </c>
      <c r="BF1326" s="142">
        <f>IF(N1326="snížená",J1326,0)</f>
        <v>0</v>
      </c>
      <c r="BG1326" s="142">
        <f>IF(N1326="zákl. přenesená",J1326,0)</f>
        <v>0</v>
      </c>
      <c r="BH1326" s="142">
        <f>IF(N1326="sníž. přenesená",J1326,0)</f>
        <v>0</v>
      </c>
      <c r="BI1326" s="142">
        <f>IF(N1326="nulová",J1326,0)</f>
        <v>0</v>
      </c>
      <c r="BJ1326" s="17" t="s">
        <v>79</v>
      </c>
      <c r="BK1326" s="142">
        <f>ROUND(I1326*H1326,2)</f>
        <v>0</v>
      </c>
      <c r="BL1326" s="17" t="s">
        <v>141</v>
      </c>
      <c r="BM1326" s="141" t="s">
        <v>1337</v>
      </c>
    </row>
    <row r="1327" spans="2:65" s="12" customFormat="1">
      <c r="B1327" s="143"/>
      <c r="D1327" s="144" t="s">
        <v>143</v>
      </c>
      <c r="E1327" s="145" t="s">
        <v>1</v>
      </c>
      <c r="F1327" s="146" t="s">
        <v>1297</v>
      </c>
      <c r="H1327" s="147">
        <v>19.739000000000001</v>
      </c>
      <c r="L1327" s="143"/>
      <c r="M1327" s="148"/>
      <c r="T1327" s="149"/>
      <c r="AT1327" s="145" t="s">
        <v>143</v>
      </c>
      <c r="AU1327" s="145" t="s">
        <v>81</v>
      </c>
      <c r="AV1327" s="12" t="s">
        <v>81</v>
      </c>
      <c r="AW1327" s="12" t="s">
        <v>27</v>
      </c>
      <c r="AX1327" s="12" t="s">
        <v>71</v>
      </c>
      <c r="AY1327" s="145" t="s">
        <v>135</v>
      </c>
    </row>
    <row r="1328" spans="2:65" s="12" customFormat="1">
      <c r="B1328" s="143"/>
      <c r="D1328" s="144" t="s">
        <v>143</v>
      </c>
      <c r="E1328" s="145" t="s">
        <v>1</v>
      </c>
      <c r="F1328" s="146" t="s">
        <v>1298</v>
      </c>
      <c r="H1328" s="147">
        <v>2.0259999999999998</v>
      </c>
      <c r="L1328" s="143"/>
      <c r="M1328" s="148"/>
      <c r="T1328" s="149"/>
      <c r="AT1328" s="145" t="s">
        <v>143</v>
      </c>
      <c r="AU1328" s="145" t="s">
        <v>81</v>
      </c>
      <c r="AV1328" s="12" t="s">
        <v>81</v>
      </c>
      <c r="AW1328" s="12" t="s">
        <v>27</v>
      </c>
      <c r="AX1328" s="12" t="s">
        <v>71</v>
      </c>
      <c r="AY1328" s="145" t="s">
        <v>135</v>
      </c>
    </row>
    <row r="1329" spans="2:65" s="12" customFormat="1">
      <c r="B1329" s="143"/>
      <c r="D1329" s="144" t="s">
        <v>143</v>
      </c>
      <c r="E1329" s="145" t="s">
        <v>1</v>
      </c>
      <c r="F1329" s="146" t="s">
        <v>1299</v>
      </c>
      <c r="H1329" s="147">
        <v>1.9590000000000001</v>
      </c>
      <c r="L1329" s="143"/>
      <c r="M1329" s="148"/>
      <c r="T1329" s="149"/>
      <c r="AT1329" s="145" t="s">
        <v>143</v>
      </c>
      <c r="AU1329" s="145" t="s">
        <v>81</v>
      </c>
      <c r="AV1329" s="12" t="s">
        <v>81</v>
      </c>
      <c r="AW1329" s="12" t="s">
        <v>27</v>
      </c>
      <c r="AX1329" s="12" t="s">
        <v>71</v>
      </c>
      <c r="AY1329" s="145" t="s">
        <v>135</v>
      </c>
    </row>
    <row r="1330" spans="2:65" s="12" customFormat="1">
      <c r="B1330" s="143"/>
      <c r="D1330" s="144" t="s">
        <v>143</v>
      </c>
      <c r="E1330" s="145" t="s">
        <v>1</v>
      </c>
      <c r="F1330" s="146" t="s">
        <v>1300</v>
      </c>
      <c r="H1330" s="147">
        <v>14.939</v>
      </c>
      <c r="L1330" s="143"/>
      <c r="M1330" s="148"/>
      <c r="T1330" s="149"/>
      <c r="AT1330" s="145" t="s">
        <v>143</v>
      </c>
      <c r="AU1330" s="145" t="s">
        <v>81</v>
      </c>
      <c r="AV1330" s="12" t="s">
        <v>81</v>
      </c>
      <c r="AW1330" s="12" t="s">
        <v>27</v>
      </c>
      <c r="AX1330" s="12" t="s">
        <v>71</v>
      </c>
      <c r="AY1330" s="145" t="s">
        <v>135</v>
      </c>
    </row>
    <row r="1331" spans="2:65" s="12" customFormat="1">
      <c r="B1331" s="143"/>
      <c r="D1331" s="144" t="s">
        <v>143</v>
      </c>
      <c r="E1331" s="145" t="s">
        <v>1</v>
      </c>
      <c r="F1331" s="146" t="s">
        <v>1301</v>
      </c>
      <c r="H1331" s="147">
        <v>0.64300000000000002</v>
      </c>
      <c r="L1331" s="143"/>
      <c r="M1331" s="148"/>
      <c r="T1331" s="149"/>
      <c r="AT1331" s="145" t="s">
        <v>143</v>
      </c>
      <c r="AU1331" s="145" t="s">
        <v>81</v>
      </c>
      <c r="AV1331" s="12" t="s">
        <v>81</v>
      </c>
      <c r="AW1331" s="12" t="s">
        <v>27</v>
      </c>
      <c r="AX1331" s="12" t="s">
        <v>71</v>
      </c>
      <c r="AY1331" s="145" t="s">
        <v>135</v>
      </c>
    </row>
    <row r="1332" spans="2:65" s="12" customFormat="1">
      <c r="B1332" s="143"/>
      <c r="D1332" s="144" t="s">
        <v>143</v>
      </c>
      <c r="E1332" s="145" t="s">
        <v>1</v>
      </c>
      <c r="F1332" s="146" t="s">
        <v>1302</v>
      </c>
      <c r="H1332" s="147">
        <v>1.8680000000000001</v>
      </c>
      <c r="L1332" s="143"/>
      <c r="M1332" s="148"/>
      <c r="T1332" s="149"/>
      <c r="AT1332" s="145" t="s">
        <v>143</v>
      </c>
      <c r="AU1332" s="145" t="s">
        <v>81</v>
      </c>
      <c r="AV1332" s="12" t="s">
        <v>81</v>
      </c>
      <c r="AW1332" s="12" t="s">
        <v>27</v>
      </c>
      <c r="AX1332" s="12" t="s">
        <v>71</v>
      </c>
      <c r="AY1332" s="145" t="s">
        <v>135</v>
      </c>
    </row>
    <row r="1333" spans="2:65" s="12" customFormat="1">
      <c r="B1333" s="143"/>
      <c r="D1333" s="144" t="s">
        <v>143</v>
      </c>
      <c r="E1333" s="145" t="s">
        <v>1</v>
      </c>
      <c r="F1333" s="146" t="s">
        <v>1303</v>
      </c>
      <c r="H1333" s="147">
        <v>1.1299999999999999</v>
      </c>
      <c r="L1333" s="143"/>
      <c r="M1333" s="148"/>
      <c r="T1333" s="149"/>
      <c r="AT1333" s="145" t="s">
        <v>143</v>
      </c>
      <c r="AU1333" s="145" t="s">
        <v>81</v>
      </c>
      <c r="AV1333" s="12" t="s">
        <v>81</v>
      </c>
      <c r="AW1333" s="12" t="s">
        <v>27</v>
      </c>
      <c r="AX1333" s="12" t="s">
        <v>71</v>
      </c>
      <c r="AY1333" s="145" t="s">
        <v>135</v>
      </c>
    </row>
    <row r="1334" spans="2:65" s="12" customFormat="1">
      <c r="B1334" s="143"/>
      <c r="D1334" s="144" t="s">
        <v>143</v>
      </c>
      <c r="E1334" s="145" t="s">
        <v>1</v>
      </c>
      <c r="F1334" s="146" t="s">
        <v>1304</v>
      </c>
      <c r="H1334" s="147">
        <v>3.496</v>
      </c>
      <c r="L1334" s="143"/>
      <c r="M1334" s="148"/>
      <c r="T1334" s="149"/>
      <c r="AT1334" s="145" t="s">
        <v>143</v>
      </c>
      <c r="AU1334" s="145" t="s">
        <v>81</v>
      </c>
      <c r="AV1334" s="12" t="s">
        <v>81</v>
      </c>
      <c r="AW1334" s="12" t="s">
        <v>27</v>
      </c>
      <c r="AX1334" s="12" t="s">
        <v>71</v>
      </c>
      <c r="AY1334" s="145" t="s">
        <v>135</v>
      </c>
    </row>
    <row r="1335" spans="2:65" s="12" customFormat="1">
      <c r="B1335" s="143"/>
      <c r="D1335" s="144" t="s">
        <v>143</v>
      </c>
      <c r="E1335" s="145" t="s">
        <v>1</v>
      </c>
      <c r="F1335" s="146" t="s">
        <v>1305</v>
      </c>
      <c r="H1335" s="147">
        <v>0.3</v>
      </c>
      <c r="L1335" s="143"/>
      <c r="M1335" s="148"/>
      <c r="T1335" s="149"/>
      <c r="AT1335" s="145" t="s">
        <v>143</v>
      </c>
      <c r="AU1335" s="145" t="s">
        <v>81</v>
      </c>
      <c r="AV1335" s="12" t="s">
        <v>81</v>
      </c>
      <c r="AW1335" s="12" t="s">
        <v>27</v>
      </c>
      <c r="AX1335" s="12" t="s">
        <v>71</v>
      </c>
      <c r="AY1335" s="145" t="s">
        <v>135</v>
      </c>
    </row>
    <row r="1336" spans="2:65" s="12" customFormat="1">
      <c r="B1336" s="143"/>
      <c r="D1336" s="144" t="s">
        <v>143</v>
      </c>
      <c r="E1336" s="145" t="s">
        <v>1</v>
      </c>
      <c r="F1336" s="146" t="s">
        <v>1306</v>
      </c>
      <c r="H1336" s="147">
        <v>0.87</v>
      </c>
      <c r="L1336" s="143"/>
      <c r="M1336" s="148"/>
      <c r="T1336" s="149"/>
      <c r="AT1336" s="145" t="s">
        <v>143</v>
      </c>
      <c r="AU1336" s="145" t="s">
        <v>81</v>
      </c>
      <c r="AV1336" s="12" t="s">
        <v>81</v>
      </c>
      <c r="AW1336" s="12" t="s">
        <v>27</v>
      </c>
      <c r="AX1336" s="12" t="s">
        <v>71</v>
      </c>
      <c r="AY1336" s="145" t="s">
        <v>135</v>
      </c>
    </row>
    <row r="1337" spans="2:65" s="13" customFormat="1">
      <c r="B1337" s="150"/>
      <c r="D1337" s="144" t="s">
        <v>143</v>
      </c>
      <c r="E1337" s="151" t="s">
        <v>1</v>
      </c>
      <c r="F1337" s="152" t="s">
        <v>174</v>
      </c>
      <c r="H1337" s="153">
        <v>46.97</v>
      </c>
      <c r="L1337" s="150"/>
      <c r="M1337" s="154"/>
      <c r="T1337" s="155"/>
      <c r="AT1337" s="151" t="s">
        <v>143</v>
      </c>
      <c r="AU1337" s="151" t="s">
        <v>81</v>
      </c>
      <c r="AV1337" s="13" t="s">
        <v>141</v>
      </c>
      <c r="AW1337" s="13" t="s">
        <v>27</v>
      </c>
      <c r="AX1337" s="13" t="s">
        <v>79</v>
      </c>
      <c r="AY1337" s="151" t="s">
        <v>135</v>
      </c>
    </row>
    <row r="1338" spans="2:65" s="1" customFormat="1" ht="24.15" customHeight="1">
      <c r="B1338" s="129"/>
      <c r="C1338" s="130" t="s">
        <v>1338</v>
      </c>
      <c r="D1338" s="130" t="s">
        <v>137</v>
      </c>
      <c r="E1338" s="131" t="s">
        <v>1339</v>
      </c>
      <c r="F1338" s="132" t="s">
        <v>1340</v>
      </c>
      <c r="G1338" s="133" t="s">
        <v>147</v>
      </c>
      <c r="H1338" s="134">
        <v>186.74100000000001</v>
      </c>
      <c r="I1338" s="135"/>
      <c r="J1338" s="135">
        <f>ROUND(I1338*H1338,2)</f>
        <v>0</v>
      </c>
      <c r="K1338" s="136"/>
      <c r="L1338" s="29"/>
      <c r="M1338" s="137" t="s">
        <v>1</v>
      </c>
      <c r="N1338" s="138" t="s">
        <v>36</v>
      </c>
      <c r="O1338" s="139">
        <v>1.35</v>
      </c>
      <c r="P1338" s="139">
        <f>O1338*H1338</f>
        <v>252.10035000000005</v>
      </c>
      <c r="Q1338" s="139">
        <v>0</v>
      </c>
      <c r="R1338" s="139">
        <f>Q1338*H1338</f>
        <v>0</v>
      </c>
      <c r="S1338" s="139">
        <v>0</v>
      </c>
      <c r="T1338" s="140">
        <f>S1338*H1338</f>
        <v>0</v>
      </c>
      <c r="AR1338" s="141" t="s">
        <v>141</v>
      </c>
      <c r="AT1338" s="141" t="s">
        <v>137</v>
      </c>
      <c r="AU1338" s="141" t="s">
        <v>81</v>
      </c>
      <c r="AY1338" s="17" t="s">
        <v>135</v>
      </c>
      <c r="BE1338" s="142">
        <f>IF(N1338="základní",J1338,0)</f>
        <v>0</v>
      </c>
      <c r="BF1338" s="142">
        <f>IF(N1338="snížená",J1338,0)</f>
        <v>0</v>
      </c>
      <c r="BG1338" s="142">
        <f>IF(N1338="zákl. přenesená",J1338,0)</f>
        <v>0</v>
      </c>
      <c r="BH1338" s="142">
        <f>IF(N1338="sníž. přenesená",J1338,0)</f>
        <v>0</v>
      </c>
      <c r="BI1338" s="142">
        <f>IF(N1338="nulová",J1338,0)</f>
        <v>0</v>
      </c>
      <c r="BJ1338" s="17" t="s">
        <v>79</v>
      </c>
      <c r="BK1338" s="142">
        <f>ROUND(I1338*H1338,2)</f>
        <v>0</v>
      </c>
      <c r="BL1338" s="17" t="s">
        <v>141</v>
      </c>
      <c r="BM1338" s="141" t="s">
        <v>1341</v>
      </c>
    </row>
    <row r="1339" spans="2:65" s="12" customFormat="1">
      <c r="B1339" s="143"/>
      <c r="D1339" s="144" t="s">
        <v>143</v>
      </c>
      <c r="E1339" s="145" t="s">
        <v>1</v>
      </c>
      <c r="F1339" s="146" t="s">
        <v>1317</v>
      </c>
      <c r="H1339" s="147">
        <v>38.204000000000001</v>
      </c>
      <c r="L1339" s="143"/>
      <c r="M1339" s="148"/>
      <c r="T1339" s="149"/>
      <c r="AT1339" s="145" t="s">
        <v>143</v>
      </c>
      <c r="AU1339" s="145" t="s">
        <v>81</v>
      </c>
      <c r="AV1339" s="12" t="s">
        <v>81</v>
      </c>
      <c r="AW1339" s="12" t="s">
        <v>27</v>
      </c>
      <c r="AX1339" s="12" t="s">
        <v>71</v>
      </c>
      <c r="AY1339" s="145" t="s">
        <v>135</v>
      </c>
    </row>
    <row r="1340" spans="2:65" s="12" customFormat="1">
      <c r="B1340" s="143"/>
      <c r="D1340" s="144" t="s">
        <v>143</v>
      </c>
      <c r="E1340" s="145" t="s">
        <v>1</v>
      </c>
      <c r="F1340" s="146" t="s">
        <v>1318</v>
      </c>
      <c r="H1340" s="147">
        <v>147.37</v>
      </c>
      <c r="L1340" s="143"/>
      <c r="M1340" s="148"/>
      <c r="T1340" s="149"/>
      <c r="AT1340" s="145" t="s">
        <v>143</v>
      </c>
      <c r="AU1340" s="145" t="s">
        <v>81</v>
      </c>
      <c r="AV1340" s="12" t="s">
        <v>81</v>
      </c>
      <c r="AW1340" s="12" t="s">
        <v>27</v>
      </c>
      <c r="AX1340" s="12" t="s">
        <v>71</v>
      </c>
      <c r="AY1340" s="145" t="s">
        <v>135</v>
      </c>
    </row>
    <row r="1341" spans="2:65" s="12" customFormat="1">
      <c r="B1341" s="143"/>
      <c r="D1341" s="144" t="s">
        <v>143</v>
      </c>
      <c r="E1341" s="145" t="s">
        <v>1</v>
      </c>
      <c r="F1341" s="146" t="s">
        <v>1319</v>
      </c>
      <c r="H1341" s="147">
        <v>1.167</v>
      </c>
      <c r="L1341" s="143"/>
      <c r="M1341" s="148"/>
      <c r="T1341" s="149"/>
      <c r="AT1341" s="145" t="s">
        <v>143</v>
      </c>
      <c r="AU1341" s="145" t="s">
        <v>81</v>
      </c>
      <c r="AV1341" s="12" t="s">
        <v>81</v>
      </c>
      <c r="AW1341" s="12" t="s">
        <v>27</v>
      </c>
      <c r="AX1341" s="12" t="s">
        <v>71</v>
      </c>
      <c r="AY1341" s="145" t="s">
        <v>135</v>
      </c>
    </row>
    <row r="1342" spans="2:65" s="13" customFormat="1">
      <c r="B1342" s="150"/>
      <c r="D1342" s="144" t="s">
        <v>143</v>
      </c>
      <c r="E1342" s="151" t="s">
        <v>1</v>
      </c>
      <c r="F1342" s="152" t="s">
        <v>174</v>
      </c>
      <c r="H1342" s="153">
        <v>186.74100000000001</v>
      </c>
      <c r="L1342" s="150"/>
      <c r="M1342" s="154"/>
      <c r="T1342" s="155"/>
      <c r="AT1342" s="151" t="s">
        <v>143</v>
      </c>
      <c r="AU1342" s="151" t="s">
        <v>81</v>
      </c>
      <c r="AV1342" s="13" t="s">
        <v>141</v>
      </c>
      <c r="AW1342" s="13" t="s">
        <v>27</v>
      </c>
      <c r="AX1342" s="13" t="s">
        <v>79</v>
      </c>
      <c r="AY1342" s="151" t="s">
        <v>135</v>
      </c>
    </row>
    <row r="1343" spans="2:65" s="1" customFormat="1" ht="24.15" customHeight="1">
      <c r="B1343" s="129"/>
      <c r="C1343" s="130" t="s">
        <v>1342</v>
      </c>
      <c r="D1343" s="130" t="s">
        <v>137</v>
      </c>
      <c r="E1343" s="131" t="s">
        <v>1343</v>
      </c>
      <c r="F1343" s="132" t="s">
        <v>1344</v>
      </c>
      <c r="G1343" s="133" t="s">
        <v>147</v>
      </c>
      <c r="H1343" s="134">
        <v>253.172</v>
      </c>
      <c r="I1343" s="135"/>
      <c r="J1343" s="135">
        <f>ROUND(I1343*H1343,2)</f>
        <v>0</v>
      </c>
      <c r="K1343" s="136"/>
      <c r="L1343" s="29"/>
      <c r="M1343" s="137" t="s">
        <v>1</v>
      </c>
      <c r="N1343" s="138" t="s">
        <v>36</v>
      </c>
      <c r="O1343" s="139">
        <v>0.67500000000000004</v>
      </c>
      <c r="P1343" s="139">
        <f>O1343*H1343</f>
        <v>170.89110000000002</v>
      </c>
      <c r="Q1343" s="139">
        <v>0</v>
      </c>
      <c r="R1343" s="139">
        <f>Q1343*H1343</f>
        <v>0</v>
      </c>
      <c r="S1343" s="139">
        <v>0</v>
      </c>
      <c r="T1343" s="140">
        <f>S1343*H1343</f>
        <v>0</v>
      </c>
      <c r="AR1343" s="141" t="s">
        <v>141</v>
      </c>
      <c r="AT1343" s="141" t="s">
        <v>137</v>
      </c>
      <c r="AU1343" s="141" t="s">
        <v>81</v>
      </c>
      <c r="AY1343" s="17" t="s">
        <v>135</v>
      </c>
      <c r="BE1343" s="142">
        <f>IF(N1343="základní",J1343,0)</f>
        <v>0</v>
      </c>
      <c r="BF1343" s="142">
        <f>IF(N1343="snížená",J1343,0)</f>
        <v>0</v>
      </c>
      <c r="BG1343" s="142">
        <f>IF(N1343="zákl. přenesená",J1343,0)</f>
        <v>0</v>
      </c>
      <c r="BH1343" s="142">
        <f>IF(N1343="sníž. přenesená",J1343,0)</f>
        <v>0</v>
      </c>
      <c r="BI1343" s="142">
        <f>IF(N1343="nulová",J1343,0)</f>
        <v>0</v>
      </c>
      <c r="BJ1343" s="17" t="s">
        <v>79</v>
      </c>
      <c r="BK1343" s="142">
        <f>ROUND(I1343*H1343,2)</f>
        <v>0</v>
      </c>
      <c r="BL1343" s="17" t="s">
        <v>141</v>
      </c>
      <c r="BM1343" s="141" t="s">
        <v>1345</v>
      </c>
    </row>
    <row r="1344" spans="2:65" s="12" customFormat="1">
      <c r="B1344" s="143"/>
      <c r="D1344" s="144" t="s">
        <v>143</v>
      </c>
      <c r="E1344" s="145" t="s">
        <v>1</v>
      </c>
      <c r="F1344" s="146" t="s">
        <v>1326</v>
      </c>
      <c r="H1344" s="147">
        <v>52.097000000000001</v>
      </c>
      <c r="L1344" s="143"/>
      <c r="M1344" s="148"/>
      <c r="T1344" s="149"/>
      <c r="AT1344" s="145" t="s">
        <v>143</v>
      </c>
      <c r="AU1344" s="145" t="s">
        <v>81</v>
      </c>
      <c r="AV1344" s="12" t="s">
        <v>81</v>
      </c>
      <c r="AW1344" s="12" t="s">
        <v>27</v>
      </c>
      <c r="AX1344" s="12" t="s">
        <v>71</v>
      </c>
      <c r="AY1344" s="145" t="s">
        <v>135</v>
      </c>
    </row>
    <row r="1345" spans="2:65" s="12" customFormat="1">
      <c r="B1345" s="143"/>
      <c r="D1345" s="144" t="s">
        <v>143</v>
      </c>
      <c r="E1345" s="145" t="s">
        <v>1</v>
      </c>
      <c r="F1345" s="146" t="s">
        <v>1332</v>
      </c>
      <c r="H1345" s="147">
        <v>187.56200000000001</v>
      </c>
      <c r="L1345" s="143"/>
      <c r="M1345" s="148"/>
      <c r="T1345" s="149"/>
      <c r="AT1345" s="145" t="s">
        <v>143</v>
      </c>
      <c r="AU1345" s="145" t="s">
        <v>81</v>
      </c>
      <c r="AV1345" s="12" t="s">
        <v>81</v>
      </c>
      <c r="AW1345" s="12" t="s">
        <v>27</v>
      </c>
      <c r="AX1345" s="12" t="s">
        <v>71</v>
      </c>
      <c r="AY1345" s="145" t="s">
        <v>135</v>
      </c>
    </row>
    <row r="1346" spans="2:65" s="12" customFormat="1">
      <c r="B1346" s="143"/>
      <c r="D1346" s="144" t="s">
        <v>143</v>
      </c>
      <c r="E1346" s="145" t="s">
        <v>1</v>
      </c>
      <c r="F1346" s="146" t="s">
        <v>1333</v>
      </c>
      <c r="H1346" s="147">
        <v>1.4850000000000001</v>
      </c>
      <c r="L1346" s="143"/>
      <c r="M1346" s="148"/>
      <c r="T1346" s="149"/>
      <c r="AT1346" s="145" t="s">
        <v>143</v>
      </c>
      <c r="AU1346" s="145" t="s">
        <v>81</v>
      </c>
      <c r="AV1346" s="12" t="s">
        <v>81</v>
      </c>
      <c r="AW1346" s="12" t="s">
        <v>27</v>
      </c>
      <c r="AX1346" s="12" t="s">
        <v>71</v>
      </c>
      <c r="AY1346" s="145" t="s">
        <v>135</v>
      </c>
    </row>
    <row r="1347" spans="2:65" s="12" customFormat="1">
      <c r="B1347" s="143"/>
      <c r="D1347" s="144" t="s">
        <v>143</v>
      </c>
      <c r="E1347" s="145" t="s">
        <v>1</v>
      </c>
      <c r="F1347" s="146" t="s">
        <v>1327</v>
      </c>
      <c r="H1347" s="147">
        <v>12.028</v>
      </c>
      <c r="L1347" s="143"/>
      <c r="M1347" s="148"/>
      <c r="T1347" s="149"/>
      <c r="AT1347" s="145" t="s">
        <v>143</v>
      </c>
      <c r="AU1347" s="145" t="s">
        <v>81</v>
      </c>
      <c r="AV1347" s="12" t="s">
        <v>81</v>
      </c>
      <c r="AW1347" s="12" t="s">
        <v>27</v>
      </c>
      <c r="AX1347" s="12" t="s">
        <v>71</v>
      </c>
      <c r="AY1347" s="145" t="s">
        <v>135</v>
      </c>
    </row>
    <row r="1348" spans="2:65" s="13" customFormat="1">
      <c r="B1348" s="150"/>
      <c r="D1348" s="144" t="s">
        <v>143</v>
      </c>
      <c r="E1348" s="151" t="s">
        <v>1</v>
      </c>
      <c r="F1348" s="152" t="s">
        <v>174</v>
      </c>
      <c r="H1348" s="153">
        <v>253.172</v>
      </c>
      <c r="L1348" s="150"/>
      <c r="M1348" s="154"/>
      <c r="T1348" s="155"/>
      <c r="AT1348" s="151" t="s">
        <v>143</v>
      </c>
      <c r="AU1348" s="151" t="s">
        <v>81</v>
      </c>
      <c r="AV1348" s="13" t="s">
        <v>141</v>
      </c>
      <c r="AW1348" s="13" t="s">
        <v>27</v>
      </c>
      <c r="AX1348" s="13" t="s">
        <v>79</v>
      </c>
      <c r="AY1348" s="151" t="s">
        <v>135</v>
      </c>
    </row>
    <row r="1349" spans="2:65" s="1" customFormat="1" ht="24.15" customHeight="1">
      <c r="B1349" s="129"/>
      <c r="C1349" s="130" t="s">
        <v>1346</v>
      </c>
      <c r="D1349" s="130" t="s">
        <v>137</v>
      </c>
      <c r="E1349" s="131" t="s">
        <v>1347</v>
      </c>
      <c r="F1349" s="132" t="s">
        <v>1348</v>
      </c>
      <c r="G1349" s="133" t="s">
        <v>147</v>
      </c>
      <c r="H1349" s="134">
        <v>46.97</v>
      </c>
      <c r="I1349" s="135"/>
      <c r="J1349" s="135">
        <f>ROUND(I1349*H1349,2)</f>
        <v>0</v>
      </c>
      <c r="K1349" s="136"/>
      <c r="L1349" s="29"/>
      <c r="M1349" s="137" t="s">
        <v>1</v>
      </c>
      <c r="N1349" s="138" t="s">
        <v>36</v>
      </c>
      <c r="O1349" s="139">
        <v>0.82</v>
      </c>
      <c r="P1349" s="139">
        <f>O1349*H1349</f>
        <v>38.5154</v>
      </c>
      <c r="Q1349" s="139">
        <v>0</v>
      </c>
      <c r="R1349" s="139">
        <f>Q1349*H1349</f>
        <v>0</v>
      </c>
      <c r="S1349" s="139">
        <v>0</v>
      </c>
      <c r="T1349" s="140">
        <f>S1349*H1349</f>
        <v>0</v>
      </c>
      <c r="AR1349" s="141" t="s">
        <v>141</v>
      </c>
      <c r="AT1349" s="141" t="s">
        <v>137</v>
      </c>
      <c r="AU1349" s="141" t="s">
        <v>81</v>
      </c>
      <c r="AY1349" s="17" t="s">
        <v>135</v>
      </c>
      <c r="BE1349" s="142">
        <f>IF(N1349="základní",J1349,0)</f>
        <v>0</v>
      </c>
      <c r="BF1349" s="142">
        <f>IF(N1349="snížená",J1349,0)</f>
        <v>0</v>
      </c>
      <c r="BG1349" s="142">
        <f>IF(N1349="zákl. přenesená",J1349,0)</f>
        <v>0</v>
      </c>
      <c r="BH1349" s="142">
        <f>IF(N1349="sníž. přenesená",J1349,0)</f>
        <v>0</v>
      </c>
      <c r="BI1349" s="142">
        <f>IF(N1349="nulová",J1349,0)</f>
        <v>0</v>
      </c>
      <c r="BJ1349" s="17" t="s">
        <v>79</v>
      </c>
      <c r="BK1349" s="142">
        <f>ROUND(I1349*H1349,2)</f>
        <v>0</v>
      </c>
      <c r="BL1349" s="17" t="s">
        <v>141</v>
      </c>
      <c r="BM1349" s="141" t="s">
        <v>1349</v>
      </c>
    </row>
    <row r="1350" spans="2:65" s="12" customFormat="1">
      <c r="B1350" s="143"/>
      <c r="D1350" s="144" t="s">
        <v>143</v>
      </c>
      <c r="E1350" s="145" t="s">
        <v>1</v>
      </c>
      <c r="F1350" s="146" t="s">
        <v>1297</v>
      </c>
      <c r="H1350" s="147">
        <v>19.739000000000001</v>
      </c>
      <c r="L1350" s="143"/>
      <c r="M1350" s="148"/>
      <c r="T1350" s="149"/>
      <c r="AT1350" s="145" t="s">
        <v>143</v>
      </c>
      <c r="AU1350" s="145" t="s">
        <v>81</v>
      </c>
      <c r="AV1350" s="12" t="s">
        <v>81</v>
      </c>
      <c r="AW1350" s="12" t="s">
        <v>27</v>
      </c>
      <c r="AX1350" s="12" t="s">
        <v>71</v>
      </c>
      <c r="AY1350" s="145" t="s">
        <v>135</v>
      </c>
    </row>
    <row r="1351" spans="2:65" s="12" customFormat="1">
      <c r="B1351" s="143"/>
      <c r="D1351" s="144" t="s">
        <v>143</v>
      </c>
      <c r="E1351" s="145" t="s">
        <v>1</v>
      </c>
      <c r="F1351" s="146" t="s">
        <v>1298</v>
      </c>
      <c r="H1351" s="147">
        <v>2.0259999999999998</v>
      </c>
      <c r="L1351" s="143"/>
      <c r="M1351" s="148"/>
      <c r="T1351" s="149"/>
      <c r="AT1351" s="145" t="s">
        <v>143</v>
      </c>
      <c r="AU1351" s="145" t="s">
        <v>81</v>
      </c>
      <c r="AV1351" s="12" t="s">
        <v>81</v>
      </c>
      <c r="AW1351" s="12" t="s">
        <v>27</v>
      </c>
      <c r="AX1351" s="12" t="s">
        <v>71</v>
      </c>
      <c r="AY1351" s="145" t="s">
        <v>135</v>
      </c>
    </row>
    <row r="1352" spans="2:65" s="12" customFormat="1">
      <c r="B1352" s="143"/>
      <c r="D1352" s="144" t="s">
        <v>143</v>
      </c>
      <c r="E1352" s="145" t="s">
        <v>1</v>
      </c>
      <c r="F1352" s="146" t="s">
        <v>1299</v>
      </c>
      <c r="H1352" s="147">
        <v>1.9590000000000001</v>
      </c>
      <c r="L1352" s="143"/>
      <c r="M1352" s="148"/>
      <c r="T1352" s="149"/>
      <c r="AT1352" s="145" t="s">
        <v>143</v>
      </c>
      <c r="AU1352" s="145" t="s">
        <v>81</v>
      </c>
      <c r="AV1352" s="12" t="s">
        <v>81</v>
      </c>
      <c r="AW1352" s="12" t="s">
        <v>27</v>
      </c>
      <c r="AX1352" s="12" t="s">
        <v>71</v>
      </c>
      <c r="AY1352" s="145" t="s">
        <v>135</v>
      </c>
    </row>
    <row r="1353" spans="2:65" s="12" customFormat="1">
      <c r="B1353" s="143"/>
      <c r="D1353" s="144" t="s">
        <v>143</v>
      </c>
      <c r="E1353" s="145" t="s">
        <v>1</v>
      </c>
      <c r="F1353" s="146" t="s">
        <v>1300</v>
      </c>
      <c r="H1353" s="147">
        <v>14.939</v>
      </c>
      <c r="L1353" s="143"/>
      <c r="M1353" s="148"/>
      <c r="T1353" s="149"/>
      <c r="AT1353" s="145" t="s">
        <v>143</v>
      </c>
      <c r="AU1353" s="145" t="s">
        <v>81</v>
      </c>
      <c r="AV1353" s="12" t="s">
        <v>81</v>
      </c>
      <c r="AW1353" s="12" t="s">
        <v>27</v>
      </c>
      <c r="AX1353" s="12" t="s">
        <v>71</v>
      </c>
      <c r="AY1353" s="145" t="s">
        <v>135</v>
      </c>
    </row>
    <row r="1354" spans="2:65" s="12" customFormat="1">
      <c r="B1354" s="143"/>
      <c r="D1354" s="144" t="s">
        <v>143</v>
      </c>
      <c r="E1354" s="145" t="s">
        <v>1</v>
      </c>
      <c r="F1354" s="146" t="s">
        <v>1301</v>
      </c>
      <c r="H1354" s="147">
        <v>0.64300000000000002</v>
      </c>
      <c r="L1354" s="143"/>
      <c r="M1354" s="148"/>
      <c r="T1354" s="149"/>
      <c r="AT1354" s="145" t="s">
        <v>143</v>
      </c>
      <c r="AU1354" s="145" t="s">
        <v>81</v>
      </c>
      <c r="AV1354" s="12" t="s">
        <v>81</v>
      </c>
      <c r="AW1354" s="12" t="s">
        <v>27</v>
      </c>
      <c r="AX1354" s="12" t="s">
        <v>71</v>
      </c>
      <c r="AY1354" s="145" t="s">
        <v>135</v>
      </c>
    </row>
    <row r="1355" spans="2:65" s="12" customFormat="1">
      <c r="B1355" s="143"/>
      <c r="D1355" s="144" t="s">
        <v>143</v>
      </c>
      <c r="E1355" s="145" t="s">
        <v>1</v>
      </c>
      <c r="F1355" s="146" t="s">
        <v>1302</v>
      </c>
      <c r="H1355" s="147">
        <v>1.8680000000000001</v>
      </c>
      <c r="L1355" s="143"/>
      <c r="M1355" s="148"/>
      <c r="T1355" s="149"/>
      <c r="AT1355" s="145" t="s">
        <v>143</v>
      </c>
      <c r="AU1355" s="145" t="s">
        <v>81</v>
      </c>
      <c r="AV1355" s="12" t="s">
        <v>81</v>
      </c>
      <c r="AW1355" s="12" t="s">
        <v>27</v>
      </c>
      <c r="AX1355" s="12" t="s">
        <v>71</v>
      </c>
      <c r="AY1355" s="145" t="s">
        <v>135</v>
      </c>
    </row>
    <row r="1356" spans="2:65" s="12" customFormat="1">
      <c r="B1356" s="143"/>
      <c r="D1356" s="144" t="s">
        <v>143</v>
      </c>
      <c r="E1356" s="145" t="s">
        <v>1</v>
      </c>
      <c r="F1356" s="146" t="s">
        <v>1303</v>
      </c>
      <c r="H1356" s="147">
        <v>1.1299999999999999</v>
      </c>
      <c r="L1356" s="143"/>
      <c r="M1356" s="148"/>
      <c r="T1356" s="149"/>
      <c r="AT1356" s="145" t="s">
        <v>143</v>
      </c>
      <c r="AU1356" s="145" t="s">
        <v>81</v>
      </c>
      <c r="AV1356" s="12" t="s">
        <v>81</v>
      </c>
      <c r="AW1356" s="12" t="s">
        <v>27</v>
      </c>
      <c r="AX1356" s="12" t="s">
        <v>71</v>
      </c>
      <c r="AY1356" s="145" t="s">
        <v>135</v>
      </c>
    </row>
    <row r="1357" spans="2:65" s="12" customFormat="1">
      <c r="B1357" s="143"/>
      <c r="D1357" s="144" t="s">
        <v>143</v>
      </c>
      <c r="E1357" s="145" t="s">
        <v>1</v>
      </c>
      <c r="F1357" s="146" t="s">
        <v>1304</v>
      </c>
      <c r="H1357" s="147">
        <v>3.496</v>
      </c>
      <c r="L1357" s="143"/>
      <c r="M1357" s="148"/>
      <c r="T1357" s="149"/>
      <c r="AT1357" s="145" t="s">
        <v>143</v>
      </c>
      <c r="AU1357" s="145" t="s">
        <v>81</v>
      </c>
      <c r="AV1357" s="12" t="s">
        <v>81</v>
      </c>
      <c r="AW1357" s="12" t="s">
        <v>27</v>
      </c>
      <c r="AX1357" s="12" t="s">
        <v>71</v>
      </c>
      <c r="AY1357" s="145" t="s">
        <v>135</v>
      </c>
    </row>
    <row r="1358" spans="2:65" s="12" customFormat="1">
      <c r="B1358" s="143"/>
      <c r="D1358" s="144" t="s">
        <v>143</v>
      </c>
      <c r="E1358" s="145" t="s">
        <v>1</v>
      </c>
      <c r="F1358" s="146" t="s">
        <v>1305</v>
      </c>
      <c r="H1358" s="147">
        <v>0.3</v>
      </c>
      <c r="L1358" s="143"/>
      <c r="M1358" s="148"/>
      <c r="T1358" s="149"/>
      <c r="AT1358" s="145" t="s">
        <v>143</v>
      </c>
      <c r="AU1358" s="145" t="s">
        <v>81</v>
      </c>
      <c r="AV1358" s="12" t="s">
        <v>81</v>
      </c>
      <c r="AW1358" s="12" t="s">
        <v>27</v>
      </c>
      <c r="AX1358" s="12" t="s">
        <v>71</v>
      </c>
      <c r="AY1358" s="145" t="s">
        <v>135</v>
      </c>
    </row>
    <row r="1359" spans="2:65" s="12" customFormat="1">
      <c r="B1359" s="143"/>
      <c r="D1359" s="144" t="s">
        <v>143</v>
      </c>
      <c r="E1359" s="145" t="s">
        <v>1</v>
      </c>
      <c r="F1359" s="146" t="s">
        <v>1306</v>
      </c>
      <c r="H1359" s="147">
        <v>0.87</v>
      </c>
      <c r="L1359" s="143"/>
      <c r="M1359" s="148"/>
      <c r="T1359" s="149"/>
      <c r="AT1359" s="145" t="s">
        <v>143</v>
      </c>
      <c r="AU1359" s="145" t="s">
        <v>81</v>
      </c>
      <c r="AV1359" s="12" t="s">
        <v>81</v>
      </c>
      <c r="AW1359" s="12" t="s">
        <v>27</v>
      </c>
      <c r="AX1359" s="12" t="s">
        <v>71</v>
      </c>
      <c r="AY1359" s="145" t="s">
        <v>135</v>
      </c>
    </row>
    <row r="1360" spans="2:65" s="13" customFormat="1">
      <c r="B1360" s="150"/>
      <c r="D1360" s="144" t="s">
        <v>143</v>
      </c>
      <c r="E1360" s="151" t="s">
        <v>1</v>
      </c>
      <c r="F1360" s="152" t="s">
        <v>174</v>
      </c>
      <c r="H1360" s="153">
        <v>46.97</v>
      </c>
      <c r="L1360" s="150"/>
      <c r="M1360" s="154"/>
      <c r="T1360" s="155"/>
      <c r="AT1360" s="151" t="s">
        <v>143</v>
      </c>
      <c r="AU1360" s="151" t="s">
        <v>81</v>
      </c>
      <c r="AV1360" s="13" t="s">
        <v>141</v>
      </c>
      <c r="AW1360" s="13" t="s">
        <v>27</v>
      </c>
      <c r="AX1360" s="13" t="s">
        <v>79</v>
      </c>
      <c r="AY1360" s="151" t="s">
        <v>135</v>
      </c>
    </row>
    <row r="1361" spans="2:65" s="1" customFormat="1" ht="24.15" customHeight="1">
      <c r="B1361" s="129"/>
      <c r="C1361" s="130" t="s">
        <v>1350</v>
      </c>
      <c r="D1361" s="130" t="s">
        <v>137</v>
      </c>
      <c r="E1361" s="131" t="s">
        <v>1351</v>
      </c>
      <c r="F1361" s="132" t="s">
        <v>1352</v>
      </c>
      <c r="G1361" s="133" t="s">
        <v>147</v>
      </c>
      <c r="H1361" s="134">
        <v>188.16499999999999</v>
      </c>
      <c r="I1361" s="135"/>
      <c r="J1361" s="135">
        <f>ROUND(I1361*H1361,2)</f>
        <v>0</v>
      </c>
      <c r="K1361" s="136"/>
      <c r="L1361" s="29"/>
      <c r="M1361" s="137" t="s">
        <v>1</v>
      </c>
      <c r="N1361" s="138" t="s">
        <v>36</v>
      </c>
      <c r="O1361" s="139">
        <v>0.41</v>
      </c>
      <c r="P1361" s="139">
        <f>O1361*H1361</f>
        <v>77.147649999999999</v>
      </c>
      <c r="Q1361" s="139">
        <v>0</v>
      </c>
      <c r="R1361" s="139">
        <f>Q1361*H1361</f>
        <v>0</v>
      </c>
      <c r="S1361" s="139">
        <v>0</v>
      </c>
      <c r="T1361" s="140">
        <f>S1361*H1361</f>
        <v>0</v>
      </c>
      <c r="AR1361" s="141" t="s">
        <v>141</v>
      </c>
      <c r="AT1361" s="141" t="s">
        <v>137</v>
      </c>
      <c r="AU1361" s="141" t="s">
        <v>81</v>
      </c>
      <c r="AY1361" s="17" t="s">
        <v>135</v>
      </c>
      <c r="BE1361" s="142">
        <f>IF(N1361="základní",J1361,0)</f>
        <v>0</v>
      </c>
      <c r="BF1361" s="142">
        <f>IF(N1361="snížená",J1361,0)</f>
        <v>0</v>
      </c>
      <c r="BG1361" s="142">
        <f>IF(N1361="zákl. přenesená",J1361,0)</f>
        <v>0</v>
      </c>
      <c r="BH1361" s="142">
        <f>IF(N1361="sníž. přenesená",J1361,0)</f>
        <v>0</v>
      </c>
      <c r="BI1361" s="142">
        <f>IF(N1361="nulová",J1361,0)</f>
        <v>0</v>
      </c>
      <c r="BJ1361" s="17" t="s">
        <v>79</v>
      </c>
      <c r="BK1361" s="142">
        <f>ROUND(I1361*H1361,2)</f>
        <v>0</v>
      </c>
      <c r="BL1361" s="17" t="s">
        <v>141</v>
      </c>
      <c r="BM1361" s="141" t="s">
        <v>1353</v>
      </c>
    </row>
    <row r="1362" spans="2:65" s="12" customFormat="1">
      <c r="B1362" s="143"/>
      <c r="D1362" s="144" t="s">
        <v>143</v>
      </c>
      <c r="E1362" s="145" t="s">
        <v>1</v>
      </c>
      <c r="F1362" s="146" t="s">
        <v>1317</v>
      </c>
      <c r="H1362" s="147">
        <v>38.204000000000001</v>
      </c>
      <c r="L1362" s="143"/>
      <c r="M1362" s="148"/>
      <c r="T1362" s="149"/>
      <c r="AT1362" s="145" t="s">
        <v>143</v>
      </c>
      <c r="AU1362" s="145" t="s">
        <v>81</v>
      </c>
      <c r="AV1362" s="12" t="s">
        <v>81</v>
      </c>
      <c r="AW1362" s="12" t="s">
        <v>27</v>
      </c>
      <c r="AX1362" s="12" t="s">
        <v>71</v>
      </c>
      <c r="AY1362" s="145" t="s">
        <v>135</v>
      </c>
    </row>
    <row r="1363" spans="2:65" s="12" customFormat="1">
      <c r="B1363" s="143"/>
      <c r="D1363" s="144" t="s">
        <v>143</v>
      </c>
      <c r="E1363" s="145" t="s">
        <v>1</v>
      </c>
      <c r="F1363" s="146" t="s">
        <v>1318</v>
      </c>
      <c r="H1363" s="147">
        <v>147.37</v>
      </c>
      <c r="L1363" s="143"/>
      <c r="M1363" s="148"/>
      <c r="T1363" s="149"/>
      <c r="AT1363" s="145" t="s">
        <v>143</v>
      </c>
      <c r="AU1363" s="145" t="s">
        <v>81</v>
      </c>
      <c r="AV1363" s="12" t="s">
        <v>81</v>
      </c>
      <c r="AW1363" s="12" t="s">
        <v>27</v>
      </c>
      <c r="AX1363" s="12" t="s">
        <v>71</v>
      </c>
      <c r="AY1363" s="145" t="s">
        <v>135</v>
      </c>
    </row>
    <row r="1364" spans="2:65" s="12" customFormat="1">
      <c r="B1364" s="143"/>
      <c r="D1364" s="144" t="s">
        <v>143</v>
      </c>
      <c r="E1364" s="145" t="s">
        <v>1</v>
      </c>
      <c r="F1364" s="146" t="s">
        <v>1319</v>
      </c>
      <c r="H1364" s="147">
        <v>1.167</v>
      </c>
      <c r="L1364" s="143"/>
      <c r="M1364" s="148"/>
      <c r="T1364" s="149"/>
      <c r="AT1364" s="145" t="s">
        <v>143</v>
      </c>
      <c r="AU1364" s="145" t="s">
        <v>81</v>
      </c>
      <c r="AV1364" s="12" t="s">
        <v>81</v>
      </c>
      <c r="AW1364" s="12" t="s">
        <v>27</v>
      </c>
      <c r="AX1364" s="12" t="s">
        <v>71</v>
      </c>
      <c r="AY1364" s="145" t="s">
        <v>135</v>
      </c>
    </row>
    <row r="1365" spans="2:65" s="12" customFormat="1">
      <c r="B1365" s="143"/>
      <c r="D1365" s="144" t="s">
        <v>143</v>
      </c>
      <c r="E1365" s="145" t="s">
        <v>1</v>
      </c>
      <c r="F1365" s="146" t="s">
        <v>1320</v>
      </c>
      <c r="H1365" s="147">
        <v>0.44800000000000001</v>
      </c>
      <c r="L1365" s="143"/>
      <c r="M1365" s="148"/>
      <c r="T1365" s="149"/>
      <c r="AT1365" s="145" t="s">
        <v>143</v>
      </c>
      <c r="AU1365" s="145" t="s">
        <v>81</v>
      </c>
      <c r="AV1365" s="12" t="s">
        <v>81</v>
      </c>
      <c r="AW1365" s="12" t="s">
        <v>27</v>
      </c>
      <c r="AX1365" s="12" t="s">
        <v>71</v>
      </c>
      <c r="AY1365" s="145" t="s">
        <v>135</v>
      </c>
    </row>
    <row r="1366" spans="2:65" s="12" customFormat="1">
      <c r="B1366" s="143"/>
      <c r="D1366" s="144" t="s">
        <v>143</v>
      </c>
      <c r="E1366" s="145" t="s">
        <v>1</v>
      </c>
      <c r="F1366" s="146" t="s">
        <v>1321</v>
      </c>
      <c r="H1366" s="147">
        <v>0.97599999999999998</v>
      </c>
      <c r="L1366" s="143"/>
      <c r="M1366" s="148"/>
      <c r="T1366" s="149"/>
      <c r="AT1366" s="145" t="s">
        <v>143</v>
      </c>
      <c r="AU1366" s="145" t="s">
        <v>81</v>
      </c>
      <c r="AV1366" s="12" t="s">
        <v>81</v>
      </c>
      <c r="AW1366" s="12" t="s">
        <v>27</v>
      </c>
      <c r="AX1366" s="12" t="s">
        <v>71</v>
      </c>
      <c r="AY1366" s="145" t="s">
        <v>135</v>
      </c>
    </row>
    <row r="1367" spans="2:65" s="13" customFormat="1">
      <c r="B1367" s="150"/>
      <c r="D1367" s="144" t="s">
        <v>143</v>
      </c>
      <c r="E1367" s="151" t="s">
        <v>1</v>
      </c>
      <c r="F1367" s="152" t="s">
        <v>174</v>
      </c>
      <c r="H1367" s="153">
        <v>188.16499999999999</v>
      </c>
      <c r="L1367" s="150"/>
      <c r="M1367" s="154"/>
      <c r="T1367" s="155"/>
      <c r="AT1367" s="151" t="s">
        <v>143</v>
      </c>
      <c r="AU1367" s="151" t="s">
        <v>81</v>
      </c>
      <c r="AV1367" s="13" t="s">
        <v>141</v>
      </c>
      <c r="AW1367" s="13" t="s">
        <v>27</v>
      </c>
      <c r="AX1367" s="13" t="s">
        <v>79</v>
      </c>
      <c r="AY1367" s="151" t="s">
        <v>135</v>
      </c>
    </row>
    <row r="1368" spans="2:65" s="1" customFormat="1" ht="24.15" customHeight="1">
      <c r="B1368" s="129"/>
      <c r="C1368" s="130" t="s">
        <v>1354</v>
      </c>
      <c r="D1368" s="130" t="s">
        <v>137</v>
      </c>
      <c r="E1368" s="131" t="s">
        <v>1355</v>
      </c>
      <c r="F1368" s="132" t="s">
        <v>1356</v>
      </c>
      <c r="G1368" s="133" t="s">
        <v>147</v>
      </c>
      <c r="H1368" s="134">
        <v>116.221</v>
      </c>
      <c r="I1368" s="135"/>
      <c r="J1368" s="135">
        <f>ROUND(I1368*H1368,2)</f>
        <v>0</v>
      </c>
      <c r="K1368" s="136"/>
      <c r="L1368" s="29"/>
      <c r="M1368" s="137" t="s">
        <v>1</v>
      </c>
      <c r="N1368" s="138" t="s">
        <v>36</v>
      </c>
      <c r="O1368" s="139">
        <v>0.20499999999999999</v>
      </c>
      <c r="P1368" s="139">
        <f>O1368*H1368</f>
        <v>23.825305</v>
      </c>
      <c r="Q1368" s="139">
        <v>0</v>
      </c>
      <c r="R1368" s="139">
        <f>Q1368*H1368</f>
        <v>0</v>
      </c>
      <c r="S1368" s="139">
        <v>0</v>
      </c>
      <c r="T1368" s="140">
        <f>S1368*H1368</f>
        <v>0</v>
      </c>
      <c r="AR1368" s="141" t="s">
        <v>141</v>
      </c>
      <c r="AT1368" s="141" t="s">
        <v>137</v>
      </c>
      <c r="AU1368" s="141" t="s">
        <v>81</v>
      </c>
      <c r="AY1368" s="17" t="s">
        <v>135</v>
      </c>
      <c r="BE1368" s="142">
        <f>IF(N1368="základní",J1368,0)</f>
        <v>0</v>
      </c>
      <c r="BF1368" s="142">
        <f>IF(N1368="snížená",J1368,0)</f>
        <v>0</v>
      </c>
      <c r="BG1368" s="142">
        <f>IF(N1368="zákl. přenesená",J1368,0)</f>
        <v>0</v>
      </c>
      <c r="BH1368" s="142">
        <f>IF(N1368="sníž. přenesená",J1368,0)</f>
        <v>0</v>
      </c>
      <c r="BI1368" s="142">
        <f>IF(N1368="nulová",J1368,0)</f>
        <v>0</v>
      </c>
      <c r="BJ1368" s="17" t="s">
        <v>79</v>
      </c>
      <c r="BK1368" s="142">
        <f>ROUND(I1368*H1368,2)</f>
        <v>0</v>
      </c>
      <c r="BL1368" s="17" t="s">
        <v>141</v>
      </c>
      <c r="BM1368" s="141" t="s">
        <v>1357</v>
      </c>
    </row>
    <row r="1369" spans="2:65" s="12" customFormat="1">
      <c r="B1369" s="143"/>
      <c r="D1369" s="144" t="s">
        <v>143</v>
      </c>
      <c r="E1369" s="145" t="s">
        <v>1</v>
      </c>
      <c r="F1369" s="146" t="s">
        <v>1358</v>
      </c>
      <c r="H1369" s="147">
        <v>104.193</v>
      </c>
      <c r="L1369" s="143"/>
      <c r="M1369" s="148"/>
      <c r="T1369" s="149"/>
      <c r="AT1369" s="145" t="s">
        <v>143</v>
      </c>
      <c r="AU1369" s="145" t="s">
        <v>81</v>
      </c>
      <c r="AV1369" s="12" t="s">
        <v>81</v>
      </c>
      <c r="AW1369" s="12" t="s">
        <v>27</v>
      </c>
      <c r="AX1369" s="12" t="s">
        <v>71</v>
      </c>
      <c r="AY1369" s="145" t="s">
        <v>135</v>
      </c>
    </row>
    <row r="1370" spans="2:65" s="12" customFormat="1">
      <c r="B1370" s="143"/>
      <c r="D1370" s="144" t="s">
        <v>143</v>
      </c>
      <c r="E1370" s="145" t="s">
        <v>1</v>
      </c>
      <c r="F1370" s="146" t="s">
        <v>1327</v>
      </c>
      <c r="H1370" s="147">
        <v>12.028</v>
      </c>
      <c r="L1370" s="143"/>
      <c r="M1370" s="148"/>
      <c r="T1370" s="149"/>
      <c r="AT1370" s="145" t="s">
        <v>143</v>
      </c>
      <c r="AU1370" s="145" t="s">
        <v>81</v>
      </c>
      <c r="AV1370" s="12" t="s">
        <v>81</v>
      </c>
      <c r="AW1370" s="12" t="s">
        <v>27</v>
      </c>
      <c r="AX1370" s="12" t="s">
        <v>71</v>
      </c>
      <c r="AY1370" s="145" t="s">
        <v>135</v>
      </c>
    </row>
    <row r="1371" spans="2:65" s="13" customFormat="1">
      <c r="B1371" s="150"/>
      <c r="D1371" s="144" t="s">
        <v>143</v>
      </c>
      <c r="E1371" s="151" t="s">
        <v>1</v>
      </c>
      <c r="F1371" s="152" t="s">
        <v>174</v>
      </c>
      <c r="H1371" s="153">
        <v>116.221</v>
      </c>
      <c r="L1371" s="150"/>
      <c r="M1371" s="154"/>
      <c r="T1371" s="155"/>
      <c r="AT1371" s="151" t="s">
        <v>143</v>
      </c>
      <c r="AU1371" s="151" t="s">
        <v>81</v>
      </c>
      <c r="AV1371" s="13" t="s">
        <v>141</v>
      </c>
      <c r="AW1371" s="13" t="s">
        <v>27</v>
      </c>
      <c r="AX1371" s="13" t="s">
        <v>79</v>
      </c>
      <c r="AY1371" s="151" t="s">
        <v>135</v>
      </c>
    </row>
    <row r="1372" spans="2:65" s="1" customFormat="1" ht="33" customHeight="1">
      <c r="B1372" s="129"/>
      <c r="C1372" s="130" t="s">
        <v>1359</v>
      </c>
      <c r="D1372" s="130" t="s">
        <v>137</v>
      </c>
      <c r="E1372" s="131" t="s">
        <v>1360</v>
      </c>
      <c r="F1372" s="132" t="s">
        <v>1361</v>
      </c>
      <c r="G1372" s="133" t="s">
        <v>147</v>
      </c>
      <c r="H1372" s="134">
        <v>189.047</v>
      </c>
      <c r="I1372" s="135"/>
      <c r="J1372" s="135">
        <f>ROUND(I1372*H1372,2)</f>
        <v>0</v>
      </c>
      <c r="K1372" s="136"/>
      <c r="L1372" s="29"/>
      <c r="M1372" s="137" t="s">
        <v>1</v>
      </c>
      <c r="N1372" s="138" t="s">
        <v>36</v>
      </c>
      <c r="O1372" s="139">
        <v>0.1</v>
      </c>
      <c r="P1372" s="139">
        <f>O1372*H1372</f>
        <v>18.904700000000002</v>
      </c>
      <c r="Q1372" s="139">
        <v>4.0399999999999998E-2</v>
      </c>
      <c r="R1372" s="139">
        <f>Q1372*H1372</f>
        <v>7.6374987999999995</v>
      </c>
      <c r="S1372" s="139">
        <v>0</v>
      </c>
      <c r="T1372" s="140">
        <f>S1372*H1372</f>
        <v>0</v>
      </c>
      <c r="AR1372" s="141" t="s">
        <v>141</v>
      </c>
      <c r="AT1372" s="141" t="s">
        <v>137</v>
      </c>
      <c r="AU1372" s="141" t="s">
        <v>81</v>
      </c>
      <c r="AY1372" s="17" t="s">
        <v>135</v>
      </c>
      <c r="BE1372" s="142">
        <f>IF(N1372="základní",J1372,0)</f>
        <v>0</v>
      </c>
      <c r="BF1372" s="142">
        <f>IF(N1372="snížená",J1372,0)</f>
        <v>0</v>
      </c>
      <c r="BG1372" s="142">
        <f>IF(N1372="zákl. přenesená",J1372,0)</f>
        <v>0</v>
      </c>
      <c r="BH1372" s="142">
        <f>IF(N1372="sníž. přenesená",J1372,0)</f>
        <v>0</v>
      </c>
      <c r="BI1372" s="142">
        <f>IF(N1372="nulová",J1372,0)</f>
        <v>0</v>
      </c>
      <c r="BJ1372" s="17" t="s">
        <v>79</v>
      </c>
      <c r="BK1372" s="142">
        <f>ROUND(I1372*H1372,2)</f>
        <v>0</v>
      </c>
      <c r="BL1372" s="17" t="s">
        <v>141</v>
      </c>
      <c r="BM1372" s="141" t="s">
        <v>1362</v>
      </c>
    </row>
    <row r="1373" spans="2:65" s="12" customFormat="1">
      <c r="B1373" s="143"/>
      <c r="D1373" s="144" t="s">
        <v>143</v>
      </c>
      <c r="E1373" s="145" t="s">
        <v>1</v>
      </c>
      <c r="F1373" s="146" t="s">
        <v>1332</v>
      </c>
      <c r="H1373" s="147">
        <v>187.56200000000001</v>
      </c>
      <c r="L1373" s="143"/>
      <c r="M1373" s="148"/>
      <c r="T1373" s="149"/>
      <c r="AT1373" s="145" t="s">
        <v>143</v>
      </c>
      <c r="AU1373" s="145" t="s">
        <v>81</v>
      </c>
      <c r="AV1373" s="12" t="s">
        <v>81</v>
      </c>
      <c r="AW1373" s="12" t="s">
        <v>27</v>
      </c>
      <c r="AX1373" s="12" t="s">
        <v>71</v>
      </c>
      <c r="AY1373" s="145" t="s">
        <v>135</v>
      </c>
    </row>
    <row r="1374" spans="2:65" s="12" customFormat="1">
      <c r="B1374" s="143"/>
      <c r="D1374" s="144" t="s">
        <v>143</v>
      </c>
      <c r="E1374" s="145" t="s">
        <v>1</v>
      </c>
      <c r="F1374" s="146" t="s">
        <v>1333</v>
      </c>
      <c r="H1374" s="147">
        <v>1.4850000000000001</v>
      </c>
      <c r="L1374" s="143"/>
      <c r="M1374" s="148"/>
      <c r="T1374" s="149"/>
      <c r="AT1374" s="145" t="s">
        <v>143</v>
      </c>
      <c r="AU1374" s="145" t="s">
        <v>81</v>
      </c>
      <c r="AV1374" s="12" t="s">
        <v>81</v>
      </c>
      <c r="AW1374" s="12" t="s">
        <v>27</v>
      </c>
      <c r="AX1374" s="12" t="s">
        <v>71</v>
      </c>
      <c r="AY1374" s="145" t="s">
        <v>135</v>
      </c>
    </row>
    <row r="1375" spans="2:65" s="13" customFormat="1">
      <c r="B1375" s="150"/>
      <c r="D1375" s="144" t="s">
        <v>143</v>
      </c>
      <c r="E1375" s="151" t="s">
        <v>1</v>
      </c>
      <c r="F1375" s="152" t="s">
        <v>174</v>
      </c>
      <c r="H1375" s="153">
        <v>189.047</v>
      </c>
      <c r="L1375" s="150"/>
      <c r="M1375" s="154"/>
      <c r="T1375" s="155"/>
      <c r="AT1375" s="151" t="s">
        <v>143</v>
      </c>
      <c r="AU1375" s="151" t="s">
        <v>81</v>
      </c>
      <c r="AV1375" s="13" t="s">
        <v>141</v>
      </c>
      <c r="AW1375" s="13" t="s">
        <v>27</v>
      </c>
      <c r="AX1375" s="13" t="s">
        <v>79</v>
      </c>
      <c r="AY1375" s="151" t="s">
        <v>135</v>
      </c>
    </row>
    <row r="1376" spans="2:65" s="1" customFormat="1" ht="24.15" customHeight="1">
      <c r="B1376" s="129"/>
      <c r="C1376" s="130" t="s">
        <v>1363</v>
      </c>
      <c r="D1376" s="130" t="s">
        <v>137</v>
      </c>
      <c r="E1376" s="131" t="s">
        <v>1364</v>
      </c>
      <c r="F1376" s="132" t="s">
        <v>1365</v>
      </c>
      <c r="G1376" s="133" t="s">
        <v>147</v>
      </c>
      <c r="H1376" s="134">
        <v>3.9060000000000001</v>
      </c>
      <c r="I1376" s="135"/>
      <c r="J1376" s="135">
        <f>ROUND(I1376*H1376,2)</f>
        <v>0</v>
      </c>
      <c r="K1376" s="136"/>
      <c r="L1376" s="29"/>
      <c r="M1376" s="137" t="s">
        <v>1</v>
      </c>
      <c r="N1376" s="138" t="s">
        <v>36</v>
      </c>
      <c r="O1376" s="139">
        <v>4.04</v>
      </c>
      <c r="P1376" s="139">
        <f>O1376*H1376</f>
        <v>15.780240000000001</v>
      </c>
      <c r="Q1376" s="139">
        <v>0.505</v>
      </c>
      <c r="R1376" s="139">
        <f>Q1376*H1376</f>
        <v>1.9725300000000001</v>
      </c>
      <c r="S1376" s="139">
        <v>0</v>
      </c>
      <c r="T1376" s="140">
        <f>S1376*H1376</f>
        <v>0</v>
      </c>
      <c r="AR1376" s="141" t="s">
        <v>141</v>
      </c>
      <c r="AT1376" s="141" t="s">
        <v>137</v>
      </c>
      <c r="AU1376" s="141" t="s">
        <v>81</v>
      </c>
      <c r="AY1376" s="17" t="s">
        <v>135</v>
      </c>
      <c r="BE1376" s="142">
        <f>IF(N1376="základní",J1376,0)</f>
        <v>0</v>
      </c>
      <c r="BF1376" s="142">
        <f>IF(N1376="snížená",J1376,0)</f>
        <v>0</v>
      </c>
      <c r="BG1376" s="142">
        <f>IF(N1376="zákl. přenesená",J1376,0)</f>
        <v>0</v>
      </c>
      <c r="BH1376" s="142">
        <f>IF(N1376="sníž. přenesená",J1376,0)</f>
        <v>0</v>
      </c>
      <c r="BI1376" s="142">
        <f>IF(N1376="nulová",J1376,0)</f>
        <v>0</v>
      </c>
      <c r="BJ1376" s="17" t="s">
        <v>79</v>
      </c>
      <c r="BK1376" s="142">
        <f>ROUND(I1376*H1376,2)</f>
        <v>0</v>
      </c>
      <c r="BL1376" s="17" t="s">
        <v>141</v>
      </c>
      <c r="BM1376" s="141" t="s">
        <v>1366</v>
      </c>
    </row>
    <row r="1377" spans="2:65" s="12" customFormat="1">
      <c r="B1377" s="143"/>
      <c r="D1377" s="144" t="s">
        <v>143</v>
      </c>
      <c r="E1377" s="145" t="s">
        <v>1</v>
      </c>
      <c r="F1377" s="146" t="s">
        <v>1367</v>
      </c>
      <c r="H1377" s="147">
        <v>3.9060000000000001</v>
      </c>
      <c r="L1377" s="143"/>
      <c r="M1377" s="148"/>
      <c r="T1377" s="149"/>
      <c r="AT1377" s="145" t="s">
        <v>143</v>
      </c>
      <c r="AU1377" s="145" t="s">
        <v>81</v>
      </c>
      <c r="AV1377" s="12" t="s">
        <v>81</v>
      </c>
      <c r="AW1377" s="12" t="s">
        <v>27</v>
      </c>
      <c r="AX1377" s="12" t="s">
        <v>79</v>
      </c>
      <c r="AY1377" s="145" t="s">
        <v>135</v>
      </c>
    </row>
    <row r="1378" spans="2:65" s="1" customFormat="1" ht="24.15" customHeight="1">
      <c r="B1378" s="129"/>
      <c r="C1378" s="130" t="s">
        <v>1368</v>
      </c>
      <c r="D1378" s="130" t="s">
        <v>137</v>
      </c>
      <c r="E1378" s="131" t="s">
        <v>1369</v>
      </c>
      <c r="F1378" s="132" t="s">
        <v>1370</v>
      </c>
      <c r="G1378" s="133" t="s">
        <v>147</v>
      </c>
      <c r="H1378" s="134">
        <v>0.51800000000000002</v>
      </c>
      <c r="I1378" s="135"/>
      <c r="J1378" s="135">
        <f>ROUND(I1378*H1378,2)</f>
        <v>0</v>
      </c>
      <c r="K1378" s="136"/>
      <c r="L1378" s="29"/>
      <c r="M1378" s="137" t="s">
        <v>1</v>
      </c>
      <c r="N1378" s="138" t="s">
        <v>36</v>
      </c>
      <c r="O1378" s="139">
        <v>2.9460000000000002</v>
      </c>
      <c r="P1378" s="139">
        <f>O1378*H1378</f>
        <v>1.5260280000000002</v>
      </c>
      <c r="Q1378" s="139">
        <v>0.505</v>
      </c>
      <c r="R1378" s="139">
        <f>Q1378*H1378</f>
        <v>0.26158999999999999</v>
      </c>
      <c r="S1378" s="139">
        <v>0</v>
      </c>
      <c r="T1378" s="140">
        <f>S1378*H1378</f>
        <v>0</v>
      </c>
      <c r="AR1378" s="141" t="s">
        <v>141</v>
      </c>
      <c r="AT1378" s="141" t="s">
        <v>137</v>
      </c>
      <c r="AU1378" s="141" t="s">
        <v>81</v>
      </c>
      <c r="AY1378" s="17" t="s">
        <v>135</v>
      </c>
      <c r="BE1378" s="142">
        <f>IF(N1378="základní",J1378,0)</f>
        <v>0</v>
      </c>
      <c r="BF1378" s="142">
        <f>IF(N1378="snížená",J1378,0)</f>
        <v>0</v>
      </c>
      <c r="BG1378" s="142">
        <f>IF(N1378="zákl. přenesená",J1378,0)</f>
        <v>0</v>
      </c>
      <c r="BH1378" s="142">
        <f>IF(N1378="sníž. přenesená",J1378,0)</f>
        <v>0</v>
      </c>
      <c r="BI1378" s="142">
        <f>IF(N1378="nulová",J1378,0)</f>
        <v>0</v>
      </c>
      <c r="BJ1378" s="17" t="s">
        <v>79</v>
      </c>
      <c r="BK1378" s="142">
        <f>ROUND(I1378*H1378,2)</f>
        <v>0</v>
      </c>
      <c r="BL1378" s="17" t="s">
        <v>141</v>
      </c>
      <c r="BM1378" s="141" t="s">
        <v>1371</v>
      </c>
    </row>
    <row r="1379" spans="2:65" s="12" customFormat="1">
      <c r="B1379" s="143"/>
      <c r="D1379" s="144" t="s">
        <v>143</v>
      </c>
      <c r="E1379" s="145" t="s">
        <v>1</v>
      </c>
      <c r="F1379" s="146" t="s">
        <v>1372</v>
      </c>
      <c r="H1379" s="147">
        <v>0.51800000000000002</v>
      </c>
      <c r="L1379" s="143"/>
      <c r="M1379" s="148"/>
      <c r="T1379" s="149"/>
      <c r="AT1379" s="145" t="s">
        <v>143</v>
      </c>
      <c r="AU1379" s="145" t="s">
        <v>81</v>
      </c>
      <c r="AV1379" s="12" t="s">
        <v>81</v>
      </c>
      <c r="AW1379" s="12" t="s">
        <v>27</v>
      </c>
      <c r="AX1379" s="12" t="s">
        <v>79</v>
      </c>
      <c r="AY1379" s="145" t="s">
        <v>135</v>
      </c>
    </row>
    <row r="1380" spans="2:65" s="1" customFormat="1" ht="24.15" customHeight="1">
      <c r="B1380" s="129"/>
      <c r="C1380" s="130" t="s">
        <v>1373</v>
      </c>
      <c r="D1380" s="130" t="s">
        <v>137</v>
      </c>
      <c r="E1380" s="131" t="s">
        <v>1374</v>
      </c>
      <c r="F1380" s="132" t="s">
        <v>1375</v>
      </c>
      <c r="G1380" s="133" t="s">
        <v>147</v>
      </c>
      <c r="H1380" s="134">
        <v>93.953000000000003</v>
      </c>
      <c r="I1380" s="135"/>
      <c r="J1380" s="135">
        <f>ROUND(I1380*H1380,2)</f>
        <v>0</v>
      </c>
      <c r="K1380" s="136"/>
      <c r="L1380" s="29"/>
      <c r="M1380" s="137" t="s">
        <v>1</v>
      </c>
      <c r="N1380" s="138" t="s">
        <v>36</v>
      </c>
      <c r="O1380" s="139">
        <v>2.5489999999999999</v>
      </c>
      <c r="P1380" s="139">
        <f>O1380*H1380</f>
        <v>239.486197</v>
      </c>
      <c r="Q1380" s="139">
        <v>0.505</v>
      </c>
      <c r="R1380" s="139">
        <f>Q1380*H1380</f>
        <v>47.446265000000004</v>
      </c>
      <c r="S1380" s="139">
        <v>0</v>
      </c>
      <c r="T1380" s="140">
        <f>S1380*H1380</f>
        <v>0</v>
      </c>
      <c r="AR1380" s="141" t="s">
        <v>141</v>
      </c>
      <c r="AT1380" s="141" t="s">
        <v>137</v>
      </c>
      <c r="AU1380" s="141" t="s">
        <v>81</v>
      </c>
      <c r="AY1380" s="17" t="s">
        <v>135</v>
      </c>
      <c r="BE1380" s="142">
        <f>IF(N1380="základní",J1380,0)</f>
        <v>0</v>
      </c>
      <c r="BF1380" s="142">
        <f>IF(N1380="snížená",J1380,0)</f>
        <v>0</v>
      </c>
      <c r="BG1380" s="142">
        <f>IF(N1380="zákl. přenesená",J1380,0)</f>
        <v>0</v>
      </c>
      <c r="BH1380" s="142">
        <f>IF(N1380="sníž. přenesená",J1380,0)</f>
        <v>0</v>
      </c>
      <c r="BI1380" s="142">
        <f>IF(N1380="nulová",J1380,0)</f>
        <v>0</v>
      </c>
      <c r="BJ1380" s="17" t="s">
        <v>79</v>
      </c>
      <c r="BK1380" s="142">
        <f>ROUND(I1380*H1380,2)</f>
        <v>0</v>
      </c>
      <c r="BL1380" s="17" t="s">
        <v>141</v>
      </c>
      <c r="BM1380" s="141" t="s">
        <v>1376</v>
      </c>
    </row>
    <row r="1381" spans="2:65" s="12" customFormat="1">
      <c r="B1381" s="143"/>
      <c r="D1381" s="144" t="s">
        <v>143</v>
      </c>
      <c r="E1381" s="145" t="s">
        <v>1</v>
      </c>
      <c r="F1381" s="146" t="s">
        <v>1377</v>
      </c>
      <c r="H1381" s="147">
        <v>1.6479999999999999</v>
      </c>
      <c r="L1381" s="143"/>
      <c r="M1381" s="148"/>
      <c r="T1381" s="149"/>
      <c r="AT1381" s="145" t="s">
        <v>143</v>
      </c>
      <c r="AU1381" s="145" t="s">
        <v>81</v>
      </c>
      <c r="AV1381" s="12" t="s">
        <v>81</v>
      </c>
      <c r="AW1381" s="12" t="s">
        <v>27</v>
      </c>
      <c r="AX1381" s="12" t="s">
        <v>71</v>
      </c>
      <c r="AY1381" s="145" t="s">
        <v>135</v>
      </c>
    </row>
    <row r="1382" spans="2:65" s="12" customFormat="1">
      <c r="B1382" s="143"/>
      <c r="D1382" s="144" t="s">
        <v>143</v>
      </c>
      <c r="E1382" s="145" t="s">
        <v>1</v>
      </c>
      <c r="F1382" s="146" t="s">
        <v>1378</v>
      </c>
      <c r="H1382" s="147">
        <v>20.138999999999999</v>
      </c>
      <c r="L1382" s="143"/>
      <c r="M1382" s="148"/>
      <c r="T1382" s="149"/>
      <c r="AT1382" s="145" t="s">
        <v>143</v>
      </c>
      <c r="AU1382" s="145" t="s">
        <v>81</v>
      </c>
      <c r="AV1382" s="12" t="s">
        <v>81</v>
      </c>
      <c r="AW1382" s="12" t="s">
        <v>27</v>
      </c>
      <c r="AX1382" s="12" t="s">
        <v>71</v>
      </c>
      <c r="AY1382" s="145" t="s">
        <v>135</v>
      </c>
    </row>
    <row r="1383" spans="2:65" s="12" customFormat="1">
      <c r="B1383" s="143"/>
      <c r="D1383" s="144" t="s">
        <v>143</v>
      </c>
      <c r="E1383" s="145" t="s">
        <v>1</v>
      </c>
      <c r="F1383" s="146" t="s">
        <v>1379</v>
      </c>
      <c r="H1383" s="147">
        <v>22.552</v>
      </c>
      <c r="L1383" s="143"/>
      <c r="M1383" s="148"/>
      <c r="T1383" s="149"/>
      <c r="AT1383" s="145" t="s">
        <v>143</v>
      </c>
      <c r="AU1383" s="145" t="s">
        <v>81</v>
      </c>
      <c r="AV1383" s="12" t="s">
        <v>81</v>
      </c>
      <c r="AW1383" s="12" t="s">
        <v>27</v>
      </c>
      <c r="AX1383" s="12" t="s">
        <v>71</v>
      </c>
      <c r="AY1383" s="145" t="s">
        <v>135</v>
      </c>
    </row>
    <row r="1384" spans="2:65" s="12" customFormat="1">
      <c r="B1384" s="143"/>
      <c r="D1384" s="144" t="s">
        <v>143</v>
      </c>
      <c r="E1384" s="145" t="s">
        <v>1</v>
      </c>
      <c r="F1384" s="146" t="s">
        <v>1380</v>
      </c>
      <c r="H1384" s="147">
        <v>3.8980000000000001</v>
      </c>
      <c r="L1384" s="143"/>
      <c r="M1384" s="148"/>
      <c r="T1384" s="149"/>
      <c r="AT1384" s="145" t="s">
        <v>143</v>
      </c>
      <c r="AU1384" s="145" t="s">
        <v>81</v>
      </c>
      <c r="AV1384" s="12" t="s">
        <v>81</v>
      </c>
      <c r="AW1384" s="12" t="s">
        <v>27</v>
      </c>
      <c r="AX1384" s="12" t="s">
        <v>71</v>
      </c>
      <c r="AY1384" s="145" t="s">
        <v>135</v>
      </c>
    </row>
    <row r="1385" spans="2:65" s="12" customFormat="1">
      <c r="B1385" s="143"/>
      <c r="D1385" s="144" t="s">
        <v>143</v>
      </c>
      <c r="E1385" s="145" t="s">
        <v>1</v>
      </c>
      <c r="F1385" s="146" t="s">
        <v>1381</v>
      </c>
      <c r="H1385" s="147">
        <v>31.693999999999999</v>
      </c>
      <c r="L1385" s="143"/>
      <c r="M1385" s="148"/>
      <c r="T1385" s="149"/>
      <c r="AT1385" s="145" t="s">
        <v>143</v>
      </c>
      <c r="AU1385" s="145" t="s">
        <v>81</v>
      </c>
      <c r="AV1385" s="12" t="s">
        <v>81</v>
      </c>
      <c r="AW1385" s="12" t="s">
        <v>27</v>
      </c>
      <c r="AX1385" s="12" t="s">
        <v>71</v>
      </c>
      <c r="AY1385" s="145" t="s">
        <v>135</v>
      </c>
    </row>
    <row r="1386" spans="2:65" s="12" customFormat="1">
      <c r="B1386" s="143"/>
      <c r="D1386" s="144" t="s">
        <v>143</v>
      </c>
      <c r="E1386" s="145" t="s">
        <v>1</v>
      </c>
      <c r="F1386" s="146" t="s">
        <v>1382</v>
      </c>
      <c r="H1386" s="147">
        <v>14.022</v>
      </c>
      <c r="L1386" s="143"/>
      <c r="M1386" s="148"/>
      <c r="T1386" s="149"/>
      <c r="AT1386" s="145" t="s">
        <v>143</v>
      </c>
      <c r="AU1386" s="145" t="s">
        <v>81</v>
      </c>
      <c r="AV1386" s="12" t="s">
        <v>81</v>
      </c>
      <c r="AW1386" s="12" t="s">
        <v>27</v>
      </c>
      <c r="AX1386" s="12" t="s">
        <v>71</v>
      </c>
      <c r="AY1386" s="145" t="s">
        <v>135</v>
      </c>
    </row>
    <row r="1387" spans="2:65" s="13" customFormat="1">
      <c r="B1387" s="150"/>
      <c r="D1387" s="144" t="s">
        <v>143</v>
      </c>
      <c r="E1387" s="151" t="s">
        <v>1</v>
      </c>
      <c r="F1387" s="152" t="s">
        <v>174</v>
      </c>
      <c r="H1387" s="153">
        <v>93.953000000000003</v>
      </c>
      <c r="L1387" s="150"/>
      <c r="M1387" s="154"/>
      <c r="T1387" s="155"/>
      <c r="AT1387" s="151" t="s">
        <v>143</v>
      </c>
      <c r="AU1387" s="151" t="s">
        <v>81</v>
      </c>
      <c r="AV1387" s="13" t="s">
        <v>141</v>
      </c>
      <c r="AW1387" s="13" t="s">
        <v>27</v>
      </c>
      <c r="AX1387" s="13" t="s">
        <v>79</v>
      </c>
      <c r="AY1387" s="151" t="s">
        <v>135</v>
      </c>
    </row>
    <row r="1388" spans="2:65" s="1" customFormat="1" ht="16.5" customHeight="1">
      <c r="B1388" s="129"/>
      <c r="C1388" s="130" t="s">
        <v>1383</v>
      </c>
      <c r="D1388" s="130" t="s">
        <v>137</v>
      </c>
      <c r="E1388" s="131" t="s">
        <v>1384</v>
      </c>
      <c r="F1388" s="132" t="s">
        <v>1385</v>
      </c>
      <c r="G1388" s="133" t="s">
        <v>215</v>
      </c>
      <c r="H1388" s="134">
        <v>15.932</v>
      </c>
      <c r="I1388" s="135"/>
      <c r="J1388" s="135">
        <f>ROUND(I1388*H1388,2)</f>
        <v>0</v>
      </c>
      <c r="K1388" s="136"/>
      <c r="L1388" s="29"/>
      <c r="M1388" s="137" t="s">
        <v>1</v>
      </c>
      <c r="N1388" s="138" t="s">
        <v>36</v>
      </c>
      <c r="O1388" s="139">
        <v>15.231</v>
      </c>
      <c r="P1388" s="139">
        <f>O1388*H1388</f>
        <v>242.660292</v>
      </c>
      <c r="Q1388" s="139">
        <v>1.06277</v>
      </c>
      <c r="R1388" s="139">
        <f>Q1388*H1388</f>
        <v>16.932051640000001</v>
      </c>
      <c r="S1388" s="139">
        <v>0</v>
      </c>
      <c r="T1388" s="140">
        <f>S1388*H1388</f>
        <v>0</v>
      </c>
      <c r="AR1388" s="141" t="s">
        <v>141</v>
      </c>
      <c r="AT1388" s="141" t="s">
        <v>137</v>
      </c>
      <c r="AU1388" s="141" t="s">
        <v>81</v>
      </c>
      <c r="AY1388" s="17" t="s">
        <v>135</v>
      </c>
      <c r="BE1388" s="142">
        <f>IF(N1388="základní",J1388,0)</f>
        <v>0</v>
      </c>
      <c r="BF1388" s="142">
        <f>IF(N1388="snížená",J1388,0)</f>
        <v>0</v>
      </c>
      <c r="BG1388" s="142">
        <f>IF(N1388="zákl. přenesená",J1388,0)</f>
        <v>0</v>
      </c>
      <c r="BH1388" s="142">
        <f>IF(N1388="sníž. přenesená",J1388,0)</f>
        <v>0</v>
      </c>
      <c r="BI1388" s="142">
        <f>IF(N1388="nulová",J1388,0)</f>
        <v>0</v>
      </c>
      <c r="BJ1388" s="17" t="s">
        <v>79</v>
      </c>
      <c r="BK1388" s="142">
        <f>ROUND(I1388*H1388,2)</f>
        <v>0</v>
      </c>
      <c r="BL1388" s="17" t="s">
        <v>141</v>
      </c>
      <c r="BM1388" s="141" t="s">
        <v>1386</v>
      </c>
    </row>
    <row r="1389" spans="2:65" s="12" customFormat="1">
      <c r="B1389" s="143"/>
      <c r="D1389" s="144" t="s">
        <v>143</v>
      </c>
      <c r="E1389" s="145" t="s">
        <v>1</v>
      </c>
      <c r="F1389" s="146" t="s">
        <v>1387</v>
      </c>
      <c r="H1389" s="147">
        <v>5.32</v>
      </c>
      <c r="L1389" s="143"/>
      <c r="M1389" s="148"/>
      <c r="T1389" s="149"/>
      <c r="AT1389" s="145" t="s">
        <v>143</v>
      </c>
      <c r="AU1389" s="145" t="s">
        <v>81</v>
      </c>
      <c r="AV1389" s="12" t="s">
        <v>81</v>
      </c>
      <c r="AW1389" s="12" t="s">
        <v>27</v>
      </c>
      <c r="AX1389" s="12" t="s">
        <v>71</v>
      </c>
      <c r="AY1389" s="145" t="s">
        <v>135</v>
      </c>
    </row>
    <row r="1390" spans="2:65" s="12" customFormat="1">
      <c r="B1390" s="143"/>
      <c r="D1390" s="144" t="s">
        <v>143</v>
      </c>
      <c r="E1390" s="145" t="s">
        <v>1</v>
      </c>
      <c r="F1390" s="146" t="s">
        <v>1388</v>
      </c>
      <c r="H1390" s="147">
        <v>6.8410000000000002</v>
      </c>
      <c r="L1390" s="143"/>
      <c r="M1390" s="148"/>
      <c r="T1390" s="149"/>
      <c r="AT1390" s="145" t="s">
        <v>143</v>
      </c>
      <c r="AU1390" s="145" t="s">
        <v>81</v>
      </c>
      <c r="AV1390" s="12" t="s">
        <v>81</v>
      </c>
      <c r="AW1390" s="12" t="s">
        <v>27</v>
      </c>
      <c r="AX1390" s="12" t="s">
        <v>71</v>
      </c>
      <c r="AY1390" s="145" t="s">
        <v>135</v>
      </c>
    </row>
    <row r="1391" spans="2:65" s="12" customFormat="1">
      <c r="B1391" s="143"/>
      <c r="D1391" s="144" t="s">
        <v>143</v>
      </c>
      <c r="E1391" s="145" t="s">
        <v>1</v>
      </c>
      <c r="F1391" s="146" t="s">
        <v>1389</v>
      </c>
      <c r="H1391" s="147">
        <v>5.3999999999999999E-2</v>
      </c>
      <c r="L1391" s="143"/>
      <c r="M1391" s="148"/>
      <c r="T1391" s="149"/>
      <c r="AT1391" s="145" t="s">
        <v>143</v>
      </c>
      <c r="AU1391" s="145" t="s">
        <v>81</v>
      </c>
      <c r="AV1391" s="12" t="s">
        <v>81</v>
      </c>
      <c r="AW1391" s="12" t="s">
        <v>27</v>
      </c>
      <c r="AX1391" s="12" t="s">
        <v>71</v>
      </c>
      <c r="AY1391" s="145" t="s">
        <v>135</v>
      </c>
    </row>
    <row r="1392" spans="2:65" s="15" customFormat="1">
      <c r="B1392" s="175"/>
      <c r="D1392" s="144" t="s">
        <v>143</v>
      </c>
      <c r="E1392" s="176" t="s">
        <v>1</v>
      </c>
      <c r="F1392" s="177" t="s">
        <v>590</v>
      </c>
      <c r="H1392" s="178">
        <v>12.215</v>
      </c>
      <c r="L1392" s="175"/>
      <c r="M1392" s="179"/>
      <c r="T1392" s="180"/>
      <c r="AT1392" s="176" t="s">
        <v>143</v>
      </c>
      <c r="AU1392" s="176" t="s">
        <v>81</v>
      </c>
      <c r="AV1392" s="15" t="s">
        <v>150</v>
      </c>
      <c r="AW1392" s="15" t="s">
        <v>27</v>
      </c>
      <c r="AX1392" s="15" t="s">
        <v>71</v>
      </c>
      <c r="AY1392" s="176" t="s">
        <v>135</v>
      </c>
    </row>
    <row r="1393" spans="2:65" s="12" customFormat="1">
      <c r="B1393" s="143"/>
      <c r="D1393" s="144" t="s">
        <v>143</v>
      </c>
      <c r="E1393" s="145" t="s">
        <v>1</v>
      </c>
      <c r="F1393" s="146" t="s">
        <v>1390</v>
      </c>
      <c r="H1393" s="147">
        <v>1.4</v>
      </c>
      <c r="L1393" s="143"/>
      <c r="M1393" s="148"/>
      <c r="T1393" s="149"/>
      <c r="AT1393" s="145" t="s">
        <v>143</v>
      </c>
      <c r="AU1393" s="145" t="s">
        <v>81</v>
      </c>
      <c r="AV1393" s="12" t="s">
        <v>81</v>
      </c>
      <c r="AW1393" s="12" t="s">
        <v>27</v>
      </c>
      <c r="AX1393" s="12" t="s">
        <v>71</v>
      </c>
      <c r="AY1393" s="145" t="s">
        <v>135</v>
      </c>
    </row>
    <row r="1394" spans="2:65" s="12" customFormat="1">
      <c r="B1394" s="143"/>
      <c r="D1394" s="144" t="s">
        <v>143</v>
      </c>
      <c r="E1394" s="145" t="s">
        <v>1</v>
      </c>
      <c r="F1394" s="146" t="s">
        <v>1391</v>
      </c>
      <c r="H1394" s="147">
        <v>0.16700000000000001</v>
      </c>
      <c r="L1394" s="143"/>
      <c r="M1394" s="148"/>
      <c r="T1394" s="149"/>
      <c r="AT1394" s="145" t="s">
        <v>143</v>
      </c>
      <c r="AU1394" s="145" t="s">
        <v>81</v>
      </c>
      <c r="AV1394" s="12" t="s">
        <v>81</v>
      </c>
      <c r="AW1394" s="12" t="s">
        <v>27</v>
      </c>
      <c r="AX1394" s="12" t="s">
        <v>71</v>
      </c>
      <c r="AY1394" s="145" t="s">
        <v>135</v>
      </c>
    </row>
    <row r="1395" spans="2:65" s="12" customFormat="1">
      <c r="B1395" s="143"/>
      <c r="D1395" s="144" t="s">
        <v>143</v>
      </c>
      <c r="E1395" s="145" t="s">
        <v>1</v>
      </c>
      <c r="F1395" s="146" t="s">
        <v>1392</v>
      </c>
      <c r="H1395" s="147">
        <v>0.14699999999999999</v>
      </c>
      <c r="L1395" s="143"/>
      <c r="M1395" s="148"/>
      <c r="T1395" s="149"/>
      <c r="AT1395" s="145" t="s">
        <v>143</v>
      </c>
      <c r="AU1395" s="145" t="s">
        <v>81</v>
      </c>
      <c r="AV1395" s="12" t="s">
        <v>81</v>
      </c>
      <c r="AW1395" s="12" t="s">
        <v>27</v>
      </c>
      <c r="AX1395" s="12" t="s">
        <v>71</v>
      </c>
      <c r="AY1395" s="145" t="s">
        <v>135</v>
      </c>
    </row>
    <row r="1396" spans="2:65" s="12" customFormat="1">
      <c r="B1396" s="143"/>
      <c r="D1396" s="144" t="s">
        <v>143</v>
      </c>
      <c r="E1396" s="145" t="s">
        <v>1</v>
      </c>
      <c r="F1396" s="146" t="s">
        <v>1393</v>
      </c>
      <c r="H1396" s="147">
        <v>1.0589999999999999</v>
      </c>
      <c r="L1396" s="143"/>
      <c r="M1396" s="148"/>
      <c r="T1396" s="149"/>
      <c r="AT1396" s="145" t="s">
        <v>143</v>
      </c>
      <c r="AU1396" s="145" t="s">
        <v>81</v>
      </c>
      <c r="AV1396" s="12" t="s">
        <v>81</v>
      </c>
      <c r="AW1396" s="12" t="s">
        <v>27</v>
      </c>
      <c r="AX1396" s="12" t="s">
        <v>71</v>
      </c>
      <c r="AY1396" s="145" t="s">
        <v>135</v>
      </c>
    </row>
    <row r="1397" spans="2:65" s="12" customFormat="1">
      <c r="B1397" s="143"/>
      <c r="D1397" s="144" t="s">
        <v>143</v>
      </c>
      <c r="E1397" s="145" t="s">
        <v>1</v>
      </c>
      <c r="F1397" s="146" t="s">
        <v>1394</v>
      </c>
      <c r="H1397" s="147">
        <v>0.25700000000000001</v>
      </c>
      <c r="L1397" s="143"/>
      <c r="M1397" s="148"/>
      <c r="T1397" s="149"/>
      <c r="AT1397" s="145" t="s">
        <v>143</v>
      </c>
      <c r="AU1397" s="145" t="s">
        <v>81</v>
      </c>
      <c r="AV1397" s="12" t="s">
        <v>81</v>
      </c>
      <c r="AW1397" s="12" t="s">
        <v>27</v>
      </c>
      <c r="AX1397" s="12" t="s">
        <v>71</v>
      </c>
      <c r="AY1397" s="145" t="s">
        <v>135</v>
      </c>
    </row>
    <row r="1398" spans="2:65" s="12" customFormat="1">
      <c r="B1398" s="143"/>
      <c r="D1398" s="144" t="s">
        <v>143</v>
      </c>
      <c r="E1398" s="145" t="s">
        <v>1</v>
      </c>
      <c r="F1398" s="146" t="s">
        <v>1395</v>
      </c>
      <c r="H1398" s="147">
        <v>0.25900000000000001</v>
      </c>
      <c r="L1398" s="143"/>
      <c r="M1398" s="148"/>
      <c r="T1398" s="149"/>
      <c r="AT1398" s="145" t="s">
        <v>143</v>
      </c>
      <c r="AU1398" s="145" t="s">
        <v>81</v>
      </c>
      <c r="AV1398" s="12" t="s">
        <v>81</v>
      </c>
      <c r="AW1398" s="12" t="s">
        <v>27</v>
      </c>
      <c r="AX1398" s="12" t="s">
        <v>71</v>
      </c>
      <c r="AY1398" s="145" t="s">
        <v>135</v>
      </c>
    </row>
    <row r="1399" spans="2:65" s="12" customFormat="1">
      <c r="B1399" s="143"/>
      <c r="D1399" s="144" t="s">
        <v>143</v>
      </c>
      <c r="E1399" s="145" t="s">
        <v>1</v>
      </c>
      <c r="F1399" s="146" t="s">
        <v>1396</v>
      </c>
      <c r="H1399" s="147">
        <v>2.1000000000000001E-2</v>
      </c>
      <c r="L1399" s="143"/>
      <c r="M1399" s="148"/>
      <c r="T1399" s="149"/>
      <c r="AT1399" s="145" t="s">
        <v>143</v>
      </c>
      <c r="AU1399" s="145" t="s">
        <v>81</v>
      </c>
      <c r="AV1399" s="12" t="s">
        <v>81</v>
      </c>
      <c r="AW1399" s="12" t="s">
        <v>27</v>
      </c>
      <c r="AX1399" s="12" t="s">
        <v>71</v>
      </c>
      <c r="AY1399" s="145" t="s">
        <v>135</v>
      </c>
    </row>
    <row r="1400" spans="2:65" s="12" customFormat="1">
      <c r="B1400" s="143"/>
      <c r="D1400" s="144" t="s">
        <v>143</v>
      </c>
      <c r="E1400" s="145" t="s">
        <v>1</v>
      </c>
      <c r="F1400" s="146" t="s">
        <v>1397</v>
      </c>
      <c r="H1400" s="147">
        <v>5.3999999999999999E-2</v>
      </c>
      <c r="L1400" s="143"/>
      <c r="M1400" s="148"/>
      <c r="T1400" s="149"/>
      <c r="AT1400" s="145" t="s">
        <v>143</v>
      </c>
      <c r="AU1400" s="145" t="s">
        <v>81</v>
      </c>
      <c r="AV1400" s="12" t="s">
        <v>81</v>
      </c>
      <c r="AW1400" s="12" t="s">
        <v>27</v>
      </c>
      <c r="AX1400" s="12" t="s">
        <v>71</v>
      </c>
      <c r="AY1400" s="145" t="s">
        <v>135</v>
      </c>
    </row>
    <row r="1401" spans="2:65" s="15" customFormat="1">
      <c r="B1401" s="175"/>
      <c r="D1401" s="144" t="s">
        <v>143</v>
      </c>
      <c r="E1401" s="176" t="s">
        <v>1</v>
      </c>
      <c r="F1401" s="177" t="s">
        <v>590</v>
      </c>
      <c r="H1401" s="178">
        <v>3.3639999999999999</v>
      </c>
      <c r="L1401" s="175"/>
      <c r="M1401" s="179"/>
      <c r="T1401" s="180"/>
      <c r="AT1401" s="176" t="s">
        <v>143</v>
      </c>
      <c r="AU1401" s="176" t="s">
        <v>81</v>
      </c>
      <c r="AV1401" s="15" t="s">
        <v>150</v>
      </c>
      <c r="AW1401" s="15" t="s">
        <v>27</v>
      </c>
      <c r="AX1401" s="15" t="s">
        <v>71</v>
      </c>
      <c r="AY1401" s="176" t="s">
        <v>135</v>
      </c>
    </row>
    <row r="1402" spans="2:65" s="12" customFormat="1">
      <c r="B1402" s="143"/>
      <c r="D1402" s="144" t="s">
        <v>143</v>
      </c>
      <c r="E1402" s="145" t="s">
        <v>1</v>
      </c>
      <c r="F1402" s="146" t="s">
        <v>1398</v>
      </c>
      <c r="H1402" s="147">
        <v>0.28000000000000003</v>
      </c>
      <c r="L1402" s="143"/>
      <c r="M1402" s="148"/>
      <c r="T1402" s="149"/>
      <c r="AT1402" s="145" t="s">
        <v>143</v>
      </c>
      <c r="AU1402" s="145" t="s">
        <v>81</v>
      </c>
      <c r="AV1402" s="12" t="s">
        <v>81</v>
      </c>
      <c r="AW1402" s="12" t="s">
        <v>27</v>
      </c>
      <c r="AX1402" s="12" t="s">
        <v>71</v>
      </c>
      <c r="AY1402" s="145" t="s">
        <v>135</v>
      </c>
    </row>
    <row r="1403" spans="2:65" s="15" customFormat="1">
      <c r="B1403" s="175"/>
      <c r="D1403" s="144" t="s">
        <v>143</v>
      </c>
      <c r="E1403" s="176" t="s">
        <v>1</v>
      </c>
      <c r="F1403" s="177" t="s">
        <v>590</v>
      </c>
      <c r="H1403" s="178">
        <v>0.28000000000000003</v>
      </c>
      <c r="L1403" s="175"/>
      <c r="M1403" s="179"/>
      <c r="T1403" s="180"/>
      <c r="AT1403" s="176" t="s">
        <v>143</v>
      </c>
      <c r="AU1403" s="176" t="s">
        <v>81</v>
      </c>
      <c r="AV1403" s="15" t="s">
        <v>150</v>
      </c>
      <c r="AW1403" s="15" t="s">
        <v>27</v>
      </c>
      <c r="AX1403" s="15" t="s">
        <v>71</v>
      </c>
      <c r="AY1403" s="176" t="s">
        <v>135</v>
      </c>
    </row>
    <row r="1404" spans="2:65" s="12" customFormat="1">
      <c r="B1404" s="143"/>
      <c r="D1404" s="144" t="s">
        <v>143</v>
      </c>
      <c r="E1404" s="145" t="s">
        <v>1</v>
      </c>
      <c r="F1404" s="146" t="s">
        <v>1399</v>
      </c>
      <c r="H1404" s="147">
        <v>2.3E-2</v>
      </c>
      <c r="L1404" s="143"/>
      <c r="M1404" s="148"/>
      <c r="T1404" s="149"/>
      <c r="AT1404" s="145" t="s">
        <v>143</v>
      </c>
      <c r="AU1404" s="145" t="s">
        <v>81</v>
      </c>
      <c r="AV1404" s="12" t="s">
        <v>81</v>
      </c>
      <c r="AW1404" s="12" t="s">
        <v>27</v>
      </c>
      <c r="AX1404" s="12" t="s">
        <v>71</v>
      </c>
      <c r="AY1404" s="145" t="s">
        <v>135</v>
      </c>
    </row>
    <row r="1405" spans="2:65" s="12" customFormat="1">
      <c r="B1405" s="143"/>
      <c r="D1405" s="144" t="s">
        <v>143</v>
      </c>
      <c r="E1405" s="145" t="s">
        <v>1</v>
      </c>
      <c r="F1405" s="146" t="s">
        <v>1400</v>
      </c>
      <c r="H1405" s="147">
        <v>0.05</v>
      </c>
      <c r="L1405" s="143"/>
      <c r="M1405" s="148"/>
      <c r="T1405" s="149"/>
      <c r="AT1405" s="145" t="s">
        <v>143</v>
      </c>
      <c r="AU1405" s="145" t="s">
        <v>81</v>
      </c>
      <c r="AV1405" s="12" t="s">
        <v>81</v>
      </c>
      <c r="AW1405" s="12" t="s">
        <v>27</v>
      </c>
      <c r="AX1405" s="12" t="s">
        <v>71</v>
      </c>
      <c r="AY1405" s="145" t="s">
        <v>135</v>
      </c>
    </row>
    <row r="1406" spans="2:65" s="15" customFormat="1">
      <c r="B1406" s="175"/>
      <c r="D1406" s="144" t="s">
        <v>143</v>
      </c>
      <c r="E1406" s="176" t="s">
        <v>1</v>
      </c>
      <c r="F1406" s="177" t="s">
        <v>590</v>
      </c>
      <c r="H1406" s="178">
        <v>7.2999999999999995E-2</v>
      </c>
      <c r="L1406" s="175"/>
      <c r="M1406" s="179"/>
      <c r="T1406" s="180"/>
      <c r="AT1406" s="176" t="s">
        <v>143</v>
      </c>
      <c r="AU1406" s="176" t="s">
        <v>81</v>
      </c>
      <c r="AV1406" s="15" t="s">
        <v>150</v>
      </c>
      <c r="AW1406" s="15" t="s">
        <v>27</v>
      </c>
      <c r="AX1406" s="15" t="s">
        <v>71</v>
      </c>
      <c r="AY1406" s="176" t="s">
        <v>135</v>
      </c>
    </row>
    <row r="1407" spans="2:65" s="13" customFormat="1">
      <c r="B1407" s="150"/>
      <c r="D1407" s="144" t="s">
        <v>143</v>
      </c>
      <c r="E1407" s="151" t="s">
        <v>1</v>
      </c>
      <c r="F1407" s="152" t="s">
        <v>174</v>
      </c>
      <c r="H1407" s="153">
        <v>15.932</v>
      </c>
      <c r="L1407" s="150"/>
      <c r="M1407" s="154"/>
      <c r="T1407" s="155"/>
      <c r="AT1407" s="151" t="s">
        <v>143</v>
      </c>
      <c r="AU1407" s="151" t="s">
        <v>81</v>
      </c>
      <c r="AV1407" s="13" t="s">
        <v>141</v>
      </c>
      <c r="AW1407" s="13" t="s">
        <v>27</v>
      </c>
      <c r="AX1407" s="13" t="s">
        <v>79</v>
      </c>
      <c r="AY1407" s="151" t="s">
        <v>135</v>
      </c>
    </row>
    <row r="1408" spans="2:65" s="1" customFormat="1" ht="21.75" customHeight="1">
      <c r="B1408" s="129"/>
      <c r="C1408" s="130" t="s">
        <v>1401</v>
      </c>
      <c r="D1408" s="130" t="s">
        <v>137</v>
      </c>
      <c r="E1408" s="131" t="s">
        <v>1402</v>
      </c>
      <c r="F1408" s="132" t="s">
        <v>1403</v>
      </c>
      <c r="G1408" s="133" t="s">
        <v>140</v>
      </c>
      <c r="H1408" s="134">
        <v>1791.17</v>
      </c>
      <c r="I1408" s="135"/>
      <c r="J1408" s="135">
        <f>ROUND(I1408*H1408,2)</f>
        <v>0</v>
      </c>
      <c r="K1408" s="136"/>
      <c r="L1408" s="29"/>
      <c r="M1408" s="137" t="s">
        <v>1</v>
      </c>
      <c r="N1408" s="138" t="s">
        <v>36</v>
      </c>
      <c r="O1408" s="139">
        <v>0.443</v>
      </c>
      <c r="P1408" s="139">
        <f>O1408*H1408</f>
        <v>793.48831000000007</v>
      </c>
      <c r="Q1408" s="139">
        <v>0.11169999999999999</v>
      </c>
      <c r="R1408" s="139">
        <f>Q1408*H1408</f>
        <v>200.073689</v>
      </c>
      <c r="S1408" s="139">
        <v>0</v>
      </c>
      <c r="T1408" s="140">
        <f>S1408*H1408</f>
        <v>0</v>
      </c>
      <c r="AR1408" s="141" t="s">
        <v>141</v>
      </c>
      <c r="AT1408" s="141" t="s">
        <v>137</v>
      </c>
      <c r="AU1408" s="141" t="s">
        <v>81</v>
      </c>
      <c r="AY1408" s="17" t="s">
        <v>135</v>
      </c>
      <c r="BE1408" s="142">
        <f>IF(N1408="základní",J1408,0)</f>
        <v>0</v>
      </c>
      <c r="BF1408" s="142">
        <f>IF(N1408="snížená",J1408,0)</f>
        <v>0</v>
      </c>
      <c r="BG1408" s="142">
        <f>IF(N1408="zákl. přenesená",J1408,0)</f>
        <v>0</v>
      </c>
      <c r="BH1408" s="142">
        <f>IF(N1408="sníž. přenesená",J1408,0)</f>
        <v>0</v>
      </c>
      <c r="BI1408" s="142">
        <f>IF(N1408="nulová",J1408,0)</f>
        <v>0</v>
      </c>
      <c r="BJ1408" s="17" t="s">
        <v>79</v>
      </c>
      <c r="BK1408" s="142">
        <f>ROUND(I1408*H1408,2)</f>
        <v>0</v>
      </c>
      <c r="BL1408" s="17" t="s">
        <v>141</v>
      </c>
      <c r="BM1408" s="141" t="s">
        <v>1404</v>
      </c>
    </row>
    <row r="1409" spans="2:65" s="14" customFormat="1">
      <c r="B1409" s="156"/>
      <c r="D1409" s="144" t="s">
        <v>143</v>
      </c>
      <c r="E1409" s="157" t="s">
        <v>1</v>
      </c>
      <c r="F1409" s="158" t="s">
        <v>1405</v>
      </c>
      <c r="H1409" s="157" t="s">
        <v>1</v>
      </c>
      <c r="L1409" s="156"/>
      <c r="M1409" s="159"/>
      <c r="T1409" s="160"/>
      <c r="AT1409" s="157" t="s">
        <v>143</v>
      </c>
      <c r="AU1409" s="157" t="s">
        <v>81</v>
      </c>
      <c r="AV1409" s="14" t="s">
        <v>79</v>
      </c>
      <c r="AW1409" s="14" t="s">
        <v>27</v>
      </c>
      <c r="AX1409" s="14" t="s">
        <v>71</v>
      </c>
      <c r="AY1409" s="157" t="s">
        <v>135</v>
      </c>
    </row>
    <row r="1410" spans="2:65" s="12" customFormat="1">
      <c r="B1410" s="143"/>
      <c r="D1410" s="144" t="s">
        <v>143</v>
      </c>
      <c r="E1410" s="145" t="s">
        <v>1</v>
      </c>
      <c r="F1410" s="146" t="s">
        <v>1406</v>
      </c>
      <c r="H1410" s="147">
        <v>1236.1400000000001</v>
      </c>
      <c r="L1410" s="143"/>
      <c r="M1410" s="148"/>
      <c r="T1410" s="149"/>
      <c r="AT1410" s="145" t="s">
        <v>143</v>
      </c>
      <c r="AU1410" s="145" t="s">
        <v>81</v>
      </c>
      <c r="AV1410" s="12" t="s">
        <v>81</v>
      </c>
      <c r="AW1410" s="12" t="s">
        <v>27</v>
      </c>
      <c r="AX1410" s="12" t="s">
        <v>71</v>
      </c>
      <c r="AY1410" s="145" t="s">
        <v>135</v>
      </c>
    </row>
    <row r="1411" spans="2:65" s="12" customFormat="1">
      <c r="B1411" s="143"/>
      <c r="D1411" s="144" t="s">
        <v>143</v>
      </c>
      <c r="E1411" s="145" t="s">
        <v>1</v>
      </c>
      <c r="F1411" s="146" t="s">
        <v>1407</v>
      </c>
      <c r="H1411" s="147">
        <v>11.77</v>
      </c>
      <c r="L1411" s="143"/>
      <c r="M1411" s="148"/>
      <c r="T1411" s="149"/>
      <c r="AT1411" s="145" t="s">
        <v>143</v>
      </c>
      <c r="AU1411" s="145" t="s">
        <v>81</v>
      </c>
      <c r="AV1411" s="12" t="s">
        <v>81</v>
      </c>
      <c r="AW1411" s="12" t="s">
        <v>27</v>
      </c>
      <c r="AX1411" s="12" t="s">
        <v>71</v>
      </c>
      <c r="AY1411" s="145" t="s">
        <v>135</v>
      </c>
    </row>
    <row r="1412" spans="2:65" s="12" customFormat="1">
      <c r="B1412" s="143"/>
      <c r="D1412" s="144" t="s">
        <v>143</v>
      </c>
      <c r="E1412" s="145" t="s">
        <v>1</v>
      </c>
      <c r="F1412" s="146" t="s">
        <v>1408</v>
      </c>
      <c r="H1412" s="147">
        <v>50.4</v>
      </c>
      <c r="L1412" s="143"/>
      <c r="M1412" s="148"/>
      <c r="T1412" s="149"/>
      <c r="AT1412" s="145" t="s">
        <v>143</v>
      </c>
      <c r="AU1412" s="145" t="s">
        <v>81</v>
      </c>
      <c r="AV1412" s="12" t="s">
        <v>81</v>
      </c>
      <c r="AW1412" s="12" t="s">
        <v>27</v>
      </c>
      <c r="AX1412" s="12" t="s">
        <v>71</v>
      </c>
      <c r="AY1412" s="145" t="s">
        <v>135</v>
      </c>
    </row>
    <row r="1413" spans="2:65" s="12" customFormat="1">
      <c r="B1413" s="143"/>
      <c r="D1413" s="144" t="s">
        <v>143</v>
      </c>
      <c r="E1413" s="145" t="s">
        <v>1</v>
      </c>
      <c r="F1413" s="146" t="s">
        <v>1409</v>
      </c>
      <c r="H1413" s="147">
        <v>143.85</v>
      </c>
      <c r="L1413" s="143"/>
      <c r="M1413" s="148"/>
      <c r="T1413" s="149"/>
      <c r="AT1413" s="145" t="s">
        <v>143</v>
      </c>
      <c r="AU1413" s="145" t="s">
        <v>81</v>
      </c>
      <c r="AV1413" s="12" t="s">
        <v>81</v>
      </c>
      <c r="AW1413" s="12" t="s">
        <v>27</v>
      </c>
      <c r="AX1413" s="12" t="s">
        <v>71</v>
      </c>
      <c r="AY1413" s="145" t="s">
        <v>135</v>
      </c>
    </row>
    <row r="1414" spans="2:65" s="12" customFormat="1">
      <c r="B1414" s="143"/>
      <c r="D1414" s="144" t="s">
        <v>143</v>
      </c>
      <c r="E1414" s="145" t="s">
        <v>1</v>
      </c>
      <c r="F1414" s="146" t="s">
        <v>1410</v>
      </c>
      <c r="H1414" s="147">
        <v>5.75</v>
      </c>
      <c r="L1414" s="143"/>
      <c r="M1414" s="148"/>
      <c r="T1414" s="149"/>
      <c r="AT1414" s="145" t="s">
        <v>143</v>
      </c>
      <c r="AU1414" s="145" t="s">
        <v>81</v>
      </c>
      <c r="AV1414" s="12" t="s">
        <v>81</v>
      </c>
      <c r="AW1414" s="12" t="s">
        <v>27</v>
      </c>
      <c r="AX1414" s="12" t="s">
        <v>71</v>
      </c>
      <c r="AY1414" s="145" t="s">
        <v>135</v>
      </c>
    </row>
    <row r="1415" spans="2:65" s="12" customFormat="1">
      <c r="B1415" s="143"/>
      <c r="D1415" s="144" t="s">
        <v>143</v>
      </c>
      <c r="E1415" s="145" t="s">
        <v>1</v>
      </c>
      <c r="F1415" s="146" t="s">
        <v>1411</v>
      </c>
      <c r="H1415" s="147">
        <v>128.87</v>
      </c>
      <c r="L1415" s="143"/>
      <c r="M1415" s="148"/>
      <c r="T1415" s="149"/>
      <c r="AT1415" s="145" t="s">
        <v>143</v>
      </c>
      <c r="AU1415" s="145" t="s">
        <v>81</v>
      </c>
      <c r="AV1415" s="12" t="s">
        <v>81</v>
      </c>
      <c r="AW1415" s="12" t="s">
        <v>27</v>
      </c>
      <c r="AX1415" s="12" t="s">
        <v>71</v>
      </c>
      <c r="AY1415" s="145" t="s">
        <v>135</v>
      </c>
    </row>
    <row r="1416" spans="2:65" s="12" customFormat="1">
      <c r="B1416" s="143"/>
      <c r="D1416" s="144" t="s">
        <v>143</v>
      </c>
      <c r="E1416" s="145" t="s">
        <v>1</v>
      </c>
      <c r="F1416" s="146" t="s">
        <v>1412</v>
      </c>
      <c r="H1416" s="147">
        <v>27.84</v>
      </c>
      <c r="L1416" s="143"/>
      <c r="M1416" s="148"/>
      <c r="T1416" s="149"/>
      <c r="AT1416" s="145" t="s">
        <v>143</v>
      </c>
      <c r="AU1416" s="145" t="s">
        <v>81</v>
      </c>
      <c r="AV1416" s="12" t="s">
        <v>81</v>
      </c>
      <c r="AW1416" s="12" t="s">
        <v>27</v>
      </c>
      <c r="AX1416" s="12" t="s">
        <v>71</v>
      </c>
      <c r="AY1416" s="145" t="s">
        <v>135</v>
      </c>
    </row>
    <row r="1417" spans="2:65" s="12" customFormat="1">
      <c r="B1417" s="143"/>
      <c r="D1417" s="144" t="s">
        <v>143</v>
      </c>
      <c r="E1417" s="145" t="s">
        <v>1</v>
      </c>
      <c r="F1417" s="146" t="s">
        <v>1413</v>
      </c>
      <c r="H1417" s="147">
        <v>134.87</v>
      </c>
      <c r="L1417" s="143"/>
      <c r="M1417" s="148"/>
      <c r="T1417" s="149"/>
      <c r="AT1417" s="145" t="s">
        <v>143</v>
      </c>
      <c r="AU1417" s="145" t="s">
        <v>81</v>
      </c>
      <c r="AV1417" s="12" t="s">
        <v>81</v>
      </c>
      <c r="AW1417" s="12" t="s">
        <v>27</v>
      </c>
      <c r="AX1417" s="12" t="s">
        <v>71</v>
      </c>
      <c r="AY1417" s="145" t="s">
        <v>135</v>
      </c>
    </row>
    <row r="1418" spans="2:65" s="12" customFormat="1">
      <c r="B1418" s="143"/>
      <c r="D1418" s="144" t="s">
        <v>143</v>
      </c>
      <c r="E1418" s="145" t="s">
        <v>1</v>
      </c>
      <c r="F1418" s="146" t="s">
        <v>1414</v>
      </c>
      <c r="H1418" s="147">
        <v>50.08</v>
      </c>
      <c r="L1418" s="143"/>
      <c r="M1418" s="148"/>
      <c r="T1418" s="149"/>
      <c r="AT1418" s="145" t="s">
        <v>143</v>
      </c>
      <c r="AU1418" s="145" t="s">
        <v>81</v>
      </c>
      <c r="AV1418" s="12" t="s">
        <v>81</v>
      </c>
      <c r="AW1418" s="12" t="s">
        <v>27</v>
      </c>
      <c r="AX1418" s="12" t="s">
        <v>71</v>
      </c>
      <c r="AY1418" s="145" t="s">
        <v>135</v>
      </c>
    </row>
    <row r="1419" spans="2:65" s="15" customFormat="1">
      <c r="B1419" s="175"/>
      <c r="D1419" s="144" t="s">
        <v>143</v>
      </c>
      <c r="E1419" s="176" t="s">
        <v>1</v>
      </c>
      <c r="F1419" s="177" t="s">
        <v>590</v>
      </c>
      <c r="H1419" s="178">
        <v>1789.57</v>
      </c>
      <c r="L1419" s="175"/>
      <c r="M1419" s="179"/>
      <c r="T1419" s="180"/>
      <c r="AT1419" s="176" t="s">
        <v>143</v>
      </c>
      <c r="AU1419" s="176" t="s">
        <v>81</v>
      </c>
      <c r="AV1419" s="15" t="s">
        <v>150</v>
      </c>
      <c r="AW1419" s="15" t="s">
        <v>27</v>
      </c>
      <c r="AX1419" s="15" t="s">
        <v>71</v>
      </c>
      <c r="AY1419" s="176" t="s">
        <v>135</v>
      </c>
    </row>
    <row r="1420" spans="2:65" s="14" customFormat="1">
      <c r="B1420" s="156"/>
      <c r="D1420" s="144" t="s">
        <v>143</v>
      </c>
      <c r="E1420" s="157" t="s">
        <v>1</v>
      </c>
      <c r="F1420" s="158" t="s">
        <v>489</v>
      </c>
      <c r="H1420" s="157" t="s">
        <v>1</v>
      </c>
      <c r="L1420" s="156"/>
      <c r="M1420" s="159"/>
      <c r="T1420" s="160"/>
      <c r="AT1420" s="157" t="s">
        <v>143</v>
      </c>
      <c r="AU1420" s="157" t="s">
        <v>81</v>
      </c>
      <c r="AV1420" s="14" t="s">
        <v>79</v>
      </c>
      <c r="AW1420" s="14" t="s">
        <v>27</v>
      </c>
      <c r="AX1420" s="14" t="s">
        <v>71</v>
      </c>
      <c r="AY1420" s="157" t="s">
        <v>135</v>
      </c>
    </row>
    <row r="1421" spans="2:65" s="12" customFormat="1">
      <c r="B1421" s="143"/>
      <c r="D1421" s="144" t="s">
        <v>143</v>
      </c>
      <c r="E1421" s="145" t="s">
        <v>1</v>
      </c>
      <c r="F1421" s="146" t="s">
        <v>1415</v>
      </c>
      <c r="H1421" s="147">
        <v>1.6</v>
      </c>
      <c r="L1421" s="143"/>
      <c r="M1421" s="148"/>
      <c r="T1421" s="149"/>
      <c r="AT1421" s="145" t="s">
        <v>143</v>
      </c>
      <c r="AU1421" s="145" t="s">
        <v>81</v>
      </c>
      <c r="AV1421" s="12" t="s">
        <v>81</v>
      </c>
      <c r="AW1421" s="12" t="s">
        <v>27</v>
      </c>
      <c r="AX1421" s="12" t="s">
        <v>71</v>
      </c>
      <c r="AY1421" s="145" t="s">
        <v>135</v>
      </c>
    </row>
    <row r="1422" spans="2:65" s="15" customFormat="1">
      <c r="B1422" s="175"/>
      <c r="D1422" s="144" t="s">
        <v>143</v>
      </c>
      <c r="E1422" s="176" t="s">
        <v>1</v>
      </c>
      <c r="F1422" s="177" t="s">
        <v>590</v>
      </c>
      <c r="H1422" s="178">
        <v>1.6</v>
      </c>
      <c r="L1422" s="175"/>
      <c r="M1422" s="179"/>
      <c r="T1422" s="180"/>
      <c r="AT1422" s="176" t="s">
        <v>143</v>
      </c>
      <c r="AU1422" s="176" t="s">
        <v>81</v>
      </c>
      <c r="AV1422" s="15" t="s">
        <v>150</v>
      </c>
      <c r="AW1422" s="15" t="s">
        <v>27</v>
      </c>
      <c r="AX1422" s="15" t="s">
        <v>71</v>
      </c>
      <c r="AY1422" s="176" t="s">
        <v>135</v>
      </c>
    </row>
    <row r="1423" spans="2:65" s="13" customFormat="1">
      <c r="B1423" s="150"/>
      <c r="D1423" s="144" t="s">
        <v>143</v>
      </c>
      <c r="E1423" s="151" t="s">
        <v>1</v>
      </c>
      <c r="F1423" s="152" t="s">
        <v>174</v>
      </c>
      <c r="H1423" s="153">
        <v>1791.17</v>
      </c>
      <c r="L1423" s="150"/>
      <c r="M1423" s="154"/>
      <c r="T1423" s="155"/>
      <c r="AT1423" s="151" t="s">
        <v>143</v>
      </c>
      <c r="AU1423" s="151" t="s">
        <v>81</v>
      </c>
      <c r="AV1423" s="13" t="s">
        <v>141</v>
      </c>
      <c r="AW1423" s="13" t="s">
        <v>27</v>
      </c>
      <c r="AX1423" s="13" t="s">
        <v>79</v>
      </c>
      <c r="AY1423" s="151" t="s">
        <v>135</v>
      </c>
    </row>
    <row r="1424" spans="2:65" s="1" customFormat="1" ht="24.15" customHeight="1">
      <c r="B1424" s="129"/>
      <c r="C1424" s="130" t="s">
        <v>1416</v>
      </c>
      <c r="D1424" s="130" t="s">
        <v>137</v>
      </c>
      <c r="E1424" s="131" t="s">
        <v>1417</v>
      </c>
      <c r="F1424" s="132" t="s">
        <v>1418</v>
      </c>
      <c r="G1424" s="133" t="s">
        <v>140</v>
      </c>
      <c r="H1424" s="134">
        <v>13.247999999999999</v>
      </c>
      <c r="I1424" s="135"/>
      <c r="J1424" s="135">
        <f>ROUND(I1424*H1424,2)</f>
        <v>0</v>
      </c>
      <c r="K1424" s="136"/>
      <c r="L1424" s="29"/>
      <c r="M1424" s="137" t="s">
        <v>1</v>
      </c>
      <c r="N1424" s="138" t="s">
        <v>36</v>
      </c>
      <c r="O1424" s="139">
        <v>0.96</v>
      </c>
      <c r="P1424" s="139">
        <f>O1424*H1424</f>
        <v>12.718079999999999</v>
      </c>
      <c r="Q1424" s="139">
        <v>5.4649999999999997E-2</v>
      </c>
      <c r="R1424" s="139">
        <f>Q1424*H1424</f>
        <v>0.72400319999999996</v>
      </c>
      <c r="S1424" s="139">
        <v>0</v>
      </c>
      <c r="T1424" s="140">
        <f>S1424*H1424</f>
        <v>0</v>
      </c>
      <c r="AR1424" s="141" t="s">
        <v>141</v>
      </c>
      <c r="AT1424" s="141" t="s">
        <v>137</v>
      </c>
      <c r="AU1424" s="141" t="s">
        <v>81</v>
      </c>
      <c r="AY1424" s="17" t="s">
        <v>135</v>
      </c>
      <c r="BE1424" s="142">
        <f>IF(N1424="základní",J1424,0)</f>
        <v>0</v>
      </c>
      <c r="BF1424" s="142">
        <f>IF(N1424="snížená",J1424,0)</f>
        <v>0</v>
      </c>
      <c r="BG1424" s="142">
        <f>IF(N1424="zákl. přenesená",J1424,0)</f>
        <v>0</v>
      </c>
      <c r="BH1424" s="142">
        <f>IF(N1424="sníž. přenesená",J1424,0)</f>
        <v>0</v>
      </c>
      <c r="BI1424" s="142">
        <f>IF(N1424="nulová",J1424,0)</f>
        <v>0</v>
      </c>
      <c r="BJ1424" s="17" t="s">
        <v>79</v>
      </c>
      <c r="BK1424" s="142">
        <f>ROUND(I1424*H1424,2)</f>
        <v>0</v>
      </c>
      <c r="BL1424" s="17" t="s">
        <v>141</v>
      </c>
      <c r="BM1424" s="141" t="s">
        <v>1419</v>
      </c>
    </row>
    <row r="1425" spans="2:65" s="14" customFormat="1">
      <c r="B1425" s="156"/>
      <c r="D1425" s="144" t="s">
        <v>143</v>
      </c>
      <c r="E1425" s="157" t="s">
        <v>1</v>
      </c>
      <c r="F1425" s="158" t="s">
        <v>760</v>
      </c>
      <c r="H1425" s="157" t="s">
        <v>1</v>
      </c>
      <c r="L1425" s="156"/>
      <c r="M1425" s="159"/>
      <c r="T1425" s="160"/>
      <c r="AT1425" s="157" t="s">
        <v>143</v>
      </c>
      <c r="AU1425" s="157" t="s">
        <v>81</v>
      </c>
      <c r="AV1425" s="14" t="s">
        <v>79</v>
      </c>
      <c r="AW1425" s="14" t="s">
        <v>27</v>
      </c>
      <c r="AX1425" s="14" t="s">
        <v>71</v>
      </c>
      <c r="AY1425" s="157" t="s">
        <v>135</v>
      </c>
    </row>
    <row r="1426" spans="2:65" s="12" customFormat="1">
      <c r="B1426" s="143"/>
      <c r="D1426" s="144" t="s">
        <v>143</v>
      </c>
      <c r="E1426" s="145" t="s">
        <v>1</v>
      </c>
      <c r="F1426" s="146" t="s">
        <v>766</v>
      </c>
      <c r="H1426" s="147">
        <v>13.247999999999999</v>
      </c>
      <c r="L1426" s="143"/>
      <c r="M1426" s="148"/>
      <c r="T1426" s="149"/>
      <c r="AT1426" s="145" t="s">
        <v>143</v>
      </c>
      <c r="AU1426" s="145" t="s">
        <v>81</v>
      </c>
      <c r="AV1426" s="12" t="s">
        <v>81</v>
      </c>
      <c r="AW1426" s="12" t="s">
        <v>27</v>
      </c>
      <c r="AX1426" s="12" t="s">
        <v>79</v>
      </c>
      <c r="AY1426" s="145" t="s">
        <v>135</v>
      </c>
    </row>
    <row r="1427" spans="2:65" s="1" customFormat="1" ht="16.5" customHeight="1">
      <c r="B1427" s="129"/>
      <c r="C1427" s="130" t="s">
        <v>1420</v>
      </c>
      <c r="D1427" s="130" t="s">
        <v>137</v>
      </c>
      <c r="E1427" s="131" t="s">
        <v>1421</v>
      </c>
      <c r="F1427" s="132" t="s">
        <v>1422</v>
      </c>
      <c r="G1427" s="133" t="s">
        <v>140</v>
      </c>
      <c r="H1427" s="134">
        <v>1998.56</v>
      </c>
      <c r="I1427" s="135"/>
      <c r="J1427" s="135">
        <f>ROUND(I1427*H1427,2)</f>
        <v>0</v>
      </c>
      <c r="K1427" s="136"/>
      <c r="L1427" s="29"/>
      <c r="M1427" s="137" t="s">
        <v>1</v>
      </c>
      <c r="N1427" s="138" t="s">
        <v>36</v>
      </c>
      <c r="O1427" s="139">
        <v>2.5000000000000001E-2</v>
      </c>
      <c r="P1427" s="139">
        <f>O1427*H1427</f>
        <v>49.963999999999999</v>
      </c>
      <c r="Q1427" s="139">
        <v>1.2999999999999999E-4</v>
      </c>
      <c r="R1427" s="139">
        <f>Q1427*H1427</f>
        <v>0.25981279999999995</v>
      </c>
      <c r="S1427" s="139">
        <v>0</v>
      </c>
      <c r="T1427" s="140">
        <f>S1427*H1427</f>
        <v>0</v>
      </c>
      <c r="AR1427" s="141" t="s">
        <v>141</v>
      </c>
      <c r="AT1427" s="141" t="s">
        <v>137</v>
      </c>
      <c r="AU1427" s="141" t="s">
        <v>81</v>
      </c>
      <c r="AY1427" s="17" t="s">
        <v>135</v>
      </c>
      <c r="BE1427" s="142">
        <f>IF(N1427="základní",J1427,0)</f>
        <v>0</v>
      </c>
      <c r="BF1427" s="142">
        <f>IF(N1427="snížená",J1427,0)</f>
        <v>0</v>
      </c>
      <c r="BG1427" s="142">
        <f>IF(N1427="zákl. přenesená",J1427,0)</f>
        <v>0</v>
      </c>
      <c r="BH1427" s="142">
        <f>IF(N1427="sníž. přenesená",J1427,0)</f>
        <v>0</v>
      </c>
      <c r="BI1427" s="142">
        <f>IF(N1427="nulová",J1427,0)</f>
        <v>0</v>
      </c>
      <c r="BJ1427" s="17" t="s">
        <v>79</v>
      </c>
      <c r="BK1427" s="142">
        <f>ROUND(I1427*H1427,2)</f>
        <v>0</v>
      </c>
      <c r="BL1427" s="17" t="s">
        <v>141</v>
      </c>
      <c r="BM1427" s="141" t="s">
        <v>1423</v>
      </c>
    </row>
    <row r="1428" spans="2:65" s="12" customFormat="1">
      <c r="B1428" s="143"/>
      <c r="D1428" s="144" t="s">
        <v>143</v>
      </c>
      <c r="E1428" s="145" t="s">
        <v>1</v>
      </c>
      <c r="F1428" s="146" t="s">
        <v>1424</v>
      </c>
      <c r="H1428" s="147">
        <v>274.14999999999998</v>
      </c>
      <c r="L1428" s="143"/>
      <c r="M1428" s="148"/>
      <c r="T1428" s="149"/>
      <c r="AT1428" s="145" t="s">
        <v>143</v>
      </c>
      <c r="AU1428" s="145" t="s">
        <v>81</v>
      </c>
      <c r="AV1428" s="12" t="s">
        <v>81</v>
      </c>
      <c r="AW1428" s="12" t="s">
        <v>27</v>
      </c>
      <c r="AX1428" s="12" t="s">
        <v>71</v>
      </c>
      <c r="AY1428" s="145" t="s">
        <v>135</v>
      </c>
    </row>
    <row r="1429" spans="2:65" s="12" customFormat="1">
      <c r="B1429" s="143"/>
      <c r="D1429" s="144" t="s">
        <v>143</v>
      </c>
      <c r="E1429" s="145" t="s">
        <v>1</v>
      </c>
      <c r="F1429" s="146" t="s">
        <v>1425</v>
      </c>
      <c r="H1429" s="147">
        <v>1339.73</v>
      </c>
      <c r="L1429" s="143"/>
      <c r="M1429" s="148"/>
      <c r="T1429" s="149"/>
      <c r="AT1429" s="145" t="s">
        <v>143</v>
      </c>
      <c r="AU1429" s="145" t="s">
        <v>81</v>
      </c>
      <c r="AV1429" s="12" t="s">
        <v>81</v>
      </c>
      <c r="AW1429" s="12" t="s">
        <v>27</v>
      </c>
      <c r="AX1429" s="12" t="s">
        <v>71</v>
      </c>
      <c r="AY1429" s="145" t="s">
        <v>135</v>
      </c>
    </row>
    <row r="1430" spans="2:65" s="12" customFormat="1">
      <c r="B1430" s="143"/>
      <c r="D1430" s="144" t="s">
        <v>143</v>
      </c>
      <c r="E1430" s="145" t="s">
        <v>1</v>
      </c>
      <c r="F1430" s="146" t="s">
        <v>1426</v>
      </c>
      <c r="H1430" s="147">
        <v>32.67</v>
      </c>
      <c r="L1430" s="143"/>
      <c r="M1430" s="148"/>
      <c r="T1430" s="149"/>
      <c r="AT1430" s="145" t="s">
        <v>143</v>
      </c>
      <c r="AU1430" s="145" t="s">
        <v>81</v>
      </c>
      <c r="AV1430" s="12" t="s">
        <v>81</v>
      </c>
      <c r="AW1430" s="12" t="s">
        <v>27</v>
      </c>
      <c r="AX1430" s="12" t="s">
        <v>71</v>
      </c>
      <c r="AY1430" s="145" t="s">
        <v>135</v>
      </c>
    </row>
    <row r="1431" spans="2:65" s="12" customFormat="1">
      <c r="B1431" s="143"/>
      <c r="D1431" s="144" t="s">
        <v>143</v>
      </c>
      <c r="E1431" s="145" t="s">
        <v>1</v>
      </c>
      <c r="F1431" s="146" t="s">
        <v>1427</v>
      </c>
      <c r="H1431" s="147">
        <v>28.81</v>
      </c>
      <c r="L1431" s="143"/>
      <c r="M1431" s="148"/>
      <c r="T1431" s="149"/>
      <c r="AT1431" s="145" t="s">
        <v>143</v>
      </c>
      <c r="AU1431" s="145" t="s">
        <v>81</v>
      </c>
      <c r="AV1431" s="12" t="s">
        <v>81</v>
      </c>
      <c r="AW1431" s="12" t="s">
        <v>27</v>
      </c>
      <c r="AX1431" s="12" t="s">
        <v>71</v>
      </c>
      <c r="AY1431" s="145" t="s">
        <v>135</v>
      </c>
    </row>
    <row r="1432" spans="2:65" s="12" customFormat="1">
      <c r="B1432" s="143"/>
      <c r="D1432" s="144" t="s">
        <v>143</v>
      </c>
      <c r="E1432" s="145" t="s">
        <v>1</v>
      </c>
      <c r="F1432" s="146" t="s">
        <v>1428</v>
      </c>
      <c r="H1432" s="147">
        <v>207.48</v>
      </c>
      <c r="L1432" s="143"/>
      <c r="M1432" s="148"/>
      <c r="T1432" s="149"/>
      <c r="AT1432" s="145" t="s">
        <v>143</v>
      </c>
      <c r="AU1432" s="145" t="s">
        <v>81</v>
      </c>
      <c r="AV1432" s="12" t="s">
        <v>81</v>
      </c>
      <c r="AW1432" s="12" t="s">
        <v>27</v>
      </c>
      <c r="AX1432" s="12" t="s">
        <v>71</v>
      </c>
      <c r="AY1432" s="145" t="s">
        <v>135</v>
      </c>
    </row>
    <row r="1433" spans="2:65" s="12" customFormat="1">
      <c r="B1433" s="143"/>
      <c r="D1433" s="144" t="s">
        <v>143</v>
      </c>
      <c r="E1433" s="145" t="s">
        <v>1</v>
      </c>
      <c r="F1433" s="146" t="s">
        <v>1429</v>
      </c>
      <c r="H1433" s="147">
        <v>50.29</v>
      </c>
      <c r="L1433" s="143"/>
      <c r="M1433" s="148"/>
      <c r="T1433" s="149"/>
      <c r="AT1433" s="145" t="s">
        <v>143</v>
      </c>
      <c r="AU1433" s="145" t="s">
        <v>81</v>
      </c>
      <c r="AV1433" s="12" t="s">
        <v>81</v>
      </c>
      <c r="AW1433" s="12" t="s">
        <v>27</v>
      </c>
      <c r="AX1433" s="12" t="s">
        <v>71</v>
      </c>
      <c r="AY1433" s="145" t="s">
        <v>135</v>
      </c>
    </row>
    <row r="1434" spans="2:65" s="12" customFormat="1">
      <c r="B1434" s="143"/>
      <c r="D1434" s="144" t="s">
        <v>143</v>
      </c>
      <c r="E1434" s="145" t="s">
        <v>1</v>
      </c>
      <c r="F1434" s="146" t="s">
        <v>1430</v>
      </c>
      <c r="H1434" s="147">
        <v>50.66</v>
      </c>
      <c r="L1434" s="143"/>
      <c r="M1434" s="148"/>
      <c r="T1434" s="149"/>
      <c r="AT1434" s="145" t="s">
        <v>143</v>
      </c>
      <c r="AU1434" s="145" t="s">
        <v>81</v>
      </c>
      <c r="AV1434" s="12" t="s">
        <v>81</v>
      </c>
      <c r="AW1434" s="12" t="s">
        <v>27</v>
      </c>
      <c r="AX1434" s="12" t="s">
        <v>71</v>
      </c>
      <c r="AY1434" s="145" t="s">
        <v>135</v>
      </c>
    </row>
    <row r="1435" spans="2:65" s="12" customFormat="1">
      <c r="B1435" s="143"/>
      <c r="D1435" s="144" t="s">
        <v>143</v>
      </c>
      <c r="E1435" s="145" t="s">
        <v>1</v>
      </c>
      <c r="F1435" s="146" t="s">
        <v>1431</v>
      </c>
      <c r="H1435" s="147">
        <v>4.16</v>
      </c>
      <c r="L1435" s="143"/>
      <c r="M1435" s="148"/>
      <c r="T1435" s="149"/>
      <c r="AT1435" s="145" t="s">
        <v>143</v>
      </c>
      <c r="AU1435" s="145" t="s">
        <v>81</v>
      </c>
      <c r="AV1435" s="12" t="s">
        <v>81</v>
      </c>
      <c r="AW1435" s="12" t="s">
        <v>27</v>
      </c>
      <c r="AX1435" s="12" t="s">
        <v>71</v>
      </c>
      <c r="AY1435" s="145" t="s">
        <v>135</v>
      </c>
    </row>
    <row r="1436" spans="2:65" s="12" customFormat="1">
      <c r="B1436" s="143"/>
      <c r="D1436" s="144" t="s">
        <v>143</v>
      </c>
      <c r="E1436" s="145" t="s">
        <v>1</v>
      </c>
      <c r="F1436" s="146" t="s">
        <v>1432</v>
      </c>
      <c r="H1436" s="147">
        <v>10.61</v>
      </c>
      <c r="L1436" s="143"/>
      <c r="M1436" s="148"/>
      <c r="T1436" s="149"/>
      <c r="AT1436" s="145" t="s">
        <v>143</v>
      </c>
      <c r="AU1436" s="145" t="s">
        <v>81</v>
      </c>
      <c r="AV1436" s="12" t="s">
        <v>81</v>
      </c>
      <c r="AW1436" s="12" t="s">
        <v>27</v>
      </c>
      <c r="AX1436" s="12" t="s">
        <v>71</v>
      </c>
      <c r="AY1436" s="145" t="s">
        <v>135</v>
      </c>
    </row>
    <row r="1437" spans="2:65" s="13" customFormat="1">
      <c r="B1437" s="150"/>
      <c r="D1437" s="144" t="s">
        <v>143</v>
      </c>
      <c r="E1437" s="151" t="s">
        <v>1</v>
      </c>
      <c r="F1437" s="152" t="s">
        <v>174</v>
      </c>
      <c r="H1437" s="153">
        <v>1998.56</v>
      </c>
      <c r="L1437" s="150"/>
      <c r="M1437" s="154"/>
      <c r="T1437" s="155"/>
      <c r="AT1437" s="151" t="s">
        <v>143</v>
      </c>
      <c r="AU1437" s="151" t="s">
        <v>81</v>
      </c>
      <c r="AV1437" s="13" t="s">
        <v>141</v>
      </c>
      <c r="AW1437" s="13" t="s">
        <v>27</v>
      </c>
      <c r="AX1437" s="13" t="s">
        <v>79</v>
      </c>
      <c r="AY1437" s="151" t="s">
        <v>135</v>
      </c>
    </row>
    <row r="1438" spans="2:65" s="1" customFormat="1" ht="37.950000000000003" customHeight="1">
      <c r="B1438" s="129"/>
      <c r="C1438" s="130" t="s">
        <v>1433</v>
      </c>
      <c r="D1438" s="130" t="s">
        <v>137</v>
      </c>
      <c r="E1438" s="131" t="s">
        <v>1434</v>
      </c>
      <c r="F1438" s="132" t="s">
        <v>1435</v>
      </c>
      <c r="G1438" s="133" t="s">
        <v>188</v>
      </c>
      <c r="H1438" s="134">
        <v>894.83</v>
      </c>
      <c r="I1438" s="135"/>
      <c r="J1438" s="135">
        <f>ROUND(I1438*H1438,2)</f>
        <v>0</v>
      </c>
      <c r="K1438" s="136"/>
      <c r="L1438" s="29"/>
      <c r="M1438" s="137" t="s">
        <v>1</v>
      </c>
      <c r="N1438" s="138" t="s">
        <v>36</v>
      </c>
      <c r="O1438" s="139">
        <v>3.5000000000000003E-2</v>
      </c>
      <c r="P1438" s="139">
        <f>O1438*H1438</f>
        <v>31.319050000000004</v>
      </c>
      <c r="Q1438" s="139">
        <v>2.0000000000000002E-5</v>
      </c>
      <c r="R1438" s="139">
        <f>Q1438*H1438</f>
        <v>1.7896600000000002E-2</v>
      </c>
      <c r="S1438" s="139">
        <v>0</v>
      </c>
      <c r="T1438" s="140">
        <f>S1438*H1438</f>
        <v>0</v>
      </c>
      <c r="AR1438" s="141" t="s">
        <v>141</v>
      </c>
      <c r="AT1438" s="141" t="s">
        <v>137</v>
      </c>
      <c r="AU1438" s="141" t="s">
        <v>81</v>
      </c>
      <c r="AY1438" s="17" t="s">
        <v>135</v>
      </c>
      <c r="BE1438" s="142">
        <f>IF(N1438="základní",J1438,0)</f>
        <v>0</v>
      </c>
      <c r="BF1438" s="142">
        <f>IF(N1438="snížená",J1438,0)</f>
        <v>0</v>
      </c>
      <c r="BG1438" s="142">
        <f>IF(N1438="zákl. přenesená",J1438,0)</f>
        <v>0</v>
      </c>
      <c r="BH1438" s="142">
        <f>IF(N1438="sníž. přenesená",J1438,0)</f>
        <v>0</v>
      </c>
      <c r="BI1438" s="142">
        <f>IF(N1438="nulová",J1438,0)</f>
        <v>0</v>
      </c>
      <c r="BJ1438" s="17" t="s">
        <v>79</v>
      </c>
      <c r="BK1438" s="142">
        <f>ROUND(I1438*H1438,2)</f>
        <v>0</v>
      </c>
      <c r="BL1438" s="17" t="s">
        <v>141</v>
      </c>
      <c r="BM1438" s="141" t="s">
        <v>1436</v>
      </c>
    </row>
    <row r="1439" spans="2:65" s="12" customFormat="1">
      <c r="B1439" s="143"/>
      <c r="D1439" s="144" t="s">
        <v>143</v>
      </c>
      <c r="E1439" s="145" t="s">
        <v>1</v>
      </c>
      <c r="F1439" s="146" t="s">
        <v>1424</v>
      </c>
      <c r="H1439" s="147">
        <v>274.14999999999998</v>
      </c>
      <c r="L1439" s="143"/>
      <c r="M1439" s="148"/>
      <c r="T1439" s="149"/>
      <c r="AT1439" s="145" t="s">
        <v>143</v>
      </c>
      <c r="AU1439" s="145" t="s">
        <v>81</v>
      </c>
      <c r="AV1439" s="12" t="s">
        <v>81</v>
      </c>
      <c r="AW1439" s="12" t="s">
        <v>27</v>
      </c>
      <c r="AX1439" s="12" t="s">
        <v>71</v>
      </c>
      <c r="AY1439" s="145" t="s">
        <v>135</v>
      </c>
    </row>
    <row r="1440" spans="2:65" s="12" customFormat="1">
      <c r="B1440" s="143"/>
      <c r="D1440" s="144" t="s">
        <v>143</v>
      </c>
      <c r="E1440" s="145" t="s">
        <v>1</v>
      </c>
      <c r="F1440" s="146" t="s">
        <v>1437</v>
      </c>
      <c r="H1440" s="147">
        <v>236</v>
      </c>
      <c r="L1440" s="143"/>
      <c r="M1440" s="148"/>
      <c r="T1440" s="149"/>
      <c r="AT1440" s="145" t="s">
        <v>143</v>
      </c>
      <c r="AU1440" s="145" t="s">
        <v>81</v>
      </c>
      <c r="AV1440" s="12" t="s">
        <v>81</v>
      </c>
      <c r="AW1440" s="12" t="s">
        <v>27</v>
      </c>
      <c r="AX1440" s="12" t="s">
        <v>71</v>
      </c>
      <c r="AY1440" s="145" t="s">
        <v>135</v>
      </c>
    </row>
    <row r="1441" spans="2:65" s="12" customFormat="1">
      <c r="B1441" s="143"/>
      <c r="D1441" s="144" t="s">
        <v>143</v>
      </c>
      <c r="E1441" s="145" t="s">
        <v>1</v>
      </c>
      <c r="F1441" s="146" t="s">
        <v>1426</v>
      </c>
      <c r="H1441" s="147">
        <v>32.67</v>
      </c>
      <c r="L1441" s="143"/>
      <c r="M1441" s="148"/>
      <c r="T1441" s="149"/>
      <c r="AT1441" s="145" t="s">
        <v>143</v>
      </c>
      <c r="AU1441" s="145" t="s">
        <v>81</v>
      </c>
      <c r="AV1441" s="12" t="s">
        <v>81</v>
      </c>
      <c r="AW1441" s="12" t="s">
        <v>27</v>
      </c>
      <c r="AX1441" s="12" t="s">
        <v>71</v>
      </c>
      <c r="AY1441" s="145" t="s">
        <v>135</v>
      </c>
    </row>
    <row r="1442" spans="2:65" s="12" customFormat="1">
      <c r="B1442" s="143"/>
      <c r="D1442" s="144" t="s">
        <v>143</v>
      </c>
      <c r="E1442" s="145" t="s">
        <v>1</v>
      </c>
      <c r="F1442" s="146" t="s">
        <v>1427</v>
      </c>
      <c r="H1442" s="147">
        <v>28.81</v>
      </c>
      <c r="L1442" s="143"/>
      <c r="M1442" s="148"/>
      <c r="T1442" s="149"/>
      <c r="AT1442" s="145" t="s">
        <v>143</v>
      </c>
      <c r="AU1442" s="145" t="s">
        <v>81</v>
      </c>
      <c r="AV1442" s="12" t="s">
        <v>81</v>
      </c>
      <c r="AW1442" s="12" t="s">
        <v>27</v>
      </c>
      <c r="AX1442" s="12" t="s">
        <v>71</v>
      </c>
      <c r="AY1442" s="145" t="s">
        <v>135</v>
      </c>
    </row>
    <row r="1443" spans="2:65" s="12" customFormat="1">
      <c r="B1443" s="143"/>
      <c r="D1443" s="144" t="s">
        <v>143</v>
      </c>
      <c r="E1443" s="145" t="s">
        <v>1</v>
      </c>
      <c r="F1443" s="146" t="s">
        <v>1428</v>
      </c>
      <c r="H1443" s="147">
        <v>207.48</v>
      </c>
      <c r="L1443" s="143"/>
      <c r="M1443" s="148"/>
      <c r="T1443" s="149"/>
      <c r="AT1443" s="145" t="s">
        <v>143</v>
      </c>
      <c r="AU1443" s="145" t="s">
        <v>81</v>
      </c>
      <c r="AV1443" s="12" t="s">
        <v>81</v>
      </c>
      <c r="AW1443" s="12" t="s">
        <v>27</v>
      </c>
      <c r="AX1443" s="12" t="s">
        <v>71</v>
      </c>
      <c r="AY1443" s="145" t="s">
        <v>135</v>
      </c>
    </row>
    <row r="1444" spans="2:65" s="12" customFormat="1">
      <c r="B1444" s="143"/>
      <c r="D1444" s="144" t="s">
        <v>143</v>
      </c>
      <c r="E1444" s="145" t="s">
        <v>1</v>
      </c>
      <c r="F1444" s="146" t="s">
        <v>1429</v>
      </c>
      <c r="H1444" s="147">
        <v>50.29</v>
      </c>
      <c r="L1444" s="143"/>
      <c r="M1444" s="148"/>
      <c r="T1444" s="149"/>
      <c r="AT1444" s="145" t="s">
        <v>143</v>
      </c>
      <c r="AU1444" s="145" t="s">
        <v>81</v>
      </c>
      <c r="AV1444" s="12" t="s">
        <v>81</v>
      </c>
      <c r="AW1444" s="12" t="s">
        <v>27</v>
      </c>
      <c r="AX1444" s="12" t="s">
        <v>71</v>
      </c>
      <c r="AY1444" s="145" t="s">
        <v>135</v>
      </c>
    </row>
    <row r="1445" spans="2:65" s="12" customFormat="1">
      <c r="B1445" s="143"/>
      <c r="D1445" s="144" t="s">
        <v>143</v>
      </c>
      <c r="E1445" s="145" t="s">
        <v>1</v>
      </c>
      <c r="F1445" s="146" t="s">
        <v>1430</v>
      </c>
      <c r="H1445" s="147">
        <v>50.66</v>
      </c>
      <c r="L1445" s="143"/>
      <c r="M1445" s="148"/>
      <c r="T1445" s="149"/>
      <c r="AT1445" s="145" t="s">
        <v>143</v>
      </c>
      <c r="AU1445" s="145" t="s">
        <v>81</v>
      </c>
      <c r="AV1445" s="12" t="s">
        <v>81</v>
      </c>
      <c r="AW1445" s="12" t="s">
        <v>27</v>
      </c>
      <c r="AX1445" s="12" t="s">
        <v>71</v>
      </c>
      <c r="AY1445" s="145" t="s">
        <v>135</v>
      </c>
    </row>
    <row r="1446" spans="2:65" s="12" customFormat="1">
      <c r="B1446" s="143"/>
      <c r="D1446" s="144" t="s">
        <v>143</v>
      </c>
      <c r="E1446" s="145" t="s">
        <v>1</v>
      </c>
      <c r="F1446" s="146" t="s">
        <v>1431</v>
      </c>
      <c r="H1446" s="147">
        <v>4.16</v>
      </c>
      <c r="L1446" s="143"/>
      <c r="M1446" s="148"/>
      <c r="T1446" s="149"/>
      <c r="AT1446" s="145" t="s">
        <v>143</v>
      </c>
      <c r="AU1446" s="145" t="s">
        <v>81</v>
      </c>
      <c r="AV1446" s="12" t="s">
        <v>81</v>
      </c>
      <c r="AW1446" s="12" t="s">
        <v>27</v>
      </c>
      <c r="AX1446" s="12" t="s">
        <v>71</v>
      </c>
      <c r="AY1446" s="145" t="s">
        <v>135</v>
      </c>
    </row>
    <row r="1447" spans="2:65" s="12" customFormat="1">
      <c r="B1447" s="143"/>
      <c r="D1447" s="144" t="s">
        <v>143</v>
      </c>
      <c r="E1447" s="145" t="s">
        <v>1</v>
      </c>
      <c r="F1447" s="146" t="s">
        <v>1432</v>
      </c>
      <c r="H1447" s="147">
        <v>10.61</v>
      </c>
      <c r="L1447" s="143"/>
      <c r="M1447" s="148"/>
      <c r="T1447" s="149"/>
      <c r="AT1447" s="145" t="s">
        <v>143</v>
      </c>
      <c r="AU1447" s="145" t="s">
        <v>81</v>
      </c>
      <c r="AV1447" s="12" t="s">
        <v>81</v>
      </c>
      <c r="AW1447" s="12" t="s">
        <v>27</v>
      </c>
      <c r="AX1447" s="12" t="s">
        <v>71</v>
      </c>
      <c r="AY1447" s="145" t="s">
        <v>135</v>
      </c>
    </row>
    <row r="1448" spans="2:65" s="13" customFormat="1">
      <c r="B1448" s="150"/>
      <c r="D1448" s="144" t="s">
        <v>143</v>
      </c>
      <c r="E1448" s="151" t="s">
        <v>1</v>
      </c>
      <c r="F1448" s="152" t="s">
        <v>174</v>
      </c>
      <c r="H1448" s="153">
        <v>894.82999999999981</v>
      </c>
      <c r="L1448" s="150"/>
      <c r="M1448" s="154"/>
      <c r="T1448" s="155"/>
      <c r="AT1448" s="151" t="s">
        <v>143</v>
      </c>
      <c r="AU1448" s="151" t="s">
        <v>81</v>
      </c>
      <c r="AV1448" s="13" t="s">
        <v>141</v>
      </c>
      <c r="AW1448" s="13" t="s">
        <v>27</v>
      </c>
      <c r="AX1448" s="13" t="s">
        <v>79</v>
      </c>
      <c r="AY1448" s="151" t="s">
        <v>135</v>
      </c>
    </row>
    <row r="1449" spans="2:65" s="1" customFormat="1" ht="24.15" customHeight="1">
      <c r="B1449" s="129"/>
      <c r="C1449" s="130" t="s">
        <v>1438</v>
      </c>
      <c r="D1449" s="130" t="s">
        <v>137</v>
      </c>
      <c r="E1449" s="131" t="s">
        <v>1439</v>
      </c>
      <c r="F1449" s="132" t="s">
        <v>1440</v>
      </c>
      <c r="G1449" s="133" t="s">
        <v>188</v>
      </c>
      <c r="H1449" s="134">
        <v>622.4</v>
      </c>
      <c r="I1449" s="135"/>
      <c r="J1449" s="135">
        <f>ROUND(I1449*H1449,2)</f>
        <v>0</v>
      </c>
      <c r="K1449" s="136"/>
      <c r="L1449" s="29"/>
      <c r="M1449" s="137" t="s">
        <v>1</v>
      </c>
      <c r="N1449" s="138" t="s">
        <v>36</v>
      </c>
      <c r="O1449" s="139">
        <v>0.15</v>
      </c>
      <c r="P1449" s="139">
        <f>O1449*H1449</f>
        <v>93.36</v>
      </c>
      <c r="Q1449" s="139">
        <v>2.1000000000000001E-4</v>
      </c>
      <c r="R1449" s="139">
        <f>Q1449*H1449</f>
        <v>0.13070399999999999</v>
      </c>
      <c r="S1449" s="139">
        <v>0</v>
      </c>
      <c r="T1449" s="140">
        <f>S1449*H1449</f>
        <v>0</v>
      </c>
      <c r="AR1449" s="141" t="s">
        <v>141</v>
      </c>
      <c r="AT1449" s="141" t="s">
        <v>137</v>
      </c>
      <c r="AU1449" s="141" t="s">
        <v>81</v>
      </c>
      <c r="AY1449" s="17" t="s">
        <v>135</v>
      </c>
      <c r="BE1449" s="142">
        <f>IF(N1449="základní",J1449,0)</f>
        <v>0</v>
      </c>
      <c r="BF1449" s="142">
        <f>IF(N1449="snížená",J1449,0)</f>
        <v>0</v>
      </c>
      <c r="BG1449" s="142">
        <f>IF(N1449="zákl. přenesená",J1449,0)</f>
        <v>0</v>
      </c>
      <c r="BH1449" s="142">
        <f>IF(N1449="sníž. přenesená",J1449,0)</f>
        <v>0</v>
      </c>
      <c r="BI1449" s="142">
        <f>IF(N1449="nulová",J1449,0)</f>
        <v>0</v>
      </c>
      <c r="BJ1449" s="17" t="s">
        <v>79</v>
      </c>
      <c r="BK1449" s="142">
        <f>ROUND(I1449*H1449,2)</f>
        <v>0</v>
      </c>
      <c r="BL1449" s="17" t="s">
        <v>141</v>
      </c>
      <c r="BM1449" s="141" t="s">
        <v>1441</v>
      </c>
    </row>
    <row r="1450" spans="2:65" s="12" customFormat="1">
      <c r="B1450" s="143"/>
      <c r="D1450" s="144" t="s">
        <v>143</v>
      </c>
      <c r="E1450" s="145" t="s">
        <v>1</v>
      </c>
      <c r="F1450" s="146" t="s">
        <v>1442</v>
      </c>
      <c r="H1450" s="147">
        <v>585</v>
      </c>
      <c r="L1450" s="143"/>
      <c r="M1450" s="148"/>
      <c r="T1450" s="149"/>
      <c r="AT1450" s="145" t="s">
        <v>143</v>
      </c>
      <c r="AU1450" s="145" t="s">
        <v>81</v>
      </c>
      <c r="AV1450" s="12" t="s">
        <v>81</v>
      </c>
      <c r="AW1450" s="12" t="s">
        <v>27</v>
      </c>
      <c r="AX1450" s="12" t="s">
        <v>71</v>
      </c>
      <c r="AY1450" s="145" t="s">
        <v>135</v>
      </c>
    </row>
    <row r="1451" spans="2:65" s="12" customFormat="1">
      <c r="B1451" s="143"/>
      <c r="D1451" s="144" t="s">
        <v>143</v>
      </c>
      <c r="E1451" s="145" t="s">
        <v>1</v>
      </c>
      <c r="F1451" s="146" t="s">
        <v>1443</v>
      </c>
      <c r="H1451" s="147">
        <v>37.4</v>
      </c>
      <c r="L1451" s="143"/>
      <c r="M1451" s="148"/>
      <c r="T1451" s="149"/>
      <c r="AT1451" s="145" t="s">
        <v>143</v>
      </c>
      <c r="AU1451" s="145" t="s">
        <v>81</v>
      </c>
      <c r="AV1451" s="12" t="s">
        <v>81</v>
      </c>
      <c r="AW1451" s="12" t="s">
        <v>27</v>
      </c>
      <c r="AX1451" s="12" t="s">
        <v>71</v>
      </c>
      <c r="AY1451" s="145" t="s">
        <v>135</v>
      </c>
    </row>
    <row r="1452" spans="2:65" s="13" customFormat="1">
      <c r="B1452" s="150"/>
      <c r="D1452" s="144" t="s">
        <v>143</v>
      </c>
      <c r="E1452" s="151" t="s">
        <v>1</v>
      </c>
      <c r="F1452" s="152" t="s">
        <v>174</v>
      </c>
      <c r="H1452" s="153">
        <v>622.4</v>
      </c>
      <c r="L1452" s="150"/>
      <c r="M1452" s="154"/>
      <c r="T1452" s="155"/>
      <c r="AT1452" s="151" t="s">
        <v>143</v>
      </c>
      <c r="AU1452" s="151" t="s">
        <v>81</v>
      </c>
      <c r="AV1452" s="13" t="s">
        <v>141</v>
      </c>
      <c r="AW1452" s="13" t="s">
        <v>27</v>
      </c>
      <c r="AX1452" s="13" t="s">
        <v>79</v>
      </c>
      <c r="AY1452" s="151" t="s">
        <v>135</v>
      </c>
    </row>
    <row r="1453" spans="2:65" s="1" customFormat="1" ht="24.15" customHeight="1">
      <c r="B1453" s="129"/>
      <c r="C1453" s="130" t="s">
        <v>1444</v>
      </c>
      <c r="D1453" s="130" t="s">
        <v>137</v>
      </c>
      <c r="E1453" s="131" t="s">
        <v>1445</v>
      </c>
      <c r="F1453" s="132" t="s">
        <v>1446</v>
      </c>
      <c r="G1453" s="133" t="s">
        <v>188</v>
      </c>
      <c r="H1453" s="134">
        <v>622.4</v>
      </c>
      <c r="I1453" s="135"/>
      <c r="J1453" s="135">
        <f>ROUND(I1453*H1453,2)</f>
        <v>0</v>
      </c>
      <c r="K1453" s="136"/>
      <c r="L1453" s="29"/>
      <c r="M1453" s="137" t="s">
        <v>1</v>
      </c>
      <c r="N1453" s="138" t="s">
        <v>36</v>
      </c>
      <c r="O1453" s="139">
        <v>0.161</v>
      </c>
      <c r="P1453" s="139">
        <f>O1453*H1453</f>
        <v>100.2064</v>
      </c>
      <c r="Q1453" s="139">
        <v>1.0000000000000001E-5</v>
      </c>
      <c r="R1453" s="139">
        <f>Q1453*H1453</f>
        <v>6.2240000000000004E-3</v>
      </c>
      <c r="S1453" s="139">
        <v>0</v>
      </c>
      <c r="T1453" s="140">
        <f>S1453*H1453</f>
        <v>0</v>
      </c>
      <c r="AR1453" s="141" t="s">
        <v>141</v>
      </c>
      <c r="AT1453" s="141" t="s">
        <v>137</v>
      </c>
      <c r="AU1453" s="141" t="s">
        <v>81</v>
      </c>
      <c r="AY1453" s="17" t="s">
        <v>135</v>
      </c>
      <c r="BE1453" s="142">
        <f>IF(N1453="základní",J1453,0)</f>
        <v>0</v>
      </c>
      <c r="BF1453" s="142">
        <f>IF(N1453="snížená",J1453,0)</f>
        <v>0</v>
      </c>
      <c r="BG1453" s="142">
        <f>IF(N1453="zákl. přenesená",J1453,0)</f>
        <v>0</v>
      </c>
      <c r="BH1453" s="142">
        <f>IF(N1453="sníž. přenesená",J1453,0)</f>
        <v>0</v>
      </c>
      <c r="BI1453" s="142">
        <f>IF(N1453="nulová",J1453,0)</f>
        <v>0</v>
      </c>
      <c r="BJ1453" s="17" t="s">
        <v>79</v>
      </c>
      <c r="BK1453" s="142">
        <f>ROUND(I1453*H1453,2)</f>
        <v>0</v>
      </c>
      <c r="BL1453" s="17" t="s">
        <v>141</v>
      </c>
      <c r="BM1453" s="141" t="s">
        <v>1447</v>
      </c>
    </row>
    <row r="1454" spans="2:65" s="12" customFormat="1">
      <c r="B1454" s="143"/>
      <c r="D1454" s="144" t="s">
        <v>143</v>
      </c>
      <c r="E1454" s="145" t="s">
        <v>1</v>
      </c>
      <c r="F1454" s="146" t="s">
        <v>1442</v>
      </c>
      <c r="H1454" s="147">
        <v>585</v>
      </c>
      <c r="L1454" s="143"/>
      <c r="M1454" s="148"/>
      <c r="T1454" s="149"/>
      <c r="AT1454" s="145" t="s">
        <v>143</v>
      </c>
      <c r="AU1454" s="145" t="s">
        <v>81</v>
      </c>
      <c r="AV1454" s="12" t="s">
        <v>81</v>
      </c>
      <c r="AW1454" s="12" t="s">
        <v>27</v>
      </c>
      <c r="AX1454" s="12" t="s">
        <v>71</v>
      </c>
      <c r="AY1454" s="145" t="s">
        <v>135</v>
      </c>
    </row>
    <row r="1455" spans="2:65" s="12" customFormat="1">
      <c r="B1455" s="143"/>
      <c r="D1455" s="144" t="s">
        <v>143</v>
      </c>
      <c r="E1455" s="145" t="s">
        <v>1</v>
      </c>
      <c r="F1455" s="146" t="s">
        <v>1443</v>
      </c>
      <c r="H1455" s="147">
        <v>37.4</v>
      </c>
      <c r="L1455" s="143"/>
      <c r="M1455" s="148"/>
      <c r="T1455" s="149"/>
      <c r="AT1455" s="145" t="s">
        <v>143</v>
      </c>
      <c r="AU1455" s="145" t="s">
        <v>81</v>
      </c>
      <c r="AV1455" s="12" t="s">
        <v>81</v>
      </c>
      <c r="AW1455" s="12" t="s">
        <v>27</v>
      </c>
      <c r="AX1455" s="12" t="s">
        <v>71</v>
      </c>
      <c r="AY1455" s="145" t="s">
        <v>135</v>
      </c>
    </row>
    <row r="1456" spans="2:65" s="13" customFormat="1">
      <c r="B1456" s="150"/>
      <c r="D1456" s="144" t="s">
        <v>143</v>
      </c>
      <c r="E1456" s="151" t="s">
        <v>1</v>
      </c>
      <c r="F1456" s="152" t="s">
        <v>174</v>
      </c>
      <c r="H1456" s="153">
        <v>622.4</v>
      </c>
      <c r="L1456" s="150"/>
      <c r="M1456" s="154"/>
      <c r="T1456" s="155"/>
      <c r="AT1456" s="151" t="s">
        <v>143</v>
      </c>
      <c r="AU1456" s="151" t="s">
        <v>81</v>
      </c>
      <c r="AV1456" s="13" t="s">
        <v>141</v>
      </c>
      <c r="AW1456" s="13" t="s">
        <v>27</v>
      </c>
      <c r="AX1456" s="13" t="s">
        <v>79</v>
      </c>
      <c r="AY1456" s="151" t="s">
        <v>135</v>
      </c>
    </row>
    <row r="1457" spans="2:65" s="1" customFormat="1" ht="16.5" customHeight="1">
      <c r="B1457" s="129"/>
      <c r="C1457" s="130" t="s">
        <v>1448</v>
      </c>
      <c r="D1457" s="130" t="s">
        <v>137</v>
      </c>
      <c r="E1457" s="131" t="s">
        <v>1449</v>
      </c>
      <c r="F1457" s="132" t="s">
        <v>1450</v>
      </c>
      <c r="G1457" s="133" t="s">
        <v>147</v>
      </c>
      <c r="H1457" s="134">
        <v>6.383</v>
      </c>
      <c r="I1457" s="135"/>
      <c r="J1457" s="135">
        <f>ROUND(I1457*H1457,2)</f>
        <v>0</v>
      </c>
      <c r="K1457" s="136"/>
      <c r="L1457" s="29"/>
      <c r="M1457" s="137" t="s">
        <v>1</v>
      </c>
      <c r="N1457" s="138" t="s">
        <v>36</v>
      </c>
      <c r="O1457" s="139">
        <v>1.8360000000000001</v>
      </c>
      <c r="P1457" s="139">
        <f>O1457*H1457</f>
        <v>11.719188000000001</v>
      </c>
      <c r="Q1457" s="139">
        <v>1.837</v>
      </c>
      <c r="R1457" s="139">
        <f>Q1457*H1457</f>
        <v>11.725571</v>
      </c>
      <c r="S1457" s="139">
        <v>0</v>
      </c>
      <c r="T1457" s="140">
        <f>S1457*H1457</f>
        <v>0</v>
      </c>
      <c r="AR1457" s="141" t="s">
        <v>141</v>
      </c>
      <c r="AT1457" s="141" t="s">
        <v>137</v>
      </c>
      <c r="AU1457" s="141" t="s">
        <v>81</v>
      </c>
      <c r="AY1457" s="17" t="s">
        <v>135</v>
      </c>
      <c r="BE1457" s="142">
        <f>IF(N1457="základní",J1457,0)</f>
        <v>0</v>
      </c>
      <c r="BF1457" s="142">
        <f>IF(N1457="snížená",J1457,0)</f>
        <v>0</v>
      </c>
      <c r="BG1457" s="142">
        <f>IF(N1457="zákl. přenesená",J1457,0)</f>
        <v>0</v>
      </c>
      <c r="BH1457" s="142">
        <f>IF(N1457="sníž. přenesená",J1457,0)</f>
        <v>0</v>
      </c>
      <c r="BI1457" s="142">
        <f>IF(N1457="nulová",J1457,0)</f>
        <v>0</v>
      </c>
      <c r="BJ1457" s="17" t="s">
        <v>79</v>
      </c>
      <c r="BK1457" s="142">
        <f>ROUND(I1457*H1457,2)</f>
        <v>0</v>
      </c>
      <c r="BL1457" s="17" t="s">
        <v>141</v>
      </c>
      <c r="BM1457" s="141" t="s">
        <v>1451</v>
      </c>
    </row>
    <row r="1458" spans="2:65" s="12" customFormat="1">
      <c r="B1458" s="143"/>
      <c r="D1458" s="144" t="s">
        <v>143</v>
      </c>
      <c r="E1458" s="145" t="s">
        <v>1</v>
      </c>
      <c r="F1458" s="146" t="s">
        <v>1452</v>
      </c>
      <c r="H1458" s="147">
        <v>6.383</v>
      </c>
      <c r="L1458" s="143"/>
      <c r="M1458" s="148"/>
      <c r="T1458" s="149"/>
      <c r="AT1458" s="145" t="s">
        <v>143</v>
      </c>
      <c r="AU1458" s="145" t="s">
        <v>81</v>
      </c>
      <c r="AV1458" s="12" t="s">
        <v>81</v>
      </c>
      <c r="AW1458" s="12" t="s">
        <v>27</v>
      </c>
      <c r="AX1458" s="12" t="s">
        <v>79</v>
      </c>
      <c r="AY1458" s="145" t="s">
        <v>135</v>
      </c>
    </row>
    <row r="1459" spans="2:65" s="1" customFormat="1" ht="24.15" customHeight="1">
      <c r="B1459" s="129"/>
      <c r="C1459" s="130" t="s">
        <v>1453</v>
      </c>
      <c r="D1459" s="130" t="s">
        <v>137</v>
      </c>
      <c r="E1459" s="131" t="s">
        <v>1454</v>
      </c>
      <c r="F1459" s="132" t="s">
        <v>1455</v>
      </c>
      <c r="G1459" s="133" t="s">
        <v>140</v>
      </c>
      <c r="H1459" s="134">
        <v>77.25</v>
      </c>
      <c r="I1459" s="135"/>
      <c r="J1459" s="135">
        <f>ROUND(I1459*H1459,2)</f>
        <v>0</v>
      </c>
      <c r="K1459" s="136"/>
      <c r="L1459" s="29"/>
      <c r="M1459" s="137" t="s">
        <v>1</v>
      </c>
      <c r="N1459" s="138" t="s">
        <v>36</v>
      </c>
      <c r="O1459" s="139">
        <v>0.60499999999999998</v>
      </c>
      <c r="P1459" s="139">
        <f>O1459*H1459</f>
        <v>46.736249999999998</v>
      </c>
      <c r="Q1459" s="139">
        <v>0.26140999999999998</v>
      </c>
      <c r="R1459" s="139">
        <f>Q1459*H1459</f>
        <v>20.193922499999999</v>
      </c>
      <c r="S1459" s="139">
        <v>0</v>
      </c>
      <c r="T1459" s="140">
        <f>S1459*H1459</f>
        <v>0</v>
      </c>
      <c r="AR1459" s="141" t="s">
        <v>141</v>
      </c>
      <c r="AT1459" s="141" t="s">
        <v>137</v>
      </c>
      <c r="AU1459" s="141" t="s">
        <v>81</v>
      </c>
      <c r="AY1459" s="17" t="s">
        <v>135</v>
      </c>
      <c r="BE1459" s="142">
        <f>IF(N1459="základní",J1459,0)</f>
        <v>0</v>
      </c>
      <c r="BF1459" s="142">
        <f>IF(N1459="snížená",J1459,0)</f>
        <v>0</v>
      </c>
      <c r="BG1459" s="142">
        <f>IF(N1459="zákl. přenesená",J1459,0)</f>
        <v>0</v>
      </c>
      <c r="BH1459" s="142">
        <f>IF(N1459="sníž. přenesená",J1459,0)</f>
        <v>0</v>
      </c>
      <c r="BI1459" s="142">
        <f>IF(N1459="nulová",J1459,0)</f>
        <v>0</v>
      </c>
      <c r="BJ1459" s="17" t="s">
        <v>79</v>
      </c>
      <c r="BK1459" s="142">
        <f>ROUND(I1459*H1459,2)</f>
        <v>0</v>
      </c>
      <c r="BL1459" s="17" t="s">
        <v>141</v>
      </c>
      <c r="BM1459" s="141" t="s">
        <v>1456</v>
      </c>
    </row>
    <row r="1460" spans="2:65" s="14" customFormat="1">
      <c r="B1460" s="156"/>
      <c r="D1460" s="144" t="s">
        <v>143</v>
      </c>
      <c r="E1460" s="157" t="s">
        <v>1</v>
      </c>
      <c r="F1460" s="158" t="s">
        <v>1457</v>
      </c>
      <c r="H1460" s="157" t="s">
        <v>1</v>
      </c>
      <c r="L1460" s="156"/>
      <c r="M1460" s="159"/>
      <c r="T1460" s="160"/>
      <c r="AT1460" s="157" t="s">
        <v>143</v>
      </c>
      <c r="AU1460" s="157" t="s">
        <v>81</v>
      </c>
      <c r="AV1460" s="14" t="s">
        <v>79</v>
      </c>
      <c r="AW1460" s="14" t="s">
        <v>27</v>
      </c>
      <c r="AX1460" s="14" t="s">
        <v>71</v>
      </c>
      <c r="AY1460" s="157" t="s">
        <v>135</v>
      </c>
    </row>
    <row r="1461" spans="2:65" s="12" customFormat="1">
      <c r="B1461" s="143"/>
      <c r="D1461" s="144" t="s">
        <v>143</v>
      </c>
      <c r="E1461" s="145" t="s">
        <v>1</v>
      </c>
      <c r="F1461" s="146" t="s">
        <v>1458</v>
      </c>
      <c r="H1461" s="147">
        <v>50.67</v>
      </c>
      <c r="L1461" s="143"/>
      <c r="M1461" s="148"/>
      <c r="T1461" s="149"/>
      <c r="AT1461" s="145" t="s">
        <v>143</v>
      </c>
      <c r="AU1461" s="145" t="s">
        <v>81</v>
      </c>
      <c r="AV1461" s="12" t="s">
        <v>81</v>
      </c>
      <c r="AW1461" s="12" t="s">
        <v>27</v>
      </c>
      <c r="AX1461" s="12" t="s">
        <v>71</v>
      </c>
      <c r="AY1461" s="145" t="s">
        <v>135</v>
      </c>
    </row>
    <row r="1462" spans="2:65" s="14" customFormat="1">
      <c r="B1462" s="156"/>
      <c r="D1462" s="144" t="s">
        <v>143</v>
      </c>
      <c r="E1462" s="157" t="s">
        <v>1</v>
      </c>
      <c r="F1462" s="158" t="s">
        <v>1459</v>
      </c>
      <c r="H1462" s="157" t="s">
        <v>1</v>
      </c>
      <c r="L1462" s="156"/>
      <c r="M1462" s="159"/>
      <c r="T1462" s="160"/>
      <c r="AT1462" s="157" t="s">
        <v>143</v>
      </c>
      <c r="AU1462" s="157" t="s">
        <v>81</v>
      </c>
      <c r="AV1462" s="14" t="s">
        <v>79</v>
      </c>
      <c r="AW1462" s="14" t="s">
        <v>27</v>
      </c>
      <c r="AX1462" s="14" t="s">
        <v>71</v>
      </c>
      <c r="AY1462" s="157" t="s">
        <v>135</v>
      </c>
    </row>
    <row r="1463" spans="2:65" s="12" customFormat="1">
      <c r="B1463" s="143"/>
      <c r="D1463" s="144" t="s">
        <v>143</v>
      </c>
      <c r="E1463" s="145" t="s">
        <v>1</v>
      </c>
      <c r="F1463" s="146" t="s">
        <v>1460</v>
      </c>
      <c r="H1463" s="147">
        <v>26.58</v>
      </c>
      <c r="L1463" s="143"/>
      <c r="M1463" s="148"/>
      <c r="T1463" s="149"/>
      <c r="AT1463" s="145" t="s">
        <v>143</v>
      </c>
      <c r="AU1463" s="145" t="s">
        <v>81</v>
      </c>
      <c r="AV1463" s="12" t="s">
        <v>81</v>
      </c>
      <c r="AW1463" s="12" t="s">
        <v>27</v>
      </c>
      <c r="AX1463" s="12" t="s">
        <v>71</v>
      </c>
      <c r="AY1463" s="145" t="s">
        <v>135</v>
      </c>
    </row>
    <row r="1464" spans="2:65" s="13" customFormat="1">
      <c r="B1464" s="150"/>
      <c r="D1464" s="144" t="s">
        <v>143</v>
      </c>
      <c r="E1464" s="151" t="s">
        <v>1</v>
      </c>
      <c r="F1464" s="152" t="s">
        <v>174</v>
      </c>
      <c r="H1464" s="153">
        <v>77.25</v>
      </c>
      <c r="L1464" s="150"/>
      <c r="M1464" s="154"/>
      <c r="T1464" s="155"/>
      <c r="AT1464" s="151" t="s">
        <v>143</v>
      </c>
      <c r="AU1464" s="151" t="s">
        <v>81</v>
      </c>
      <c r="AV1464" s="13" t="s">
        <v>141</v>
      </c>
      <c r="AW1464" s="13" t="s">
        <v>27</v>
      </c>
      <c r="AX1464" s="13" t="s">
        <v>79</v>
      </c>
      <c r="AY1464" s="151" t="s">
        <v>135</v>
      </c>
    </row>
    <row r="1465" spans="2:65" s="1" customFormat="1" ht="24.15" customHeight="1">
      <c r="B1465" s="129"/>
      <c r="C1465" s="130" t="s">
        <v>1461</v>
      </c>
      <c r="D1465" s="130" t="s">
        <v>137</v>
      </c>
      <c r="E1465" s="131" t="s">
        <v>1462</v>
      </c>
      <c r="F1465" s="132" t="s">
        <v>1463</v>
      </c>
      <c r="G1465" s="133" t="s">
        <v>153</v>
      </c>
      <c r="H1465" s="134">
        <v>46</v>
      </c>
      <c r="I1465" s="135"/>
      <c r="J1465" s="135">
        <f t="shared" ref="J1465:J1472" si="0">ROUND(I1465*H1465,2)</f>
        <v>0</v>
      </c>
      <c r="K1465" s="136"/>
      <c r="L1465" s="29"/>
      <c r="M1465" s="137" t="s">
        <v>1</v>
      </c>
      <c r="N1465" s="138" t="s">
        <v>36</v>
      </c>
      <c r="O1465" s="139">
        <v>0.754</v>
      </c>
      <c r="P1465" s="139">
        <f t="shared" ref="P1465:P1472" si="1">O1465*H1465</f>
        <v>34.683999999999997</v>
      </c>
      <c r="Q1465" s="139">
        <v>1.7770000000000001E-2</v>
      </c>
      <c r="R1465" s="139">
        <f t="shared" ref="R1465:R1472" si="2">Q1465*H1465</f>
        <v>0.81742000000000004</v>
      </c>
      <c r="S1465" s="139">
        <v>0</v>
      </c>
      <c r="T1465" s="140">
        <f t="shared" ref="T1465:T1472" si="3">S1465*H1465</f>
        <v>0</v>
      </c>
      <c r="AR1465" s="141" t="s">
        <v>141</v>
      </c>
      <c r="AT1465" s="141" t="s">
        <v>137</v>
      </c>
      <c r="AU1465" s="141" t="s">
        <v>81</v>
      </c>
      <c r="AY1465" s="17" t="s">
        <v>135</v>
      </c>
      <c r="BE1465" s="142">
        <f t="shared" ref="BE1465:BE1472" si="4">IF(N1465="základní",J1465,0)</f>
        <v>0</v>
      </c>
      <c r="BF1465" s="142">
        <f t="shared" ref="BF1465:BF1472" si="5">IF(N1465="snížená",J1465,0)</f>
        <v>0</v>
      </c>
      <c r="BG1465" s="142">
        <f t="shared" ref="BG1465:BG1472" si="6">IF(N1465="zákl. přenesená",J1465,0)</f>
        <v>0</v>
      </c>
      <c r="BH1465" s="142">
        <f t="shared" ref="BH1465:BH1472" si="7">IF(N1465="sníž. přenesená",J1465,0)</f>
        <v>0</v>
      </c>
      <c r="BI1465" s="142">
        <f t="shared" ref="BI1465:BI1472" si="8">IF(N1465="nulová",J1465,0)</f>
        <v>0</v>
      </c>
      <c r="BJ1465" s="17" t="s">
        <v>79</v>
      </c>
      <c r="BK1465" s="142">
        <f t="shared" ref="BK1465:BK1472" si="9">ROUND(I1465*H1465,2)</f>
        <v>0</v>
      </c>
      <c r="BL1465" s="17" t="s">
        <v>141</v>
      </c>
      <c r="BM1465" s="141" t="s">
        <v>1464</v>
      </c>
    </row>
    <row r="1466" spans="2:65" s="1" customFormat="1" ht="24.15" customHeight="1">
      <c r="B1466" s="129"/>
      <c r="C1466" s="161" t="s">
        <v>1465</v>
      </c>
      <c r="D1466" s="161" t="s">
        <v>212</v>
      </c>
      <c r="E1466" s="162" t="s">
        <v>1466</v>
      </c>
      <c r="F1466" s="163" t="s">
        <v>1467</v>
      </c>
      <c r="G1466" s="164" t="s">
        <v>153</v>
      </c>
      <c r="H1466" s="165">
        <v>12</v>
      </c>
      <c r="I1466" s="166"/>
      <c r="J1466" s="166">
        <f t="shared" si="0"/>
        <v>0</v>
      </c>
      <c r="K1466" s="167"/>
      <c r="L1466" s="168"/>
      <c r="M1466" s="169" t="s">
        <v>1</v>
      </c>
      <c r="N1466" s="170" t="s">
        <v>36</v>
      </c>
      <c r="O1466" s="139">
        <v>0</v>
      </c>
      <c r="P1466" s="139">
        <f t="shared" si="1"/>
        <v>0</v>
      </c>
      <c r="Q1466" s="139">
        <v>1.489E-2</v>
      </c>
      <c r="R1466" s="139">
        <f t="shared" si="2"/>
        <v>0.17868000000000001</v>
      </c>
      <c r="S1466" s="139">
        <v>0</v>
      </c>
      <c r="T1466" s="140">
        <f t="shared" si="3"/>
        <v>0</v>
      </c>
      <c r="AR1466" s="141" t="s">
        <v>175</v>
      </c>
      <c r="AT1466" s="141" t="s">
        <v>212</v>
      </c>
      <c r="AU1466" s="141" t="s">
        <v>81</v>
      </c>
      <c r="AY1466" s="17" t="s">
        <v>135</v>
      </c>
      <c r="BE1466" s="142">
        <f t="shared" si="4"/>
        <v>0</v>
      </c>
      <c r="BF1466" s="142">
        <f t="shared" si="5"/>
        <v>0</v>
      </c>
      <c r="BG1466" s="142">
        <f t="shared" si="6"/>
        <v>0</v>
      </c>
      <c r="BH1466" s="142">
        <f t="shared" si="7"/>
        <v>0</v>
      </c>
      <c r="BI1466" s="142">
        <f t="shared" si="8"/>
        <v>0</v>
      </c>
      <c r="BJ1466" s="17" t="s">
        <v>79</v>
      </c>
      <c r="BK1466" s="142">
        <f t="shared" si="9"/>
        <v>0</v>
      </c>
      <c r="BL1466" s="17" t="s">
        <v>141</v>
      </c>
      <c r="BM1466" s="141" t="s">
        <v>1468</v>
      </c>
    </row>
    <row r="1467" spans="2:65" s="1" customFormat="1" ht="24.15" customHeight="1">
      <c r="B1467" s="129"/>
      <c r="C1467" s="161" t="s">
        <v>1469</v>
      </c>
      <c r="D1467" s="161" t="s">
        <v>212</v>
      </c>
      <c r="E1467" s="162" t="s">
        <v>1470</v>
      </c>
      <c r="F1467" s="163" t="s">
        <v>1471</v>
      </c>
      <c r="G1467" s="164" t="s">
        <v>153</v>
      </c>
      <c r="H1467" s="165">
        <v>2</v>
      </c>
      <c r="I1467" s="166"/>
      <c r="J1467" s="166">
        <f t="shared" si="0"/>
        <v>0</v>
      </c>
      <c r="K1467" s="167"/>
      <c r="L1467" s="168"/>
      <c r="M1467" s="169" t="s">
        <v>1</v>
      </c>
      <c r="N1467" s="170" t="s">
        <v>36</v>
      </c>
      <c r="O1467" s="139">
        <v>0</v>
      </c>
      <c r="P1467" s="139">
        <f t="shared" si="1"/>
        <v>0</v>
      </c>
      <c r="Q1467" s="139">
        <v>1.521E-2</v>
      </c>
      <c r="R1467" s="139">
        <f t="shared" si="2"/>
        <v>3.0419999999999999E-2</v>
      </c>
      <c r="S1467" s="139">
        <v>0</v>
      </c>
      <c r="T1467" s="140">
        <f t="shared" si="3"/>
        <v>0</v>
      </c>
      <c r="AR1467" s="141" t="s">
        <v>175</v>
      </c>
      <c r="AT1467" s="141" t="s">
        <v>212</v>
      </c>
      <c r="AU1467" s="141" t="s">
        <v>81</v>
      </c>
      <c r="AY1467" s="17" t="s">
        <v>135</v>
      </c>
      <c r="BE1467" s="142">
        <f t="shared" si="4"/>
        <v>0</v>
      </c>
      <c r="BF1467" s="142">
        <f t="shared" si="5"/>
        <v>0</v>
      </c>
      <c r="BG1467" s="142">
        <f t="shared" si="6"/>
        <v>0</v>
      </c>
      <c r="BH1467" s="142">
        <f t="shared" si="7"/>
        <v>0</v>
      </c>
      <c r="BI1467" s="142">
        <f t="shared" si="8"/>
        <v>0</v>
      </c>
      <c r="BJ1467" s="17" t="s">
        <v>79</v>
      </c>
      <c r="BK1467" s="142">
        <f t="shared" si="9"/>
        <v>0</v>
      </c>
      <c r="BL1467" s="17" t="s">
        <v>141</v>
      </c>
      <c r="BM1467" s="141" t="s">
        <v>1472</v>
      </c>
    </row>
    <row r="1468" spans="2:65" s="1" customFormat="1" ht="24.15" customHeight="1">
      <c r="B1468" s="129"/>
      <c r="C1468" s="161" t="s">
        <v>1473</v>
      </c>
      <c r="D1468" s="161" t="s">
        <v>212</v>
      </c>
      <c r="E1468" s="162" t="s">
        <v>1474</v>
      </c>
      <c r="F1468" s="163" t="s">
        <v>1475</v>
      </c>
      <c r="G1468" s="164" t="s">
        <v>153</v>
      </c>
      <c r="H1468" s="165">
        <v>28</v>
      </c>
      <c r="I1468" s="166"/>
      <c r="J1468" s="166">
        <f t="shared" si="0"/>
        <v>0</v>
      </c>
      <c r="K1468" s="167"/>
      <c r="L1468" s="168"/>
      <c r="M1468" s="169" t="s">
        <v>1</v>
      </c>
      <c r="N1468" s="170" t="s">
        <v>36</v>
      </c>
      <c r="O1468" s="139">
        <v>0</v>
      </c>
      <c r="P1468" s="139">
        <f t="shared" si="1"/>
        <v>0</v>
      </c>
      <c r="Q1468" s="139">
        <v>1.553E-2</v>
      </c>
      <c r="R1468" s="139">
        <f t="shared" si="2"/>
        <v>0.43484</v>
      </c>
      <c r="S1468" s="139">
        <v>0</v>
      </c>
      <c r="T1468" s="140">
        <f t="shared" si="3"/>
        <v>0</v>
      </c>
      <c r="AR1468" s="141" t="s">
        <v>175</v>
      </c>
      <c r="AT1468" s="141" t="s">
        <v>212</v>
      </c>
      <c r="AU1468" s="141" t="s">
        <v>81</v>
      </c>
      <c r="AY1468" s="17" t="s">
        <v>135</v>
      </c>
      <c r="BE1468" s="142">
        <f t="shared" si="4"/>
        <v>0</v>
      </c>
      <c r="BF1468" s="142">
        <f t="shared" si="5"/>
        <v>0</v>
      </c>
      <c r="BG1468" s="142">
        <f t="shared" si="6"/>
        <v>0</v>
      </c>
      <c r="BH1468" s="142">
        <f t="shared" si="7"/>
        <v>0</v>
      </c>
      <c r="BI1468" s="142">
        <f t="shared" si="8"/>
        <v>0</v>
      </c>
      <c r="BJ1468" s="17" t="s">
        <v>79</v>
      </c>
      <c r="BK1468" s="142">
        <f t="shared" si="9"/>
        <v>0</v>
      </c>
      <c r="BL1468" s="17" t="s">
        <v>141</v>
      </c>
      <c r="BM1468" s="141" t="s">
        <v>1476</v>
      </c>
    </row>
    <row r="1469" spans="2:65" s="1" customFormat="1" ht="24.15" customHeight="1">
      <c r="B1469" s="129"/>
      <c r="C1469" s="161" t="s">
        <v>1477</v>
      </c>
      <c r="D1469" s="161" t="s">
        <v>212</v>
      </c>
      <c r="E1469" s="162" t="s">
        <v>1478</v>
      </c>
      <c r="F1469" s="163" t="s">
        <v>1479</v>
      </c>
      <c r="G1469" s="164" t="s">
        <v>153</v>
      </c>
      <c r="H1469" s="165">
        <v>2</v>
      </c>
      <c r="I1469" s="166"/>
      <c r="J1469" s="166">
        <f t="shared" si="0"/>
        <v>0</v>
      </c>
      <c r="K1469" s="167"/>
      <c r="L1469" s="168"/>
      <c r="M1469" s="169" t="s">
        <v>1</v>
      </c>
      <c r="N1469" s="170" t="s">
        <v>36</v>
      </c>
      <c r="O1469" s="139">
        <v>0</v>
      </c>
      <c r="P1469" s="139">
        <f t="shared" si="1"/>
        <v>0</v>
      </c>
      <c r="Q1469" s="139">
        <v>1.7930000000000001E-2</v>
      </c>
      <c r="R1469" s="139">
        <f t="shared" si="2"/>
        <v>3.5860000000000003E-2</v>
      </c>
      <c r="S1469" s="139">
        <v>0</v>
      </c>
      <c r="T1469" s="140">
        <f t="shared" si="3"/>
        <v>0</v>
      </c>
      <c r="AR1469" s="141" t="s">
        <v>175</v>
      </c>
      <c r="AT1469" s="141" t="s">
        <v>212</v>
      </c>
      <c r="AU1469" s="141" t="s">
        <v>81</v>
      </c>
      <c r="AY1469" s="17" t="s">
        <v>135</v>
      </c>
      <c r="BE1469" s="142">
        <f t="shared" si="4"/>
        <v>0</v>
      </c>
      <c r="BF1469" s="142">
        <f t="shared" si="5"/>
        <v>0</v>
      </c>
      <c r="BG1469" s="142">
        <f t="shared" si="6"/>
        <v>0</v>
      </c>
      <c r="BH1469" s="142">
        <f t="shared" si="7"/>
        <v>0</v>
      </c>
      <c r="BI1469" s="142">
        <f t="shared" si="8"/>
        <v>0</v>
      </c>
      <c r="BJ1469" s="17" t="s">
        <v>79</v>
      </c>
      <c r="BK1469" s="142">
        <f t="shared" si="9"/>
        <v>0</v>
      </c>
      <c r="BL1469" s="17" t="s">
        <v>141</v>
      </c>
      <c r="BM1469" s="141" t="s">
        <v>1480</v>
      </c>
    </row>
    <row r="1470" spans="2:65" s="1" customFormat="1" ht="24.15" customHeight="1">
      <c r="B1470" s="129"/>
      <c r="C1470" s="161" t="s">
        <v>1481</v>
      </c>
      <c r="D1470" s="161" t="s">
        <v>212</v>
      </c>
      <c r="E1470" s="162" t="s">
        <v>1482</v>
      </c>
      <c r="F1470" s="163" t="s">
        <v>1483</v>
      </c>
      <c r="G1470" s="164" t="s">
        <v>153</v>
      </c>
      <c r="H1470" s="165">
        <v>2</v>
      </c>
      <c r="I1470" s="166"/>
      <c r="J1470" s="166">
        <f t="shared" si="0"/>
        <v>0</v>
      </c>
      <c r="K1470" s="167"/>
      <c r="L1470" s="168"/>
      <c r="M1470" s="169" t="s">
        <v>1</v>
      </c>
      <c r="N1470" s="170" t="s">
        <v>36</v>
      </c>
      <c r="O1470" s="139">
        <v>0</v>
      </c>
      <c r="P1470" s="139">
        <f t="shared" si="1"/>
        <v>0</v>
      </c>
      <c r="Q1470" s="139">
        <v>1.8339999999999999E-2</v>
      </c>
      <c r="R1470" s="139">
        <f t="shared" si="2"/>
        <v>3.6679999999999997E-2</v>
      </c>
      <c r="S1470" s="139">
        <v>0</v>
      </c>
      <c r="T1470" s="140">
        <f t="shared" si="3"/>
        <v>0</v>
      </c>
      <c r="AR1470" s="141" t="s">
        <v>175</v>
      </c>
      <c r="AT1470" s="141" t="s">
        <v>212</v>
      </c>
      <c r="AU1470" s="141" t="s">
        <v>81</v>
      </c>
      <c r="AY1470" s="17" t="s">
        <v>135</v>
      </c>
      <c r="BE1470" s="142">
        <f t="shared" si="4"/>
        <v>0</v>
      </c>
      <c r="BF1470" s="142">
        <f t="shared" si="5"/>
        <v>0</v>
      </c>
      <c r="BG1470" s="142">
        <f t="shared" si="6"/>
        <v>0</v>
      </c>
      <c r="BH1470" s="142">
        <f t="shared" si="7"/>
        <v>0</v>
      </c>
      <c r="BI1470" s="142">
        <f t="shared" si="8"/>
        <v>0</v>
      </c>
      <c r="BJ1470" s="17" t="s">
        <v>79</v>
      </c>
      <c r="BK1470" s="142">
        <f t="shared" si="9"/>
        <v>0</v>
      </c>
      <c r="BL1470" s="17" t="s">
        <v>141</v>
      </c>
      <c r="BM1470" s="141" t="s">
        <v>1484</v>
      </c>
    </row>
    <row r="1471" spans="2:65" s="1" customFormat="1" ht="24.15" customHeight="1">
      <c r="B1471" s="129"/>
      <c r="C1471" s="130" t="s">
        <v>1485</v>
      </c>
      <c r="D1471" s="130" t="s">
        <v>137</v>
      </c>
      <c r="E1471" s="131" t="s">
        <v>1486</v>
      </c>
      <c r="F1471" s="132" t="s">
        <v>1487</v>
      </c>
      <c r="G1471" s="133" t="s">
        <v>153</v>
      </c>
      <c r="H1471" s="134">
        <v>1</v>
      </c>
      <c r="I1471" s="135"/>
      <c r="J1471" s="135">
        <f t="shared" si="0"/>
        <v>0</v>
      </c>
      <c r="K1471" s="136"/>
      <c r="L1471" s="29"/>
      <c r="M1471" s="137" t="s">
        <v>1</v>
      </c>
      <c r="N1471" s="138" t="s">
        <v>36</v>
      </c>
      <c r="O1471" s="139">
        <v>0.93400000000000005</v>
      </c>
      <c r="P1471" s="139">
        <f t="shared" si="1"/>
        <v>0.93400000000000005</v>
      </c>
      <c r="Q1471" s="139">
        <v>3.5319999999999997E-2</v>
      </c>
      <c r="R1471" s="139">
        <f t="shared" si="2"/>
        <v>3.5319999999999997E-2</v>
      </c>
      <c r="S1471" s="139">
        <v>0</v>
      </c>
      <c r="T1471" s="140">
        <f t="shared" si="3"/>
        <v>0</v>
      </c>
      <c r="AR1471" s="141" t="s">
        <v>141</v>
      </c>
      <c r="AT1471" s="141" t="s">
        <v>137</v>
      </c>
      <c r="AU1471" s="141" t="s">
        <v>81</v>
      </c>
      <c r="AY1471" s="17" t="s">
        <v>135</v>
      </c>
      <c r="BE1471" s="142">
        <f t="shared" si="4"/>
        <v>0</v>
      </c>
      <c r="BF1471" s="142">
        <f t="shared" si="5"/>
        <v>0</v>
      </c>
      <c r="BG1471" s="142">
        <f t="shared" si="6"/>
        <v>0</v>
      </c>
      <c r="BH1471" s="142">
        <f t="shared" si="7"/>
        <v>0</v>
      </c>
      <c r="BI1471" s="142">
        <f t="shared" si="8"/>
        <v>0</v>
      </c>
      <c r="BJ1471" s="17" t="s">
        <v>79</v>
      </c>
      <c r="BK1471" s="142">
        <f t="shared" si="9"/>
        <v>0</v>
      </c>
      <c r="BL1471" s="17" t="s">
        <v>141</v>
      </c>
      <c r="BM1471" s="141" t="s">
        <v>1488</v>
      </c>
    </row>
    <row r="1472" spans="2:65" s="1" customFormat="1" ht="24.15" customHeight="1">
      <c r="B1472" s="129"/>
      <c r="C1472" s="161" t="s">
        <v>1489</v>
      </c>
      <c r="D1472" s="161" t="s">
        <v>212</v>
      </c>
      <c r="E1472" s="162" t="s">
        <v>1490</v>
      </c>
      <c r="F1472" s="163" t="s">
        <v>1491</v>
      </c>
      <c r="G1472" s="164" t="s">
        <v>153</v>
      </c>
      <c r="H1472" s="165">
        <v>1</v>
      </c>
      <c r="I1472" s="166"/>
      <c r="J1472" s="166">
        <f t="shared" si="0"/>
        <v>0</v>
      </c>
      <c r="K1472" s="167"/>
      <c r="L1472" s="168"/>
      <c r="M1472" s="169" t="s">
        <v>1</v>
      </c>
      <c r="N1472" s="170" t="s">
        <v>36</v>
      </c>
      <c r="O1472" s="139">
        <v>0</v>
      </c>
      <c r="P1472" s="139">
        <f t="shared" si="1"/>
        <v>0</v>
      </c>
      <c r="Q1472" s="139">
        <v>2.3099999999999999E-2</v>
      </c>
      <c r="R1472" s="139">
        <f t="shared" si="2"/>
        <v>2.3099999999999999E-2</v>
      </c>
      <c r="S1472" s="139">
        <v>0</v>
      </c>
      <c r="T1472" s="140">
        <f t="shared" si="3"/>
        <v>0</v>
      </c>
      <c r="AR1472" s="141" t="s">
        <v>175</v>
      </c>
      <c r="AT1472" s="141" t="s">
        <v>212</v>
      </c>
      <c r="AU1472" s="141" t="s">
        <v>81</v>
      </c>
      <c r="AY1472" s="17" t="s">
        <v>135</v>
      </c>
      <c r="BE1472" s="142">
        <f t="shared" si="4"/>
        <v>0</v>
      </c>
      <c r="BF1472" s="142">
        <f t="shared" si="5"/>
        <v>0</v>
      </c>
      <c r="BG1472" s="142">
        <f t="shared" si="6"/>
        <v>0</v>
      </c>
      <c r="BH1472" s="142">
        <f t="shared" si="7"/>
        <v>0</v>
      </c>
      <c r="BI1472" s="142">
        <f t="shared" si="8"/>
        <v>0</v>
      </c>
      <c r="BJ1472" s="17" t="s">
        <v>79</v>
      </c>
      <c r="BK1472" s="142">
        <f t="shared" si="9"/>
        <v>0</v>
      </c>
      <c r="BL1472" s="17" t="s">
        <v>141</v>
      </c>
      <c r="BM1472" s="141" t="s">
        <v>1492</v>
      </c>
    </row>
    <row r="1473" spans="2:65" s="11" customFormat="1" ht="22.95" customHeight="1">
      <c r="B1473" s="118"/>
      <c r="D1473" s="119" t="s">
        <v>70</v>
      </c>
      <c r="E1473" s="127" t="s">
        <v>180</v>
      </c>
      <c r="F1473" s="127" t="s">
        <v>312</v>
      </c>
      <c r="J1473" s="128">
        <f>BK1473</f>
        <v>0</v>
      </c>
      <c r="L1473" s="118"/>
      <c r="M1473" s="122"/>
      <c r="P1473" s="123">
        <f>SUM(P1474:P1634)</f>
        <v>1843.3196809999999</v>
      </c>
      <c r="R1473" s="123">
        <f>SUM(R1474:R1634)</f>
        <v>0.32972488000000005</v>
      </c>
      <c r="T1473" s="124">
        <f>SUM(T1474:T1634)</f>
        <v>0.35699999999999998</v>
      </c>
      <c r="AR1473" s="119" t="s">
        <v>79</v>
      </c>
      <c r="AT1473" s="125" t="s">
        <v>70</v>
      </c>
      <c r="AU1473" s="125" t="s">
        <v>79</v>
      </c>
      <c r="AY1473" s="119" t="s">
        <v>135</v>
      </c>
      <c r="BK1473" s="126">
        <f>SUM(BK1474:BK1634)</f>
        <v>0</v>
      </c>
    </row>
    <row r="1474" spans="2:65" s="1" customFormat="1" ht="24.15" customHeight="1">
      <c r="B1474" s="129"/>
      <c r="C1474" s="130" t="s">
        <v>1493</v>
      </c>
      <c r="D1474" s="130" t="s">
        <v>137</v>
      </c>
      <c r="E1474" s="131" t="s">
        <v>1494</v>
      </c>
      <c r="F1474" s="132" t="s">
        <v>1495</v>
      </c>
      <c r="G1474" s="133" t="s">
        <v>140</v>
      </c>
      <c r="H1474" s="134">
        <v>1.262</v>
      </c>
      <c r="I1474" s="135"/>
      <c r="J1474" s="135">
        <f>ROUND(I1474*H1474,2)</f>
        <v>0</v>
      </c>
      <c r="K1474" s="136"/>
      <c r="L1474" s="29"/>
      <c r="M1474" s="137" t="s">
        <v>1</v>
      </c>
      <c r="N1474" s="138" t="s">
        <v>36</v>
      </c>
      <c r="O1474" s="139">
        <v>0</v>
      </c>
      <c r="P1474" s="139">
        <f>O1474*H1474</f>
        <v>0</v>
      </c>
      <c r="Q1474" s="139">
        <v>0</v>
      </c>
      <c r="R1474" s="139">
        <f>Q1474*H1474</f>
        <v>0</v>
      </c>
      <c r="S1474" s="139">
        <v>0</v>
      </c>
      <c r="T1474" s="140">
        <f>S1474*H1474</f>
        <v>0</v>
      </c>
      <c r="AR1474" s="141" t="s">
        <v>141</v>
      </c>
      <c r="AT1474" s="141" t="s">
        <v>137</v>
      </c>
      <c r="AU1474" s="141" t="s">
        <v>81</v>
      </c>
      <c r="AY1474" s="17" t="s">
        <v>135</v>
      </c>
      <c r="BE1474" s="142">
        <f>IF(N1474="základní",J1474,0)</f>
        <v>0</v>
      </c>
      <c r="BF1474" s="142">
        <f>IF(N1474="snížená",J1474,0)</f>
        <v>0</v>
      </c>
      <c r="BG1474" s="142">
        <f>IF(N1474="zákl. přenesená",J1474,0)</f>
        <v>0</v>
      </c>
      <c r="BH1474" s="142">
        <f>IF(N1474="sníž. přenesená",J1474,0)</f>
        <v>0</v>
      </c>
      <c r="BI1474" s="142">
        <f>IF(N1474="nulová",J1474,0)</f>
        <v>0</v>
      </c>
      <c r="BJ1474" s="17" t="s">
        <v>79</v>
      </c>
      <c r="BK1474" s="142">
        <f>ROUND(I1474*H1474,2)</f>
        <v>0</v>
      </c>
      <c r="BL1474" s="17" t="s">
        <v>141</v>
      </c>
      <c r="BM1474" s="141" t="s">
        <v>1496</v>
      </c>
    </row>
    <row r="1475" spans="2:65" s="14" customFormat="1">
      <c r="B1475" s="156"/>
      <c r="D1475" s="144" t="s">
        <v>143</v>
      </c>
      <c r="E1475" s="157" t="s">
        <v>1</v>
      </c>
      <c r="F1475" s="158" t="s">
        <v>1497</v>
      </c>
      <c r="H1475" s="157" t="s">
        <v>1</v>
      </c>
      <c r="L1475" s="156"/>
      <c r="M1475" s="159"/>
      <c r="T1475" s="160"/>
      <c r="AT1475" s="157" t="s">
        <v>143</v>
      </c>
      <c r="AU1475" s="157" t="s">
        <v>81</v>
      </c>
      <c r="AV1475" s="14" t="s">
        <v>79</v>
      </c>
      <c r="AW1475" s="14" t="s">
        <v>27</v>
      </c>
      <c r="AX1475" s="14" t="s">
        <v>71</v>
      </c>
      <c r="AY1475" s="157" t="s">
        <v>135</v>
      </c>
    </row>
    <row r="1476" spans="2:65" s="14" customFormat="1" ht="20.399999999999999">
      <c r="B1476" s="156"/>
      <c r="D1476" s="144" t="s">
        <v>143</v>
      </c>
      <c r="E1476" s="157" t="s">
        <v>1</v>
      </c>
      <c r="F1476" s="158" t="s">
        <v>1498</v>
      </c>
      <c r="H1476" s="157" t="s">
        <v>1</v>
      </c>
      <c r="L1476" s="156"/>
      <c r="M1476" s="159"/>
      <c r="T1476" s="160"/>
      <c r="AT1476" s="157" t="s">
        <v>143</v>
      </c>
      <c r="AU1476" s="157" t="s">
        <v>81</v>
      </c>
      <c r="AV1476" s="14" t="s">
        <v>79</v>
      </c>
      <c r="AW1476" s="14" t="s">
        <v>27</v>
      </c>
      <c r="AX1476" s="14" t="s">
        <v>71</v>
      </c>
      <c r="AY1476" s="157" t="s">
        <v>135</v>
      </c>
    </row>
    <row r="1477" spans="2:65" s="12" customFormat="1">
      <c r="B1477" s="143"/>
      <c r="D1477" s="144" t="s">
        <v>143</v>
      </c>
      <c r="E1477" s="145" t="s">
        <v>1</v>
      </c>
      <c r="F1477" s="146" t="s">
        <v>1499</v>
      </c>
      <c r="H1477" s="147">
        <v>0.42</v>
      </c>
      <c r="L1477" s="143"/>
      <c r="M1477" s="148"/>
      <c r="T1477" s="149"/>
      <c r="AT1477" s="145" t="s">
        <v>143</v>
      </c>
      <c r="AU1477" s="145" t="s">
        <v>81</v>
      </c>
      <c r="AV1477" s="12" t="s">
        <v>81</v>
      </c>
      <c r="AW1477" s="12" t="s">
        <v>27</v>
      </c>
      <c r="AX1477" s="12" t="s">
        <v>71</v>
      </c>
      <c r="AY1477" s="145" t="s">
        <v>135</v>
      </c>
    </row>
    <row r="1478" spans="2:65" s="12" customFormat="1">
      <c r="B1478" s="143"/>
      <c r="D1478" s="144" t="s">
        <v>143</v>
      </c>
      <c r="E1478" s="145" t="s">
        <v>1</v>
      </c>
      <c r="F1478" s="146" t="s">
        <v>1500</v>
      </c>
      <c r="H1478" s="147">
        <v>0.18099999999999999</v>
      </c>
      <c r="L1478" s="143"/>
      <c r="M1478" s="148"/>
      <c r="T1478" s="149"/>
      <c r="AT1478" s="145" t="s">
        <v>143</v>
      </c>
      <c r="AU1478" s="145" t="s">
        <v>81</v>
      </c>
      <c r="AV1478" s="12" t="s">
        <v>81</v>
      </c>
      <c r="AW1478" s="12" t="s">
        <v>27</v>
      </c>
      <c r="AX1478" s="12" t="s">
        <v>71</v>
      </c>
      <c r="AY1478" s="145" t="s">
        <v>135</v>
      </c>
    </row>
    <row r="1479" spans="2:65" s="12" customFormat="1">
      <c r="B1479" s="143"/>
      <c r="D1479" s="144" t="s">
        <v>143</v>
      </c>
      <c r="E1479" s="145" t="s">
        <v>1</v>
      </c>
      <c r="F1479" s="146" t="s">
        <v>1501</v>
      </c>
      <c r="H1479" s="147">
        <v>0.17699999999999999</v>
      </c>
      <c r="L1479" s="143"/>
      <c r="M1479" s="148"/>
      <c r="T1479" s="149"/>
      <c r="AT1479" s="145" t="s">
        <v>143</v>
      </c>
      <c r="AU1479" s="145" t="s">
        <v>81</v>
      </c>
      <c r="AV1479" s="12" t="s">
        <v>81</v>
      </c>
      <c r="AW1479" s="12" t="s">
        <v>27</v>
      </c>
      <c r="AX1479" s="12" t="s">
        <v>71</v>
      </c>
      <c r="AY1479" s="145" t="s">
        <v>135</v>
      </c>
    </row>
    <row r="1480" spans="2:65" s="12" customFormat="1">
      <c r="B1480" s="143"/>
      <c r="D1480" s="144" t="s">
        <v>143</v>
      </c>
      <c r="E1480" s="145" t="s">
        <v>1</v>
      </c>
      <c r="F1480" s="146" t="s">
        <v>1502</v>
      </c>
      <c r="H1480" s="147">
        <v>0.188</v>
      </c>
      <c r="L1480" s="143"/>
      <c r="M1480" s="148"/>
      <c r="T1480" s="149"/>
      <c r="AT1480" s="145" t="s">
        <v>143</v>
      </c>
      <c r="AU1480" s="145" t="s">
        <v>81</v>
      </c>
      <c r="AV1480" s="12" t="s">
        <v>81</v>
      </c>
      <c r="AW1480" s="12" t="s">
        <v>27</v>
      </c>
      <c r="AX1480" s="12" t="s">
        <v>71</v>
      </c>
      <c r="AY1480" s="145" t="s">
        <v>135</v>
      </c>
    </row>
    <row r="1481" spans="2:65" s="12" customFormat="1">
      <c r="B1481" s="143"/>
      <c r="D1481" s="144" t="s">
        <v>143</v>
      </c>
      <c r="E1481" s="145" t="s">
        <v>1</v>
      </c>
      <c r="F1481" s="146" t="s">
        <v>1503</v>
      </c>
      <c r="H1481" s="147">
        <v>0.128</v>
      </c>
      <c r="L1481" s="143"/>
      <c r="M1481" s="148"/>
      <c r="T1481" s="149"/>
      <c r="AT1481" s="145" t="s">
        <v>143</v>
      </c>
      <c r="AU1481" s="145" t="s">
        <v>81</v>
      </c>
      <c r="AV1481" s="12" t="s">
        <v>81</v>
      </c>
      <c r="AW1481" s="12" t="s">
        <v>27</v>
      </c>
      <c r="AX1481" s="12" t="s">
        <v>71</v>
      </c>
      <c r="AY1481" s="145" t="s">
        <v>135</v>
      </c>
    </row>
    <row r="1482" spans="2:65" s="12" customFormat="1">
      <c r="B1482" s="143"/>
      <c r="D1482" s="144" t="s">
        <v>143</v>
      </c>
      <c r="E1482" s="145" t="s">
        <v>1</v>
      </c>
      <c r="F1482" s="146" t="s">
        <v>1504</v>
      </c>
      <c r="H1482" s="147">
        <v>9.6000000000000002E-2</v>
      </c>
      <c r="L1482" s="143"/>
      <c r="M1482" s="148"/>
      <c r="T1482" s="149"/>
      <c r="AT1482" s="145" t="s">
        <v>143</v>
      </c>
      <c r="AU1482" s="145" t="s">
        <v>81</v>
      </c>
      <c r="AV1482" s="12" t="s">
        <v>81</v>
      </c>
      <c r="AW1482" s="12" t="s">
        <v>27</v>
      </c>
      <c r="AX1482" s="12" t="s">
        <v>71</v>
      </c>
      <c r="AY1482" s="145" t="s">
        <v>135</v>
      </c>
    </row>
    <row r="1483" spans="2:65" s="12" customFormat="1">
      <c r="B1483" s="143"/>
      <c r="D1483" s="144" t="s">
        <v>143</v>
      </c>
      <c r="E1483" s="145" t="s">
        <v>1</v>
      </c>
      <c r="F1483" s="146" t="s">
        <v>1505</v>
      </c>
      <c r="H1483" s="147">
        <v>0.05</v>
      </c>
      <c r="L1483" s="143"/>
      <c r="M1483" s="148"/>
      <c r="T1483" s="149"/>
      <c r="AT1483" s="145" t="s">
        <v>143</v>
      </c>
      <c r="AU1483" s="145" t="s">
        <v>81</v>
      </c>
      <c r="AV1483" s="12" t="s">
        <v>81</v>
      </c>
      <c r="AW1483" s="12" t="s">
        <v>27</v>
      </c>
      <c r="AX1483" s="12" t="s">
        <v>71</v>
      </c>
      <c r="AY1483" s="145" t="s">
        <v>135</v>
      </c>
    </row>
    <row r="1484" spans="2:65" s="12" customFormat="1">
      <c r="B1484" s="143"/>
      <c r="D1484" s="144" t="s">
        <v>143</v>
      </c>
      <c r="E1484" s="145" t="s">
        <v>1</v>
      </c>
      <c r="F1484" s="146" t="s">
        <v>1506</v>
      </c>
      <c r="H1484" s="147">
        <v>2.1999999999999999E-2</v>
      </c>
      <c r="L1484" s="143"/>
      <c r="M1484" s="148"/>
      <c r="T1484" s="149"/>
      <c r="AT1484" s="145" t="s">
        <v>143</v>
      </c>
      <c r="AU1484" s="145" t="s">
        <v>81</v>
      </c>
      <c r="AV1484" s="12" t="s">
        <v>81</v>
      </c>
      <c r="AW1484" s="12" t="s">
        <v>27</v>
      </c>
      <c r="AX1484" s="12" t="s">
        <v>71</v>
      </c>
      <c r="AY1484" s="145" t="s">
        <v>135</v>
      </c>
    </row>
    <row r="1485" spans="2:65" s="13" customFormat="1">
      <c r="B1485" s="150"/>
      <c r="D1485" s="144" t="s">
        <v>143</v>
      </c>
      <c r="E1485" s="151" t="s">
        <v>1</v>
      </c>
      <c r="F1485" s="152" t="s">
        <v>174</v>
      </c>
      <c r="H1485" s="153">
        <v>1.262</v>
      </c>
      <c r="L1485" s="150"/>
      <c r="M1485" s="154"/>
      <c r="T1485" s="155"/>
      <c r="AT1485" s="151" t="s">
        <v>143</v>
      </c>
      <c r="AU1485" s="151" t="s">
        <v>81</v>
      </c>
      <c r="AV1485" s="13" t="s">
        <v>141</v>
      </c>
      <c r="AW1485" s="13" t="s">
        <v>27</v>
      </c>
      <c r="AX1485" s="13" t="s">
        <v>79</v>
      </c>
      <c r="AY1485" s="151" t="s">
        <v>135</v>
      </c>
    </row>
    <row r="1486" spans="2:65" s="1" customFormat="1" ht="24.15" customHeight="1">
      <c r="B1486" s="129"/>
      <c r="C1486" s="130" t="s">
        <v>1507</v>
      </c>
      <c r="D1486" s="130" t="s">
        <v>137</v>
      </c>
      <c r="E1486" s="131" t="s">
        <v>1508</v>
      </c>
      <c r="F1486" s="132" t="s">
        <v>1509</v>
      </c>
      <c r="G1486" s="133" t="s">
        <v>140</v>
      </c>
      <c r="H1486" s="134">
        <v>0.60299999999999998</v>
      </c>
      <c r="I1486" s="135"/>
      <c r="J1486" s="135">
        <f>ROUND(I1486*H1486,2)</f>
        <v>0</v>
      </c>
      <c r="K1486" s="136"/>
      <c r="L1486" s="29"/>
      <c r="M1486" s="137" t="s">
        <v>1</v>
      </c>
      <c r="N1486" s="138" t="s">
        <v>36</v>
      </c>
      <c r="O1486" s="139">
        <v>0</v>
      </c>
      <c r="P1486" s="139">
        <f>O1486*H1486</f>
        <v>0</v>
      </c>
      <c r="Q1486" s="139">
        <v>0</v>
      </c>
      <c r="R1486" s="139">
        <f>Q1486*H1486</f>
        <v>0</v>
      </c>
      <c r="S1486" s="139">
        <v>0</v>
      </c>
      <c r="T1486" s="140">
        <f>S1486*H1486</f>
        <v>0</v>
      </c>
      <c r="AR1486" s="141" t="s">
        <v>141</v>
      </c>
      <c r="AT1486" s="141" t="s">
        <v>137</v>
      </c>
      <c r="AU1486" s="141" t="s">
        <v>81</v>
      </c>
      <c r="AY1486" s="17" t="s">
        <v>135</v>
      </c>
      <c r="BE1486" s="142">
        <f>IF(N1486="základní",J1486,0)</f>
        <v>0</v>
      </c>
      <c r="BF1486" s="142">
        <f>IF(N1486="snížená",J1486,0)</f>
        <v>0</v>
      </c>
      <c r="BG1486" s="142">
        <f>IF(N1486="zákl. přenesená",J1486,0)</f>
        <v>0</v>
      </c>
      <c r="BH1486" s="142">
        <f>IF(N1486="sníž. přenesená",J1486,0)</f>
        <v>0</v>
      </c>
      <c r="BI1486" s="142">
        <f>IF(N1486="nulová",J1486,0)</f>
        <v>0</v>
      </c>
      <c r="BJ1486" s="17" t="s">
        <v>79</v>
      </c>
      <c r="BK1486" s="142">
        <f>ROUND(I1486*H1486,2)</f>
        <v>0</v>
      </c>
      <c r="BL1486" s="17" t="s">
        <v>141</v>
      </c>
      <c r="BM1486" s="141" t="s">
        <v>1510</v>
      </c>
    </row>
    <row r="1487" spans="2:65" s="14" customFormat="1">
      <c r="B1487" s="156"/>
      <c r="D1487" s="144" t="s">
        <v>143</v>
      </c>
      <c r="E1487" s="157" t="s">
        <v>1</v>
      </c>
      <c r="F1487" s="158" t="s">
        <v>1497</v>
      </c>
      <c r="H1487" s="157" t="s">
        <v>1</v>
      </c>
      <c r="L1487" s="156"/>
      <c r="M1487" s="159"/>
      <c r="T1487" s="160"/>
      <c r="AT1487" s="157" t="s">
        <v>143</v>
      </c>
      <c r="AU1487" s="157" t="s">
        <v>81</v>
      </c>
      <c r="AV1487" s="14" t="s">
        <v>79</v>
      </c>
      <c r="AW1487" s="14" t="s">
        <v>27</v>
      </c>
      <c r="AX1487" s="14" t="s">
        <v>71</v>
      </c>
      <c r="AY1487" s="157" t="s">
        <v>135</v>
      </c>
    </row>
    <row r="1488" spans="2:65" s="14" customFormat="1" ht="20.399999999999999">
      <c r="B1488" s="156"/>
      <c r="D1488" s="144" t="s">
        <v>143</v>
      </c>
      <c r="E1488" s="157" t="s">
        <v>1</v>
      </c>
      <c r="F1488" s="158" t="s">
        <v>1511</v>
      </c>
      <c r="H1488" s="157" t="s">
        <v>1</v>
      </c>
      <c r="L1488" s="156"/>
      <c r="M1488" s="159"/>
      <c r="T1488" s="160"/>
      <c r="AT1488" s="157" t="s">
        <v>143</v>
      </c>
      <c r="AU1488" s="157" t="s">
        <v>81</v>
      </c>
      <c r="AV1488" s="14" t="s">
        <v>79</v>
      </c>
      <c r="AW1488" s="14" t="s">
        <v>27</v>
      </c>
      <c r="AX1488" s="14" t="s">
        <v>71</v>
      </c>
      <c r="AY1488" s="157" t="s">
        <v>135</v>
      </c>
    </row>
    <row r="1489" spans="2:65" s="12" customFormat="1">
      <c r="B1489" s="143"/>
      <c r="D1489" s="144" t="s">
        <v>143</v>
      </c>
      <c r="E1489" s="145" t="s">
        <v>1</v>
      </c>
      <c r="F1489" s="146" t="s">
        <v>1512</v>
      </c>
      <c r="H1489" s="147">
        <v>0.39</v>
      </c>
      <c r="L1489" s="143"/>
      <c r="M1489" s="148"/>
      <c r="T1489" s="149"/>
      <c r="AT1489" s="145" t="s">
        <v>143</v>
      </c>
      <c r="AU1489" s="145" t="s">
        <v>81</v>
      </c>
      <c r="AV1489" s="12" t="s">
        <v>81</v>
      </c>
      <c r="AW1489" s="12" t="s">
        <v>27</v>
      </c>
      <c r="AX1489" s="12" t="s">
        <v>71</v>
      </c>
      <c r="AY1489" s="145" t="s">
        <v>135</v>
      </c>
    </row>
    <row r="1490" spans="2:65" s="12" customFormat="1">
      <c r="B1490" s="143"/>
      <c r="D1490" s="144" t="s">
        <v>143</v>
      </c>
      <c r="E1490" s="145" t="s">
        <v>1</v>
      </c>
      <c r="F1490" s="146" t="s">
        <v>1513</v>
      </c>
      <c r="H1490" s="147">
        <v>1.2E-2</v>
      </c>
      <c r="L1490" s="143"/>
      <c r="M1490" s="148"/>
      <c r="T1490" s="149"/>
      <c r="AT1490" s="145" t="s">
        <v>143</v>
      </c>
      <c r="AU1490" s="145" t="s">
        <v>81</v>
      </c>
      <c r="AV1490" s="12" t="s">
        <v>81</v>
      </c>
      <c r="AW1490" s="12" t="s">
        <v>27</v>
      </c>
      <c r="AX1490" s="12" t="s">
        <v>71</v>
      </c>
      <c r="AY1490" s="145" t="s">
        <v>135</v>
      </c>
    </row>
    <row r="1491" spans="2:65" s="12" customFormat="1">
      <c r="B1491" s="143"/>
      <c r="D1491" s="144" t="s">
        <v>143</v>
      </c>
      <c r="E1491" s="145" t="s">
        <v>1</v>
      </c>
      <c r="F1491" s="146" t="s">
        <v>1514</v>
      </c>
      <c r="H1491" s="147">
        <v>0.113</v>
      </c>
      <c r="L1491" s="143"/>
      <c r="M1491" s="148"/>
      <c r="T1491" s="149"/>
      <c r="AT1491" s="145" t="s">
        <v>143</v>
      </c>
      <c r="AU1491" s="145" t="s">
        <v>81</v>
      </c>
      <c r="AV1491" s="12" t="s">
        <v>81</v>
      </c>
      <c r="AW1491" s="12" t="s">
        <v>27</v>
      </c>
      <c r="AX1491" s="12" t="s">
        <v>71</v>
      </c>
      <c r="AY1491" s="145" t="s">
        <v>135</v>
      </c>
    </row>
    <row r="1492" spans="2:65" s="12" customFormat="1">
      <c r="B1492" s="143"/>
      <c r="D1492" s="144" t="s">
        <v>143</v>
      </c>
      <c r="E1492" s="145" t="s">
        <v>1</v>
      </c>
      <c r="F1492" s="146" t="s">
        <v>1515</v>
      </c>
      <c r="H1492" s="147">
        <v>8.7999999999999995E-2</v>
      </c>
      <c r="L1492" s="143"/>
      <c r="M1492" s="148"/>
      <c r="T1492" s="149"/>
      <c r="AT1492" s="145" t="s">
        <v>143</v>
      </c>
      <c r="AU1492" s="145" t="s">
        <v>81</v>
      </c>
      <c r="AV1492" s="12" t="s">
        <v>81</v>
      </c>
      <c r="AW1492" s="12" t="s">
        <v>27</v>
      </c>
      <c r="AX1492" s="12" t="s">
        <v>71</v>
      </c>
      <c r="AY1492" s="145" t="s">
        <v>135</v>
      </c>
    </row>
    <row r="1493" spans="2:65" s="13" customFormat="1">
      <c r="B1493" s="150"/>
      <c r="D1493" s="144" t="s">
        <v>143</v>
      </c>
      <c r="E1493" s="151" t="s">
        <v>1</v>
      </c>
      <c r="F1493" s="152" t="s">
        <v>174</v>
      </c>
      <c r="H1493" s="153">
        <v>0.60299999999999998</v>
      </c>
      <c r="L1493" s="150"/>
      <c r="M1493" s="154"/>
      <c r="T1493" s="155"/>
      <c r="AT1493" s="151" t="s">
        <v>143</v>
      </c>
      <c r="AU1493" s="151" t="s">
        <v>81</v>
      </c>
      <c r="AV1493" s="13" t="s">
        <v>141</v>
      </c>
      <c r="AW1493" s="13" t="s">
        <v>27</v>
      </c>
      <c r="AX1493" s="13" t="s">
        <v>79</v>
      </c>
      <c r="AY1493" s="151" t="s">
        <v>135</v>
      </c>
    </row>
    <row r="1494" spans="2:65" s="1" customFormat="1" ht="24.15" customHeight="1">
      <c r="B1494" s="129"/>
      <c r="C1494" s="130" t="s">
        <v>1516</v>
      </c>
      <c r="D1494" s="130" t="s">
        <v>137</v>
      </c>
      <c r="E1494" s="131" t="s">
        <v>1517</v>
      </c>
      <c r="F1494" s="132" t="s">
        <v>1518</v>
      </c>
      <c r="G1494" s="133" t="s">
        <v>140</v>
      </c>
      <c r="H1494" s="134">
        <v>15.282999999999999</v>
      </c>
      <c r="I1494" s="135"/>
      <c r="J1494" s="135">
        <f>ROUND(I1494*H1494,2)</f>
        <v>0</v>
      </c>
      <c r="K1494" s="136"/>
      <c r="L1494" s="29"/>
      <c r="M1494" s="137" t="s">
        <v>1</v>
      </c>
      <c r="N1494" s="138" t="s">
        <v>36</v>
      </c>
      <c r="O1494" s="139">
        <v>0</v>
      </c>
      <c r="P1494" s="139">
        <f>O1494*H1494</f>
        <v>0</v>
      </c>
      <c r="Q1494" s="139">
        <v>0</v>
      </c>
      <c r="R1494" s="139">
        <f>Q1494*H1494</f>
        <v>0</v>
      </c>
      <c r="S1494" s="139">
        <v>0</v>
      </c>
      <c r="T1494" s="140">
        <f>S1494*H1494</f>
        <v>0</v>
      </c>
      <c r="AR1494" s="141" t="s">
        <v>141</v>
      </c>
      <c r="AT1494" s="141" t="s">
        <v>137</v>
      </c>
      <c r="AU1494" s="141" t="s">
        <v>81</v>
      </c>
      <c r="AY1494" s="17" t="s">
        <v>135</v>
      </c>
      <c r="BE1494" s="142">
        <f>IF(N1494="základní",J1494,0)</f>
        <v>0</v>
      </c>
      <c r="BF1494" s="142">
        <f>IF(N1494="snížená",J1494,0)</f>
        <v>0</v>
      </c>
      <c r="BG1494" s="142">
        <f>IF(N1494="zákl. přenesená",J1494,0)</f>
        <v>0</v>
      </c>
      <c r="BH1494" s="142">
        <f>IF(N1494="sníž. přenesená",J1494,0)</f>
        <v>0</v>
      </c>
      <c r="BI1494" s="142">
        <f>IF(N1494="nulová",J1494,0)</f>
        <v>0</v>
      </c>
      <c r="BJ1494" s="17" t="s">
        <v>79</v>
      </c>
      <c r="BK1494" s="142">
        <f>ROUND(I1494*H1494,2)</f>
        <v>0</v>
      </c>
      <c r="BL1494" s="17" t="s">
        <v>141</v>
      </c>
      <c r="BM1494" s="141" t="s">
        <v>1519</v>
      </c>
    </row>
    <row r="1495" spans="2:65" s="14" customFormat="1">
      <c r="B1495" s="156"/>
      <c r="D1495" s="144" t="s">
        <v>143</v>
      </c>
      <c r="E1495" s="157" t="s">
        <v>1</v>
      </c>
      <c r="F1495" s="158" t="s">
        <v>1520</v>
      </c>
      <c r="H1495" s="157" t="s">
        <v>1</v>
      </c>
      <c r="L1495" s="156"/>
      <c r="M1495" s="159"/>
      <c r="T1495" s="160"/>
      <c r="AT1495" s="157" t="s">
        <v>143</v>
      </c>
      <c r="AU1495" s="157" t="s">
        <v>81</v>
      </c>
      <c r="AV1495" s="14" t="s">
        <v>79</v>
      </c>
      <c r="AW1495" s="14" t="s">
        <v>27</v>
      </c>
      <c r="AX1495" s="14" t="s">
        <v>71</v>
      </c>
      <c r="AY1495" s="157" t="s">
        <v>135</v>
      </c>
    </row>
    <row r="1496" spans="2:65" s="14" customFormat="1" ht="20.399999999999999">
      <c r="B1496" s="156"/>
      <c r="D1496" s="144" t="s">
        <v>143</v>
      </c>
      <c r="E1496" s="157" t="s">
        <v>1</v>
      </c>
      <c r="F1496" s="158" t="s">
        <v>1498</v>
      </c>
      <c r="H1496" s="157" t="s">
        <v>1</v>
      </c>
      <c r="L1496" s="156"/>
      <c r="M1496" s="159"/>
      <c r="T1496" s="160"/>
      <c r="AT1496" s="157" t="s">
        <v>143</v>
      </c>
      <c r="AU1496" s="157" t="s">
        <v>81</v>
      </c>
      <c r="AV1496" s="14" t="s">
        <v>79</v>
      </c>
      <c r="AW1496" s="14" t="s">
        <v>27</v>
      </c>
      <c r="AX1496" s="14" t="s">
        <v>71</v>
      </c>
      <c r="AY1496" s="157" t="s">
        <v>135</v>
      </c>
    </row>
    <row r="1497" spans="2:65" s="12" customFormat="1">
      <c r="B1497" s="143"/>
      <c r="D1497" s="144" t="s">
        <v>143</v>
      </c>
      <c r="E1497" s="145" t="s">
        <v>1</v>
      </c>
      <c r="F1497" s="146" t="s">
        <v>1521</v>
      </c>
      <c r="H1497" s="147">
        <v>13.44</v>
      </c>
      <c r="L1497" s="143"/>
      <c r="M1497" s="148"/>
      <c r="T1497" s="149"/>
      <c r="AT1497" s="145" t="s">
        <v>143</v>
      </c>
      <c r="AU1497" s="145" t="s">
        <v>81</v>
      </c>
      <c r="AV1497" s="12" t="s">
        <v>81</v>
      </c>
      <c r="AW1497" s="12" t="s">
        <v>27</v>
      </c>
      <c r="AX1497" s="12" t="s">
        <v>71</v>
      </c>
      <c r="AY1497" s="145" t="s">
        <v>135</v>
      </c>
    </row>
    <row r="1498" spans="2:65" s="12" customFormat="1">
      <c r="B1498" s="143"/>
      <c r="D1498" s="144" t="s">
        <v>143</v>
      </c>
      <c r="E1498" s="145" t="s">
        <v>1</v>
      </c>
      <c r="F1498" s="146" t="s">
        <v>1522</v>
      </c>
      <c r="H1498" s="147">
        <v>0.47099999999999997</v>
      </c>
      <c r="L1498" s="143"/>
      <c r="M1498" s="148"/>
      <c r="T1498" s="149"/>
      <c r="AT1498" s="145" t="s">
        <v>143</v>
      </c>
      <c r="AU1498" s="145" t="s">
        <v>81</v>
      </c>
      <c r="AV1498" s="12" t="s">
        <v>81</v>
      </c>
      <c r="AW1498" s="12" t="s">
        <v>27</v>
      </c>
      <c r="AX1498" s="12" t="s">
        <v>71</v>
      </c>
      <c r="AY1498" s="145" t="s">
        <v>135</v>
      </c>
    </row>
    <row r="1499" spans="2:65" s="12" customFormat="1">
      <c r="B1499" s="143"/>
      <c r="D1499" s="144" t="s">
        <v>143</v>
      </c>
      <c r="E1499" s="145" t="s">
        <v>1</v>
      </c>
      <c r="F1499" s="146" t="s">
        <v>1523</v>
      </c>
      <c r="H1499" s="147">
        <v>0.14699999999999999</v>
      </c>
      <c r="L1499" s="143"/>
      <c r="M1499" s="148"/>
      <c r="T1499" s="149"/>
      <c r="AT1499" s="145" t="s">
        <v>143</v>
      </c>
      <c r="AU1499" s="145" t="s">
        <v>81</v>
      </c>
      <c r="AV1499" s="12" t="s">
        <v>81</v>
      </c>
      <c r="AW1499" s="12" t="s">
        <v>27</v>
      </c>
      <c r="AX1499" s="12" t="s">
        <v>71</v>
      </c>
      <c r="AY1499" s="145" t="s">
        <v>135</v>
      </c>
    </row>
    <row r="1500" spans="2:65" s="12" customFormat="1">
      <c r="B1500" s="143"/>
      <c r="D1500" s="144" t="s">
        <v>143</v>
      </c>
      <c r="E1500" s="145" t="s">
        <v>1</v>
      </c>
      <c r="F1500" s="146" t="s">
        <v>1524</v>
      </c>
      <c r="H1500" s="147">
        <v>0.21199999999999999</v>
      </c>
      <c r="L1500" s="143"/>
      <c r="M1500" s="148"/>
      <c r="T1500" s="149"/>
      <c r="AT1500" s="145" t="s">
        <v>143</v>
      </c>
      <c r="AU1500" s="145" t="s">
        <v>81</v>
      </c>
      <c r="AV1500" s="12" t="s">
        <v>81</v>
      </c>
      <c r="AW1500" s="12" t="s">
        <v>27</v>
      </c>
      <c r="AX1500" s="12" t="s">
        <v>71</v>
      </c>
      <c r="AY1500" s="145" t="s">
        <v>135</v>
      </c>
    </row>
    <row r="1501" spans="2:65" s="12" customFormat="1">
      <c r="B1501" s="143"/>
      <c r="D1501" s="144" t="s">
        <v>143</v>
      </c>
      <c r="E1501" s="145" t="s">
        <v>1</v>
      </c>
      <c r="F1501" s="146" t="s">
        <v>1525</v>
      </c>
      <c r="H1501" s="147">
        <v>2.5000000000000001E-2</v>
      </c>
      <c r="L1501" s="143"/>
      <c r="M1501" s="148"/>
      <c r="T1501" s="149"/>
      <c r="AT1501" s="145" t="s">
        <v>143</v>
      </c>
      <c r="AU1501" s="145" t="s">
        <v>81</v>
      </c>
      <c r="AV1501" s="12" t="s">
        <v>81</v>
      </c>
      <c r="AW1501" s="12" t="s">
        <v>27</v>
      </c>
      <c r="AX1501" s="12" t="s">
        <v>71</v>
      </c>
      <c r="AY1501" s="145" t="s">
        <v>135</v>
      </c>
    </row>
    <row r="1502" spans="2:65" s="12" customFormat="1">
      <c r="B1502" s="143"/>
      <c r="D1502" s="144" t="s">
        <v>143</v>
      </c>
      <c r="E1502" s="145" t="s">
        <v>1</v>
      </c>
      <c r="F1502" s="146" t="s">
        <v>1526</v>
      </c>
      <c r="H1502" s="147">
        <v>4.8000000000000001E-2</v>
      </c>
      <c r="L1502" s="143"/>
      <c r="M1502" s="148"/>
      <c r="T1502" s="149"/>
      <c r="AT1502" s="145" t="s">
        <v>143</v>
      </c>
      <c r="AU1502" s="145" t="s">
        <v>81</v>
      </c>
      <c r="AV1502" s="12" t="s">
        <v>81</v>
      </c>
      <c r="AW1502" s="12" t="s">
        <v>27</v>
      </c>
      <c r="AX1502" s="12" t="s">
        <v>71</v>
      </c>
      <c r="AY1502" s="145" t="s">
        <v>135</v>
      </c>
    </row>
    <row r="1503" spans="2:65" s="12" customFormat="1">
      <c r="B1503" s="143"/>
      <c r="D1503" s="144" t="s">
        <v>143</v>
      </c>
      <c r="E1503" s="145" t="s">
        <v>1</v>
      </c>
      <c r="F1503" s="146" t="s">
        <v>1527</v>
      </c>
      <c r="H1503" s="147">
        <v>0.49</v>
      </c>
      <c r="L1503" s="143"/>
      <c r="M1503" s="148"/>
      <c r="T1503" s="149"/>
      <c r="AT1503" s="145" t="s">
        <v>143</v>
      </c>
      <c r="AU1503" s="145" t="s">
        <v>81</v>
      </c>
      <c r="AV1503" s="12" t="s">
        <v>81</v>
      </c>
      <c r="AW1503" s="12" t="s">
        <v>27</v>
      </c>
      <c r="AX1503" s="12" t="s">
        <v>71</v>
      </c>
      <c r="AY1503" s="145" t="s">
        <v>135</v>
      </c>
    </row>
    <row r="1504" spans="2:65" s="12" customFormat="1">
      <c r="B1504" s="143"/>
      <c r="D1504" s="144" t="s">
        <v>143</v>
      </c>
      <c r="E1504" s="145" t="s">
        <v>1</v>
      </c>
      <c r="F1504" s="146" t="s">
        <v>1528</v>
      </c>
      <c r="H1504" s="147">
        <v>0.45</v>
      </c>
      <c r="L1504" s="143"/>
      <c r="M1504" s="148"/>
      <c r="T1504" s="149"/>
      <c r="AT1504" s="145" t="s">
        <v>143</v>
      </c>
      <c r="AU1504" s="145" t="s">
        <v>81</v>
      </c>
      <c r="AV1504" s="12" t="s">
        <v>81</v>
      </c>
      <c r="AW1504" s="12" t="s">
        <v>27</v>
      </c>
      <c r="AX1504" s="12" t="s">
        <v>71</v>
      </c>
      <c r="AY1504" s="145" t="s">
        <v>135</v>
      </c>
    </row>
    <row r="1505" spans="2:65" s="13" customFormat="1">
      <c r="B1505" s="150"/>
      <c r="D1505" s="144" t="s">
        <v>143</v>
      </c>
      <c r="E1505" s="151" t="s">
        <v>1</v>
      </c>
      <c r="F1505" s="152" t="s">
        <v>174</v>
      </c>
      <c r="H1505" s="153">
        <v>15.282999999999999</v>
      </c>
      <c r="L1505" s="150"/>
      <c r="M1505" s="154"/>
      <c r="T1505" s="155"/>
      <c r="AT1505" s="151" t="s">
        <v>143</v>
      </c>
      <c r="AU1505" s="151" t="s">
        <v>81</v>
      </c>
      <c r="AV1505" s="13" t="s">
        <v>141</v>
      </c>
      <c r="AW1505" s="13" t="s">
        <v>27</v>
      </c>
      <c r="AX1505" s="13" t="s">
        <v>79</v>
      </c>
      <c r="AY1505" s="151" t="s">
        <v>135</v>
      </c>
    </row>
    <row r="1506" spans="2:65" s="1" customFormat="1" ht="24.15" customHeight="1">
      <c r="B1506" s="129"/>
      <c r="C1506" s="130" t="s">
        <v>1529</v>
      </c>
      <c r="D1506" s="130" t="s">
        <v>137</v>
      </c>
      <c r="E1506" s="131" t="s">
        <v>1530</v>
      </c>
      <c r="F1506" s="132" t="s">
        <v>1531</v>
      </c>
      <c r="G1506" s="133" t="s">
        <v>140</v>
      </c>
      <c r="H1506" s="134">
        <v>0.245</v>
      </c>
      <c r="I1506" s="135"/>
      <c r="J1506" s="135">
        <f>ROUND(I1506*H1506,2)</f>
        <v>0</v>
      </c>
      <c r="K1506" s="136"/>
      <c r="L1506" s="29"/>
      <c r="M1506" s="137" t="s">
        <v>1</v>
      </c>
      <c r="N1506" s="138" t="s">
        <v>36</v>
      </c>
      <c r="O1506" s="139">
        <v>0</v>
      </c>
      <c r="P1506" s="139">
        <f>O1506*H1506</f>
        <v>0</v>
      </c>
      <c r="Q1506" s="139">
        <v>0</v>
      </c>
      <c r="R1506" s="139">
        <f>Q1506*H1506</f>
        <v>0</v>
      </c>
      <c r="S1506" s="139">
        <v>0</v>
      </c>
      <c r="T1506" s="140">
        <f>S1506*H1506</f>
        <v>0</v>
      </c>
      <c r="AR1506" s="141" t="s">
        <v>141</v>
      </c>
      <c r="AT1506" s="141" t="s">
        <v>137</v>
      </c>
      <c r="AU1506" s="141" t="s">
        <v>81</v>
      </c>
      <c r="AY1506" s="17" t="s">
        <v>135</v>
      </c>
      <c r="BE1506" s="142">
        <f>IF(N1506="základní",J1506,0)</f>
        <v>0</v>
      </c>
      <c r="BF1506" s="142">
        <f>IF(N1506="snížená",J1506,0)</f>
        <v>0</v>
      </c>
      <c r="BG1506" s="142">
        <f>IF(N1506="zákl. přenesená",J1506,0)</f>
        <v>0</v>
      </c>
      <c r="BH1506" s="142">
        <f>IF(N1506="sníž. přenesená",J1506,0)</f>
        <v>0</v>
      </c>
      <c r="BI1506" s="142">
        <f>IF(N1506="nulová",J1506,0)</f>
        <v>0</v>
      </c>
      <c r="BJ1506" s="17" t="s">
        <v>79</v>
      </c>
      <c r="BK1506" s="142">
        <f>ROUND(I1506*H1506,2)</f>
        <v>0</v>
      </c>
      <c r="BL1506" s="17" t="s">
        <v>141</v>
      </c>
      <c r="BM1506" s="141" t="s">
        <v>1532</v>
      </c>
    </row>
    <row r="1507" spans="2:65" s="14" customFormat="1">
      <c r="B1507" s="156"/>
      <c r="D1507" s="144" t="s">
        <v>143</v>
      </c>
      <c r="E1507" s="157" t="s">
        <v>1</v>
      </c>
      <c r="F1507" s="158" t="s">
        <v>1520</v>
      </c>
      <c r="H1507" s="157" t="s">
        <v>1</v>
      </c>
      <c r="L1507" s="156"/>
      <c r="M1507" s="159"/>
      <c r="T1507" s="160"/>
      <c r="AT1507" s="157" t="s">
        <v>143</v>
      </c>
      <c r="AU1507" s="157" t="s">
        <v>81</v>
      </c>
      <c r="AV1507" s="14" t="s">
        <v>79</v>
      </c>
      <c r="AW1507" s="14" t="s">
        <v>27</v>
      </c>
      <c r="AX1507" s="14" t="s">
        <v>71</v>
      </c>
      <c r="AY1507" s="157" t="s">
        <v>135</v>
      </c>
    </row>
    <row r="1508" spans="2:65" s="14" customFormat="1" ht="20.399999999999999">
      <c r="B1508" s="156"/>
      <c r="D1508" s="144" t="s">
        <v>143</v>
      </c>
      <c r="E1508" s="157" t="s">
        <v>1</v>
      </c>
      <c r="F1508" s="158" t="s">
        <v>1511</v>
      </c>
      <c r="H1508" s="157" t="s">
        <v>1</v>
      </c>
      <c r="L1508" s="156"/>
      <c r="M1508" s="159"/>
      <c r="T1508" s="160"/>
      <c r="AT1508" s="157" t="s">
        <v>143</v>
      </c>
      <c r="AU1508" s="157" t="s">
        <v>81</v>
      </c>
      <c r="AV1508" s="14" t="s">
        <v>79</v>
      </c>
      <c r="AW1508" s="14" t="s">
        <v>27</v>
      </c>
      <c r="AX1508" s="14" t="s">
        <v>71</v>
      </c>
      <c r="AY1508" s="157" t="s">
        <v>135</v>
      </c>
    </row>
    <row r="1509" spans="2:65" s="12" customFormat="1">
      <c r="B1509" s="143"/>
      <c r="D1509" s="144" t="s">
        <v>143</v>
      </c>
      <c r="E1509" s="145" t="s">
        <v>1</v>
      </c>
      <c r="F1509" s="146" t="s">
        <v>1533</v>
      </c>
      <c r="H1509" s="147">
        <v>0.245</v>
      </c>
      <c r="L1509" s="143"/>
      <c r="M1509" s="148"/>
      <c r="T1509" s="149"/>
      <c r="AT1509" s="145" t="s">
        <v>143</v>
      </c>
      <c r="AU1509" s="145" t="s">
        <v>81</v>
      </c>
      <c r="AV1509" s="12" t="s">
        <v>81</v>
      </c>
      <c r="AW1509" s="12" t="s">
        <v>27</v>
      </c>
      <c r="AX1509" s="12" t="s">
        <v>71</v>
      </c>
      <c r="AY1509" s="145" t="s">
        <v>135</v>
      </c>
    </row>
    <row r="1510" spans="2:65" s="13" customFormat="1">
      <c r="B1510" s="150"/>
      <c r="D1510" s="144" t="s">
        <v>143</v>
      </c>
      <c r="E1510" s="151" t="s">
        <v>1</v>
      </c>
      <c r="F1510" s="152" t="s">
        <v>174</v>
      </c>
      <c r="H1510" s="153">
        <v>0.245</v>
      </c>
      <c r="L1510" s="150"/>
      <c r="M1510" s="154"/>
      <c r="T1510" s="155"/>
      <c r="AT1510" s="151" t="s">
        <v>143</v>
      </c>
      <c r="AU1510" s="151" t="s">
        <v>81</v>
      </c>
      <c r="AV1510" s="13" t="s">
        <v>141</v>
      </c>
      <c r="AW1510" s="13" t="s">
        <v>27</v>
      </c>
      <c r="AX1510" s="13" t="s">
        <v>79</v>
      </c>
      <c r="AY1510" s="151" t="s">
        <v>135</v>
      </c>
    </row>
    <row r="1511" spans="2:65" s="1" customFormat="1" ht="24.15" customHeight="1">
      <c r="B1511" s="129"/>
      <c r="C1511" s="130" t="s">
        <v>1534</v>
      </c>
      <c r="D1511" s="130" t="s">
        <v>137</v>
      </c>
      <c r="E1511" s="131" t="s">
        <v>1535</v>
      </c>
      <c r="F1511" s="132" t="s">
        <v>1536</v>
      </c>
      <c r="G1511" s="133" t="s">
        <v>140</v>
      </c>
      <c r="H1511" s="134">
        <v>0.83599999999999997</v>
      </c>
      <c r="I1511" s="135"/>
      <c r="J1511" s="135">
        <f>ROUND(I1511*H1511,2)</f>
        <v>0</v>
      </c>
      <c r="K1511" s="136"/>
      <c r="L1511" s="29"/>
      <c r="M1511" s="137" t="s">
        <v>1</v>
      </c>
      <c r="N1511" s="138" t="s">
        <v>36</v>
      </c>
      <c r="O1511" s="139">
        <v>0</v>
      </c>
      <c r="P1511" s="139">
        <f>O1511*H1511</f>
        <v>0</v>
      </c>
      <c r="Q1511" s="139">
        <v>0</v>
      </c>
      <c r="R1511" s="139">
        <f>Q1511*H1511</f>
        <v>0</v>
      </c>
      <c r="S1511" s="139">
        <v>0</v>
      </c>
      <c r="T1511" s="140">
        <f>S1511*H1511</f>
        <v>0</v>
      </c>
      <c r="AR1511" s="141" t="s">
        <v>141</v>
      </c>
      <c r="AT1511" s="141" t="s">
        <v>137</v>
      </c>
      <c r="AU1511" s="141" t="s">
        <v>81</v>
      </c>
      <c r="AY1511" s="17" t="s">
        <v>135</v>
      </c>
      <c r="BE1511" s="142">
        <f>IF(N1511="základní",J1511,0)</f>
        <v>0</v>
      </c>
      <c r="BF1511" s="142">
        <f>IF(N1511="snížená",J1511,0)</f>
        <v>0</v>
      </c>
      <c r="BG1511" s="142">
        <f>IF(N1511="zákl. přenesená",J1511,0)</f>
        <v>0</v>
      </c>
      <c r="BH1511" s="142">
        <f>IF(N1511="sníž. přenesená",J1511,0)</f>
        <v>0</v>
      </c>
      <c r="BI1511" s="142">
        <f>IF(N1511="nulová",J1511,0)</f>
        <v>0</v>
      </c>
      <c r="BJ1511" s="17" t="s">
        <v>79</v>
      </c>
      <c r="BK1511" s="142">
        <f>ROUND(I1511*H1511,2)</f>
        <v>0</v>
      </c>
      <c r="BL1511" s="17" t="s">
        <v>141</v>
      </c>
      <c r="BM1511" s="141" t="s">
        <v>1537</v>
      </c>
    </row>
    <row r="1512" spans="2:65" s="14" customFormat="1">
      <c r="B1512" s="156"/>
      <c r="D1512" s="144" t="s">
        <v>143</v>
      </c>
      <c r="E1512" s="157" t="s">
        <v>1</v>
      </c>
      <c r="F1512" s="158" t="s">
        <v>1520</v>
      </c>
      <c r="H1512" s="157" t="s">
        <v>1</v>
      </c>
      <c r="L1512" s="156"/>
      <c r="M1512" s="159"/>
      <c r="T1512" s="160"/>
      <c r="AT1512" s="157" t="s">
        <v>143</v>
      </c>
      <c r="AU1512" s="157" t="s">
        <v>81</v>
      </c>
      <c r="AV1512" s="14" t="s">
        <v>79</v>
      </c>
      <c r="AW1512" s="14" t="s">
        <v>27</v>
      </c>
      <c r="AX1512" s="14" t="s">
        <v>71</v>
      </c>
      <c r="AY1512" s="157" t="s">
        <v>135</v>
      </c>
    </row>
    <row r="1513" spans="2:65" s="14" customFormat="1" ht="20.399999999999999">
      <c r="B1513" s="156"/>
      <c r="D1513" s="144" t="s">
        <v>143</v>
      </c>
      <c r="E1513" s="157" t="s">
        <v>1</v>
      </c>
      <c r="F1513" s="158" t="s">
        <v>1538</v>
      </c>
      <c r="H1513" s="157" t="s">
        <v>1</v>
      </c>
      <c r="L1513" s="156"/>
      <c r="M1513" s="159"/>
      <c r="T1513" s="160"/>
      <c r="AT1513" s="157" t="s">
        <v>143</v>
      </c>
      <c r="AU1513" s="157" t="s">
        <v>81</v>
      </c>
      <c r="AV1513" s="14" t="s">
        <v>79</v>
      </c>
      <c r="AW1513" s="14" t="s">
        <v>27</v>
      </c>
      <c r="AX1513" s="14" t="s">
        <v>71</v>
      </c>
      <c r="AY1513" s="157" t="s">
        <v>135</v>
      </c>
    </row>
    <row r="1514" spans="2:65" s="12" customFormat="1">
      <c r="B1514" s="143"/>
      <c r="D1514" s="144" t="s">
        <v>143</v>
      </c>
      <c r="E1514" s="145" t="s">
        <v>1</v>
      </c>
      <c r="F1514" s="146" t="s">
        <v>1539</v>
      </c>
      <c r="H1514" s="147">
        <v>7.0999999999999994E-2</v>
      </c>
      <c r="L1514" s="143"/>
      <c r="M1514" s="148"/>
      <c r="T1514" s="149"/>
      <c r="AT1514" s="145" t="s">
        <v>143</v>
      </c>
      <c r="AU1514" s="145" t="s">
        <v>81</v>
      </c>
      <c r="AV1514" s="12" t="s">
        <v>81</v>
      </c>
      <c r="AW1514" s="12" t="s">
        <v>27</v>
      </c>
      <c r="AX1514" s="12" t="s">
        <v>71</v>
      </c>
      <c r="AY1514" s="145" t="s">
        <v>135</v>
      </c>
    </row>
    <row r="1515" spans="2:65" s="12" customFormat="1">
      <c r="B1515" s="143"/>
      <c r="D1515" s="144" t="s">
        <v>143</v>
      </c>
      <c r="E1515" s="145" t="s">
        <v>1</v>
      </c>
      <c r="F1515" s="146" t="s">
        <v>1540</v>
      </c>
      <c r="H1515" s="147">
        <v>0.72</v>
      </c>
      <c r="L1515" s="143"/>
      <c r="M1515" s="148"/>
      <c r="T1515" s="149"/>
      <c r="AT1515" s="145" t="s">
        <v>143</v>
      </c>
      <c r="AU1515" s="145" t="s">
        <v>81</v>
      </c>
      <c r="AV1515" s="12" t="s">
        <v>81</v>
      </c>
      <c r="AW1515" s="12" t="s">
        <v>27</v>
      </c>
      <c r="AX1515" s="12" t="s">
        <v>71</v>
      </c>
      <c r="AY1515" s="145" t="s">
        <v>135</v>
      </c>
    </row>
    <row r="1516" spans="2:65" s="12" customFormat="1">
      <c r="B1516" s="143"/>
      <c r="D1516" s="144" t="s">
        <v>143</v>
      </c>
      <c r="E1516" s="145" t="s">
        <v>1</v>
      </c>
      <c r="F1516" s="146" t="s">
        <v>1541</v>
      </c>
      <c r="H1516" s="147">
        <v>4.4999999999999998E-2</v>
      </c>
      <c r="L1516" s="143"/>
      <c r="M1516" s="148"/>
      <c r="T1516" s="149"/>
      <c r="AT1516" s="145" t="s">
        <v>143</v>
      </c>
      <c r="AU1516" s="145" t="s">
        <v>81</v>
      </c>
      <c r="AV1516" s="12" t="s">
        <v>81</v>
      </c>
      <c r="AW1516" s="12" t="s">
        <v>27</v>
      </c>
      <c r="AX1516" s="12" t="s">
        <v>71</v>
      </c>
      <c r="AY1516" s="145" t="s">
        <v>135</v>
      </c>
    </row>
    <row r="1517" spans="2:65" s="13" customFormat="1">
      <c r="B1517" s="150"/>
      <c r="D1517" s="144" t="s">
        <v>143</v>
      </c>
      <c r="E1517" s="151" t="s">
        <v>1</v>
      </c>
      <c r="F1517" s="152" t="s">
        <v>174</v>
      </c>
      <c r="H1517" s="153">
        <v>0.83599999999999997</v>
      </c>
      <c r="L1517" s="150"/>
      <c r="M1517" s="154"/>
      <c r="T1517" s="155"/>
      <c r="AT1517" s="151" t="s">
        <v>143</v>
      </c>
      <c r="AU1517" s="151" t="s">
        <v>81</v>
      </c>
      <c r="AV1517" s="13" t="s">
        <v>141</v>
      </c>
      <c r="AW1517" s="13" t="s">
        <v>27</v>
      </c>
      <c r="AX1517" s="13" t="s">
        <v>79</v>
      </c>
      <c r="AY1517" s="151" t="s">
        <v>135</v>
      </c>
    </row>
    <row r="1518" spans="2:65" s="1" customFormat="1" ht="16.5" customHeight="1">
      <c r="B1518" s="129"/>
      <c r="C1518" s="130" t="s">
        <v>1542</v>
      </c>
      <c r="D1518" s="130" t="s">
        <v>137</v>
      </c>
      <c r="E1518" s="131" t="s">
        <v>1543</v>
      </c>
      <c r="F1518" s="132" t="s">
        <v>1544</v>
      </c>
      <c r="G1518" s="133" t="s">
        <v>316</v>
      </c>
      <c r="H1518" s="134">
        <v>1</v>
      </c>
      <c r="I1518" s="135"/>
      <c r="J1518" s="135">
        <f>ROUND(I1518*H1518,2)</f>
        <v>0</v>
      </c>
      <c r="K1518" s="136"/>
      <c r="L1518" s="29"/>
      <c r="M1518" s="137" t="s">
        <v>1</v>
      </c>
      <c r="N1518" s="138" t="s">
        <v>36</v>
      </c>
      <c r="O1518" s="139">
        <v>0</v>
      </c>
      <c r="P1518" s="139">
        <f>O1518*H1518</f>
        <v>0</v>
      </c>
      <c r="Q1518" s="139">
        <v>0</v>
      </c>
      <c r="R1518" s="139">
        <f>Q1518*H1518</f>
        <v>0</v>
      </c>
      <c r="S1518" s="139">
        <v>0</v>
      </c>
      <c r="T1518" s="140">
        <f>S1518*H1518</f>
        <v>0</v>
      </c>
      <c r="AR1518" s="141" t="s">
        <v>141</v>
      </c>
      <c r="AT1518" s="141" t="s">
        <v>137</v>
      </c>
      <c r="AU1518" s="141" t="s">
        <v>81</v>
      </c>
      <c r="AY1518" s="17" t="s">
        <v>135</v>
      </c>
      <c r="BE1518" s="142">
        <f>IF(N1518="základní",J1518,0)</f>
        <v>0</v>
      </c>
      <c r="BF1518" s="142">
        <f>IF(N1518="snížená",J1518,0)</f>
        <v>0</v>
      </c>
      <c r="BG1518" s="142">
        <f>IF(N1518="zákl. přenesená",J1518,0)</f>
        <v>0</v>
      </c>
      <c r="BH1518" s="142">
        <f>IF(N1518="sníž. přenesená",J1518,0)</f>
        <v>0</v>
      </c>
      <c r="BI1518" s="142">
        <f>IF(N1518="nulová",J1518,0)</f>
        <v>0</v>
      </c>
      <c r="BJ1518" s="17" t="s">
        <v>79</v>
      </c>
      <c r="BK1518" s="142">
        <f>ROUND(I1518*H1518,2)</f>
        <v>0</v>
      </c>
      <c r="BL1518" s="17" t="s">
        <v>141</v>
      </c>
      <c r="BM1518" s="141" t="s">
        <v>1545</v>
      </c>
    </row>
    <row r="1519" spans="2:65" s="1" customFormat="1" ht="16.5" customHeight="1">
      <c r="B1519" s="129"/>
      <c r="C1519" s="130" t="s">
        <v>1546</v>
      </c>
      <c r="D1519" s="130" t="s">
        <v>137</v>
      </c>
      <c r="E1519" s="131" t="s">
        <v>1547</v>
      </c>
      <c r="F1519" s="132" t="s">
        <v>1548</v>
      </c>
      <c r="G1519" s="133" t="s">
        <v>215</v>
      </c>
      <c r="H1519" s="134">
        <v>50</v>
      </c>
      <c r="I1519" s="135"/>
      <c r="J1519" s="135">
        <f>ROUND(I1519*H1519,2)</f>
        <v>0</v>
      </c>
      <c r="K1519" s="136"/>
      <c r="L1519" s="29"/>
      <c r="M1519" s="137" t="s">
        <v>1</v>
      </c>
      <c r="N1519" s="138" t="s">
        <v>36</v>
      </c>
      <c r="O1519" s="139">
        <v>0</v>
      </c>
      <c r="P1519" s="139">
        <f>O1519*H1519</f>
        <v>0</v>
      </c>
      <c r="Q1519" s="139">
        <v>0</v>
      </c>
      <c r="R1519" s="139">
        <f>Q1519*H1519</f>
        <v>0</v>
      </c>
      <c r="S1519" s="139">
        <v>0</v>
      </c>
      <c r="T1519" s="140">
        <f>S1519*H1519</f>
        <v>0</v>
      </c>
      <c r="AR1519" s="141" t="s">
        <v>141</v>
      </c>
      <c r="AT1519" s="141" t="s">
        <v>137</v>
      </c>
      <c r="AU1519" s="141" t="s">
        <v>81</v>
      </c>
      <c r="AY1519" s="17" t="s">
        <v>135</v>
      </c>
      <c r="BE1519" s="142">
        <f>IF(N1519="základní",J1519,0)</f>
        <v>0</v>
      </c>
      <c r="BF1519" s="142">
        <f>IF(N1519="snížená",J1519,0)</f>
        <v>0</v>
      </c>
      <c r="BG1519" s="142">
        <f>IF(N1519="zákl. přenesená",J1519,0)</f>
        <v>0</v>
      </c>
      <c r="BH1519" s="142">
        <f>IF(N1519="sníž. přenesená",J1519,0)</f>
        <v>0</v>
      </c>
      <c r="BI1519" s="142">
        <f>IF(N1519="nulová",J1519,0)</f>
        <v>0</v>
      </c>
      <c r="BJ1519" s="17" t="s">
        <v>79</v>
      </c>
      <c r="BK1519" s="142">
        <f>ROUND(I1519*H1519,2)</f>
        <v>0</v>
      </c>
      <c r="BL1519" s="17" t="s">
        <v>141</v>
      </c>
      <c r="BM1519" s="141" t="s">
        <v>1549</v>
      </c>
    </row>
    <row r="1520" spans="2:65" s="12" customFormat="1">
      <c r="B1520" s="143"/>
      <c r="D1520" s="144" t="s">
        <v>143</v>
      </c>
      <c r="E1520" s="145" t="s">
        <v>1</v>
      </c>
      <c r="F1520" s="146" t="s">
        <v>1550</v>
      </c>
      <c r="H1520" s="147">
        <v>50</v>
      </c>
      <c r="L1520" s="143"/>
      <c r="M1520" s="148"/>
      <c r="T1520" s="149"/>
      <c r="AT1520" s="145" t="s">
        <v>143</v>
      </c>
      <c r="AU1520" s="145" t="s">
        <v>81</v>
      </c>
      <c r="AV1520" s="12" t="s">
        <v>81</v>
      </c>
      <c r="AW1520" s="12" t="s">
        <v>27</v>
      </c>
      <c r="AX1520" s="12" t="s">
        <v>79</v>
      </c>
      <c r="AY1520" s="145" t="s">
        <v>135</v>
      </c>
    </row>
    <row r="1521" spans="2:65" s="1" customFormat="1" ht="16.5" customHeight="1">
      <c r="B1521" s="129"/>
      <c r="C1521" s="130" t="s">
        <v>1551</v>
      </c>
      <c r="D1521" s="130" t="s">
        <v>137</v>
      </c>
      <c r="E1521" s="131" t="s">
        <v>1552</v>
      </c>
      <c r="F1521" s="132" t="s">
        <v>1553</v>
      </c>
      <c r="G1521" s="133" t="s">
        <v>1554</v>
      </c>
      <c r="H1521" s="134">
        <v>500</v>
      </c>
      <c r="I1521" s="135"/>
      <c r="J1521" s="135">
        <f>ROUND(I1521*H1521,2)</f>
        <v>0</v>
      </c>
      <c r="K1521" s="136"/>
      <c r="L1521" s="29"/>
      <c r="M1521" s="137" t="s">
        <v>1</v>
      </c>
      <c r="N1521" s="138" t="s">
        <v>36</v>
      </c>
      <c r="O1521" s="139">
        <v>0</v>
      </c>
      <c r="P1521" s="139">
        <f>O1521*H1521</f>
        <v>0</v>
      </c>
      <c r="Q1521" s="139">
        <v>0</v>
      </c>
      <c r="R1521" s="139">
        <f>Q1521*H1521</f>
        <v>0</v>
      </c>
      <c r="S1521" s="139">
        <v>0</v>
      </c>
      <c r="T1521" s="140">
        <f>S1521*H1521</f>
        <v>0</v>
      </c>
      <c r="AR1521" s="141" t="s">
        <v>141</v>
      </c>
      <c r="AT1521" s="141" t="s">
        <v>137</v>
      </c>
      <c r="AU1521" s="141" t="s">
        <v>81</v>
      </c>
      <c r="AY1521" s="17" t="s">
        <v>135</v>
      </c>
      <c r="BE1521" s="142">
        <f>IF(N1521="základní",J1521,0)</f>
        <v>0</v>
      </c>
      <c r="BF1521" s="142">
        <f>IF(N1521="snížená",J1521,0)</f>
        <v>0</v>
      </c>
      <c r="BG1521" s="142">
        <f>IF(N1521="zákl. přenesená",J1521,0)</f>
        <v>0</v>
      </c>
      <c r="BH1521" s="142">
        <f>IF(N1521="sníž. přenesená",J1521,0)</f>
        <v>0</v>
      </c>
      <c r="BI1521" s="142">
        <f>IF(N1521="nulová",J1521,0)</f>
        <v>0</v>
      </c>
      <c r="BJ1521" s="17" t="s">
        <v>79</v>
      </c>
      <c r="BK1521" s="142">
        <f>ROUND(I1521*H1521,2)</f>
        <v>0</v>
      </c>
      <c r="BL1521" s="17" t="s">
        <v>141</v>
      </c>
      <c r="BM1521" s="141" t="s">
        <v>1555</v>
      </c>
    </row>
    <row r="1522" spans="2:65" s="12" customFormat="1">
      <c r="B1522" s="143"/>
      <c r="D1522" s="144" t="s">
        <v>143</v>
      </c>
      <c r="E1522" s="145" t="s">
        <v>1</v>
      </c>
      <c r="F1522" s="146" t="s">
        <v>1556</v>
      </c>
      <c r="H1522" s="147">
        <v>500</v>
      </c>
      <c r="L1522" s="143"/>
      <c r="M1522" s="148"/>
      <c r="T1522" s="149"/>
      <c r="AT1522" s="145" t="s">
        <v>143</v>
      </c>
      <c r="AU1522" s="145" t="s">
        <v>81</v>
      </c>
      <c r="AV1522" s="12" t="s">
        <v>81</v>
      </c>
      <c r="AW1522" s="12" t="s">
        <v>27</v>
      </c>
      <c r="AX1522" s="12" t="s">
        <v>79</v>
      </c>
      <c r="AY1522" s="145" t="s">
        <v>135</v>
      </c>
    </row>
    <row r="1523" spans="2:65" s="1" customFormat="1" ht="24.15" customHeight="1">
      <c r="B1523" s="129"/>
      <c r="C1523" s="130" t="s">
        <v>1557</v>
      </c>
      <c r="D1523" s="130" t="s">
        <v>137</v>
      </c>
      <c r="E1523" s="131" t="s">
        <v>1558</v>
      </c>
      <c r="F1523" s="132" t="s">
        <v>1559</v>
      </c>
      <c r="G1523" s="133" t="s">
        <v>140</v>
      </c>
      <c r="H1523" s="134">
        <v>185.02</v>
      </c>
      <c r="I1523" s="135"/>
      <c r="J1523" s="135">
        <f>ROUND(I1523*H1523,2)</f>
        <v>0</v>
      </c>
      <c r="K1523" s="136"/>
      <c r="L1523" s="29"/>
      <c r="M1523" s="137" t="s">
        <v>1</v>
      </c>
      <c r="N1523" s="138" t="s">
        <v>36</v>
      </c>
      <c r="O1523" s="139">
        <v>0.08</v>
      </c>
      <c r="P1523" s="139">
        <f>O1523*H1523</f>
        <v>14.801600000000001</v>
      </c>
      <c r="Q1523" s="139">
        <v>4.6999999999999999E-4</v>
      </c>
      <c r="R1523" s="139">
        <f>Q1523*H1523</f>
        <v>8.6959400000000006E-2</v>
      </c>
      <c r="S1523" s="139">
        <v>0</v>
      </c>
      <c r="T1523" s="140">
        <f>S1523*H1523</f>
        <v>0</v>
      </c>
      <c r="AR1523" s="141" t="s">
        <v>141</v>
      </c>
      <c r="AT1523" s="141" t="s">
        <v>137</v>
      </c>
      <c r="AU1523" s="141" t="s">
        <v>81</v>
      </c>
      <c r="AY1523" s="17" t="s">
        <v>135</v>
      </c>
      <c r="BE1523" s="142">
        <f>IF(N1523="základní",J1523,0)</f>
        <v>0</v>
      </c>
      <c r="BF1523" s="142">
        <f>IF(N1523="snížená",J1523,0)</f>
        <v>0</v>
      </c>
      <c r="BG1523" s="142">
        <f>IF(N1523="zákl. přenesená",J1523,0)</f>
        <v>0</v>
      </c>
      <c r="BH1523" s="142">
        <f>IF(N1523="sníž. přenesená",J1523,0)</f>
        <v>0</v>
      </c>
      <c r="BI1523" s="142">
        <f>IF(N1523="nulová",J1523,0)</f>
        <v>0</v>
      </c>
      <c r="BJ1523" s="17" t="s">
        <v>79</v>
      </c>
      <c r="BK1523" s="142">
        <f>ROUND(I1523*H1523,2)</f>
        <v>0</v>
      </c>
      <c r="BL1523" s="17" t="s">
        <v>141</v>
      </c>
      <c r="BM1523" s="141" t="s">
        <v>1560</v>
      </c>
    </row>
    <row r="1524" spans="2:65" s="14" customFormat="1">
      <c r="B1524" s="156"/>
      <c r="D1524" s="144" t="s">
        <v>143</v>
      </c>
      <c r="E1524" s="157" t="s">
        <v>1</v>
      </c>
      <c r="F1524" s="158" t="s">
        <v>1561</v>
      </c>
      <c r="H1524" s="157" t="s">
        <v>1</v>
      </c>
      <c r="L1524" s="156"/>
      <c r="M1524" s="159"/>
      <c r="T1524" s="160"/>
      <c r="AT1524" s="157" t="s">
        <v>143</v>
      </c>
      <c r="AU1524" s="157" t="s">
        <v>81</v>
      </c>
      <c r="AV1524" s="14" t="s">
        <v>79</v>
      </c>
      <c r="AW1524" s="14" t="s">
        <v>27</v>
      </c>
      <c r="AX1524" s="14" t="s">
        <v>71</v>
      </c>
      <c r="AY1524" s="157" t="s">
        <v>135</v>
      </c>
    </row>
    <row r="1525" spans="2:65" s="12" customFormat="1">
      <c r="B1525" s="143"/>
      <c r="D1525" s="144" t="s">
        <v>143</v>
      </c>
      <c r="E1525" s="145" t="s">
        <v>1</v>
      </c>
      <c r="F1525" s="146" t="s">
        <v>775</v>
      </c>
      <c r="H1525" s="147">
        <v>6.81</v>
      </c>
      <c r="L1525" s="143"/>
      <c r="M1525" s="148"/>
      <c r="T1525" s="149"/>
      <c r="AT1525" s="145" t="s">
        <v>143</v>
      </c>
      <c r="AU1525" s="145" t="s">
        <v>81</v>
      </c>
      <c r="AV1525" s="12" t="s">
        <v>81</v>
      </c>
      <c r="AW1525" s="12" t="s">
        <v>27</v>
      </c>
      <c r="AX1525" s="12" t="s">
        <v>71</v>
      </c>
      <c r="AY1525" s="145" t="s">
        <v>135</v>
      </c>
    </row>
    <row r="1526" spans="2:65" s="14" customFormat="1">
      <c r="B1526" s="156"/>
      <c r="D1526" s="144" t="s">
        <v>143</v>
      </c>
      <c r="E1526" s="157" t="s">
        <v>1</v>
      </c>
      <c r="F1526" s="158" t="s">
        <v>1562</v>
      </c>
      <c r="H1526" s="157" t="s">
        <v>1</v>
      </c>
      <c r="L1526" s="156"/>
      <c r="M1526" s="159"/>
      <c r="T1526" s="160"/>
      <c r="AT1526" s="157" t="s">
        <v>143</v>
      </c>
      <c r="AU1526" s="157" t="s">
        <v>81</v>
      </c>
      <c r="AV1526" s="14" t="s">
        <v>79</v>
      </c>
      <c r="AW1526" s="14" t="s">
        <v>27</v>
      </c>
      <c r="AX1526" s="14" t="s">
        <v>71</v>
      </c>
      <c r="AY1526" s="157" t="s">
        <v>135</v>
      </c>
    </row>
    <row r="1527" spans="2:65" s="12" customFormat="1">
      <c r="B1527" s="143"/>
      <c r="D1527" s="144" t="s">
        <v>143</v>
      </c>
      <c r="E1527" s="145" t="s">
        <v>1</v>
      </c>
      <c r="F1527" s="146" t="s">
        <v>1563</v>
      </c>
      <c r="H1527" s="147">
        <v>98.92</v>
      </c>
      <c r="L1527" s="143"/>
      <c r="M1527" s="148"/>
      <c r="T1527" s="149"/>
      <c r="AT1527" s="145" t="s">
        <v>143</v>
      </c>
      <c r="AU1527" s="145" t="s">
        <v>81</v>
      </c>
      <c r="AV1527" s="12" t="s">
        <v>81</v>
      </c>
      <c r="AW1527" s="12" t="s">
        <v>27</v>
      </c>
      <c r="AX1527" s="12" t="s">
        <v>71</v>
      </c>
      <c r="AY1527" s="145" t="s">
        <v>135</v>
      </c>
    </row>
    <row r="1528" spans="2:65" s="12" customFormat="1">
      <c r="B1528" s="143"/>
      <c r="D1528" s="144" t="s">
        <v>143</v>
      </c>
      <c r="E1528" s="145" t="s">
        <v>1</v>
      </c>
      <c r="F1528" s="146" t="s">
        <v>1564</v>
      </c>
      <c r="H1528" s="147">
        <v>58.59</v>
      </c>
      <c r="L1528" s="143"/>
      <c r="M1528" s="148"/>
      <c r="T1528" s="149"/>
      <c r="AT1528" s="145" t="s">
        <v>143</v>
      </c>
      <c r="AU1528" s="145" t="s">
        <v>81</v>
      </c>
      <c r="AV1528" s="12" t="s">
        <v>81</v>
      </c>
      <c r="AW1528" s="12" t="s">
        <v>27</v>
      </c>
      <c r="AX1528" s="12" t="s">
        <v>71</v>
      </c>
      <c r="AY1528" s="145" t="s">
        <v>135</v>
      </c>
    </row>
    <row r="1529" spans="2:65" s="12" customFormat="1">
      <c r="B1529" s="143"/>
      <c r="D1529" s="144" t="s">
        <v>143</v>
      </c>
      <c r="E1529" s="145" t="s">
        <v>1</v>
      </c>
      <c r="F1529" s="146" t="s">
        <v>1565</v>
      </c>
      <c r="H1529" s="147">
        <v>20.7</v>
      </c>
      <c r="L1529" s="143"/>
      <c r="M1529" s="148"/>
      <c r="T1529" s="149"/>
      <c r="AT1529" s="145" t="s">
        <v>143</v>
      </c>
      <c r="AU1529" s="145" t="s">
        <v>81</v>
      </c>
      <c r="AV1529" s="12" t="s">
        <v>81</v>
      </c>
      <c r="AW1529" s="12" t="s">
        <v>27</v>
      </c>
      <c r="AX1529" s="12" t="s">
        <v>71</v>
      </c>
      <c r="AY1529" s="145" t="s">
        <v>135</v>
      </c>
    </row>
    <row r="1530" spans="2:65" s="13" customFormat="1">
      <c r="B1530" s="150"/>
      <c r="D1530" s="144" t="s">
        <v>143</v>
      </c>
      <c r="E1530" s="151" t="s">
        <v>1</v>
      </c>
      <c r="F1530" s="152" t="s">
        <v>174</v>
      </c>
      <c r="H1530" s="153">
        <v>185.02</v>
      </c>
      <c r="L1530" s="150"/>
      <c r="M1530" s="154"/>
      <c r="T1530" s="155"/>
      <c r="AT1530" s="151" t="s">
        <v>143</v>
      </c>
      <c r="AU1530" s="151" t="s">
        <v>81</v>
      </c>
      <c r="AV1530" s="13" t="s">
        <v>141</v>
      </c>
      <c r="AW1530" s="13" t="s">
        <v>27</v>
      </c>
      <c r="AX1530" s="13" t="s">
        <v>79</v>
      </c>
      <c r="AY1530" s="151" t="s">
        <v>135</v>
      </c>
    </row>
    <row r="1531" spans="2:65" s="1" customFormat="1" ht="33" customHeight="1">
      <c r="B1531" s="129"/>
      <c r="C1531" s="130" t="s">
        <v>1566</v>
      </c>
      <c r="D1531" s="130" t="s">
        <v>137</v>
      </c>
      <c r="E1531" s="131" t="s">
        <v>1567</v>
      </c>
      <c r="F1531" s="132" t="s">
        <v>1568</v>
      </c>
      <c r="G1531" s="133" t="s">
        <v>140</v>
      </c>
      <c r="H1531" s="134">
        <v>2453.9389999999999</v>
      </c>
      <c r="I1531" s="135"/>
      <c r="J1531" s="135">
        <f>ROUND(I1531*H1531,2)</f>
        <v>0</v>
      </c>
      <c r="K1531" s="136"/>
      <c r="L1531" s="29"/>
      <c r="M1531" s="137" t="s">
        <v>1</v>
      </c>
      <c r="N1531" s="138" t="s">
        <v>36</v>
      </c>
      <c r="O1531" s="139">
        <v>0.11</v>
      </c>
      <c r="P1531" s="139">
        <f>O1531*H1531</f>
        <v>269.93329</v>
      </c>
      <c r="Q1531" s="139">
        <v>0</v>
      </c>
      <c r="R1531" s="139">
        <f>Q1531*H1531</f>
        <v>0</v>
      </c>
      <c r="S1531" s="139">
        <v>0</v>
      </c>
      <c r="T1531" s="140">
        <f>S1531*H1531</f>
        <v>0</v>
      </c>
      <c r="AR1531" s="141" t="s">
        <v>141</v>
      </c>
      <c r="AT1531" s="141" t="s">
        <v>137</v>
      </c>
      <c r="AU1531" s="141" t="s">
        <v>81</v>
      </c>
      <c r="AY1531" s="17" t="s">
        <v>135</v>
      </c>
      <c r="BE1531" s="142">
        <f>IF(N1531="základní",J1531,0)</f>
        <v>0</v>
      </c>
      <c r="BF1531" s="142">
        <f>IF(N1531="snížená",J1531,0)</f>
        <v>0</v>
      </c>
      <c r="BG1531" s="142">
        <f>IF(N1531="zákl. přenesená",J1531,0)</f>
        <v>0</v>
      </c>
      <c r="BH1531" s="142">
        <f>IF(N1531="sníž. přenesená",J1531,0)</f>
        <v>0</v>
      </c>
      <c r="BI1531" s="142">
        <f>IF(N1531="nulová",J1531,0)</f>
        <v>0</v>
      </c>
      <c r="BJ1531" s="17" t="s">
        <v>79</v>
      </c>
      <c r="BK1531" s="142">
        <f>ROUND(I1531*H1531,2)</f>
        <v>0</v>
      </c>
      <c r="BL1531" s="17" t="s">
        <v>141</v>
      </c>
      <c r="BM1531" s="141" t="s">
        <v>1569</v>
      </c>
    </row>
    <row r="1532" spans="2:65" s="14" customFormat="1">
      <c r="B1532" s="156"/>
      <c r="D1532" s="144" t="s">
        <v>143</v>
      </c>
      <c r="E1532" s="157" t="s">
        <v>1</v>
      </c>
      <c r="F1532" s="158" t="s">
        <v>1570</v>
      </c>
      <c r="H1532" s="157" t="s">
        <v>1</v>
      </c>
      <c r="L1532" s="156"/>
      <c r="M1532" s="159"/>
      <c r="T1532" s="160"/>
      <c r="AT1532" s="157" t="s">
        <v>143</v>
      </c>
      <c r="AU1532" s="157" t="s">
        <v>81</v>
      </c>
      <c r="AV1532" s="14" t="s">
        <v>79</v>
      </c>
      <c r="AW1532" s="14" t="s">
        <v>27</v>
      </c>
      <c r="AX1532" s="14" t="s">
        <v>71</v>
      </c>
      <c r="AY1532" s="157" t="s">
        <v>135</v>
      </c>
    </row>
    <row r="1533" spans="2:65" s="14" customFormat="1">
      <c r="B1533" s="156"/>
      <c r="D1533" s="144" t="s">
        <v>143</v>
      </c>
      <c r="E1533" s="157" t="s">
        <v>1</v>
      </c>
      <c r="F1533" s="158" t="s">
        <v>1001</v>
      </c>
      <c r="H1533" s="157" t="s">
        <v>1</v>
      </c>
      <c r="L1533" s="156"/>
      <c r="M1533" s="159"/>
      <c r="T1533" s="160"/>
      <c r="AT1533" s="157" t="s">
        <v>143</v>
      </c>
      <c r="AU1533" s="157" t="s">
        <v>81</v>
      </c>
      <c r="AV1533" s="14" t="s">
        <v>79</v>
      </c>
      <c r="AW1533" s="14" t="s">
        <v>27</v>
      </c>
      <c r="AX1533" s="14" t="s">
        <v>71</v>
      </c>
      <c r="AY1533" s="157" t="s">
        <v>135</v>
      </c>
    </row>
    <row r="1534" spans="2:65" s="12" customFormat="1">
      <c r="B1534" s="143"/>
      <c r="D1534" s="144" t="s">
        <v>143</v>
      </c>
      <c r="E1534" s="145" t="s">
        <v>1</v>
      </c>
      <c r="F1534" s="146" t="s">
        <v>1571</v>
      </c>
      <c r="H1534" s="147">
        <v>295.91699999999997</v>
      </c>
      <c r="L1534" s="143"/>
      <c r="M1534" s="148"/>
      <c r="T1534" s="149"/>
      <c r="AT1534" s="145" t="s">
        <v>143</v>
      </c>
      <c r="AU1534" s="145" t="s">
        <v>81</v>
      </c>
      <c r="AV1534" s="12" t="s">
        <v>81</v>
      </c>
      <c r="AW1534" s="12" t="s">
        <v>27</v>
      </c>
      <c r="AX1534" s="12" t="s">
        <v>71</v>
      </c>
      <c r="AY1534" s="145" t="s">
        <v>135</v>
      </c>
    </row>
    <row r="1535" spans="2:65" s="12" customFormat="1">
      <c r="B1535" s="143"/>
      <c r="D1535" s="144" t="s">
        <v>143</v>
      </c>
      <c r="E1535" s="145" t="s">
        <v>1</v>
      </c>
      <c r="F1535" s="146" t="s">
        <v>1152</v>
      </c>
      <c r="H1535" s="147">
        <v>-38.319000000000003</v>
      </c>
      <c r="L1535" s="143"/>
      <c r="M1535" s="148"/>
      <c r="T1535" s="149"/>
      <c r="AT1535" s="145" t="s">
        <v>143</v>
      </c>
      <c r="AU1535" s="145" t="s">
        <v>81</v>
      </c>
      <c r="AV1535" s="12" t="s">
        <v>81</v>
      </c>
      <c r="AW1535" s="12" t="s">
        <v>27</v>
      </c>
      <c r="AX1535" s="12" t="s">
        <v>71</v>
      </c>
      <c r="AY1535" s="145" t="s">
        <v>135</v>
      </c>
    </row>
    <row r="1536" spans="2:65" s="12" customFormat="1">
      <c r="B1536" s="143"/>
      <c r="D1536" s="144" t="s">
        <v>143</v>
      </c>
      <c r="E1536" s="145" t="s">
        <v>1</v>
      </c>
      <c r="F1536" s="146" t="s">
        <v>1572</v>
      </c>
      <c r="H1536" s="147">
        <v>-23.251000000000001</v>
      </c>
      <c r="L1536" s="143"/>
      <c r="M1536" s="148"/>
      <c r="T1536" s="149"/>
      <c r="AT1536" s="145" t="s">
        <v>143</v>
      </c>
      <c r="AU1536" s="145" t="s">
        <v>81</v>
      </c>
      <c r="AV1536" s="12" t="s">
        <v>81</v>
      </c>
      <c r="AW1536" s="12" t="s">
        <v>27</v>
      </c>
      <c r="AX1536" s="12" t="s">
        <v>71</v>
      </c>
      <c r="AY1536" s="145" t="s">
        <v>135</v>
      </c>
    </row>
    <row r="1537" spans="2:51" s="12" customFormat="1">
      <c r="B1537" s="143"/>
      <c r="D1537" s="144" t="s">
        <v>143</v>
      </c>
      <c r="E1537" s="145" t="s">
        <v>1</v>
      </c>
      <c r="F1537" s="146" t="s">
        <v>1573</v>
      </c>
      <c r="H1537" s="147">
        <v>87.23</v>
      </c>
      <c r="L1537" s="143"/>
      <c r="M1537" s="148"/>
      <c r="T1537" s="149"/>
      <c r="AT1537" s="145" t="s">
        <v>143</v>
      </c>
      <c r="AU1537" s="145" t="s">
        <v>81</v>
      </c>
      <c r="AV1537" s="12" t="s">
        <v>81</v>
      </c>
      <c r="AW1537" s="12" t="s">
        <v>27</v>
      </c>
      <c r="AX1537" s="12" t="s">
        <v>71</v>
      </c>
      <c r="AY1537" s="145" t="s">
        <v>135</v>
      </c>
    </row>
    <row r="1538" spans="2:51" s="12" customFormat="1">
      <c r="B1538" s="143"/>
      <c r="D1538" s="144" t="s">
        <v>143</v>
      </c>
      <c r="E1538" s="145" t="s">
        <v>1</v>
      </c>
      <c r="F1538" s="146" t="s">
        <v>1574</v>
      </c>
      <c r="H1538" s="147">
        <v>35.850999999999999</v>
      </c>
      <c r="L1538" s="143"/>
      <c r="M1538" s="148"/>
      <c r="T1538" s="149"/>
      <c r="AT1538" s="145" t="s">
        <v>143</v>
      </c>
      <c r="AU1538" s="145" t="s">
        <v>81</v>
      </c>
      <c r="AV1538" s="12" t="s">
        <v>81</v>
      </c>
      <c r="AW1538" s="12" t="s">
        <v>27</v>
      </c>
      <c r="AX1538" s="12" t="s">
        <v>71</v>
      </c>
      <c r="AY1538" s="145" t="s">
        <v>135</v>
      </c>
    </row>
    <row r="1539" spans="2:51" s="12" customFormat="1">
      <c r="B1539" s="143"/>
      <c r="D1539" s="144" t="s">
        <v>143</v>
      </c>
      <c r="E1539" s="145" t="s">
        <v>1</v>
      </c>
      <c r="F1539" s="146" t="s">
        <v>1575</v>
      </c>
      <c r="H1539" s="147">
        <v>135.488</v>
      </c>
      <c r="L1539" s="143"/>
      <c r="M1539" s="148"/>
      <c r="T1539" s="149"/>
      <c r="AT1539" s="145" t="s">
        <v>143</v>
      </c>
      <c r="AU1539" s="145" t="s">
        <v>81</v>
      </c>
      <c r="AV1539" s="12" t="s">
        <v>81</v>
      </c>
      <c r="AW1539" s="12" t="s">
        <v>27</v>
      </c>
      <c r="AX1539" s="12" t="s">
        <v>71</v>
      </c>
      <c r="AY1539" s="145" t="s">
        <v>135</v>
      </c>
    </row>
    <row r="1540" spans="2:51" s="12" customFormat="1">
      <c r="B1540" s="143"/>
      <c r="D1540" s="144" t="s">
        <v>143</v>
      </c>
      <c r="E1540" s="145" t="s">
        <v>1</v>
      </c>
      <c r="F1540" s="146" t="s">
        <v>1576</v>
      </c>
      <c r="H1540" s="147">
        <v>50.752000000000002</v>
      </c>
      <c r="L1540" s="143"/>
      <c r="M1540" s="148"/>
      <c r="T1540" s="149"/>
      <c r="AT1540" s="145" t="s">
        <v>143</v>
      </c>
      <c r="AU1540" s="145" t="s">
        <v>81</v>
      </c>
      <c r="AV1540" s="12" t="s">
        <v>81</v>
      </c>
      <c r="AW1540" s="12" t="s">
        <v>27</v>
      </c>
      <c r="AX1540" s="12" t="s">
        <v>71</v>
      </c>
      <c r="AY1540" s="145" t="s">
        <v>135</v>
      </c>
    </row>
    <row r="1541" spans="2:51" s="12" customFormat="1">
      <c r="B1541" s="143"/>
      <c r="D1541" s="144" t="s">
        <v>143</v>
      </c>
      <c r="E1541" s="145" t="s">
        <v>1</v>
      </c>
      <c r="F1541" s="146" t="s">
        <v>1577</v>
      </c>
      <c r="H1541" s="147">
        <v>63</v>
      </c>
      <c r="L1541" s="143"/>
      <c r="M1541" s="148"/>
      <c r="T1541" s="149"/>
      <c r="AT1541" s="145" t="s">
        <v>143</v>
      </c>
      <c r="AU1541" s="145" t="s">
        <v>81</v>
      </c>
      <c r="AV1541" s="12" t="s">
        <v>81</v>
      </c>
      <c r="AW1541" s="12" t="s">
        <v>27</v>
      </c>
      <c r="AX1541" s="12" t="s">
        <v>71</v>
      </c>
      <c r="AY1541" s="145" t="s">
        <v>135</v>
      </c>
    </row>
    <row r="1542" spans="2:51" s="12" customFormat="1">
      <c r="B1542" s="143"/>
      <c r="D1542" s="144" t="s">
        <v>143</v>
      </c>
      <c r="E1542" s="145" t="s">
        <v>1</v>
      </c>
      <c r="F1542" s="146" t="s">
        <v>1578</v>
      </c>
      <c r="H1542" s="147">
        <v>46.4</v>
      </c>
      <c r="L1542" s="143"/>
      <c r="M1542" s="148"/>
      <c r="T1542" s="149"/>
      <c r="AT1542" s="145" t="s">
        <v>143</v>
      </c>
      <c r="AU1542" s="145" t="s">
        <v>81</v>
      </c>
      <c r="AV1542" s="12" t="s">
        <v>81</v>
      </c>
      <c r="AW1542" s="12" t="s">
        <v>27</v>
      </c>
      <c r="AX1542" s="12" t="s">
        <v>71</v>
      </c>
      <c r="AY1542" s="145" t="s">
        <v>135</v>
      </c>
    </row>
    <row r="1543" spans="2:51" s="15" customFormat="1">
      <c r="B1543" s="175"/>
      <c r="D1543" s="144" t="s">
        <v>143</v>
      </c>
      <c r="E1543" s="176" t="s">
        <v>1</v>
      </c>
      <c r="F1543" s="177" t="s">
        <v>590</v>
      </c>
      <c r="H1543" s="178">
        <v>653.06799999999998</v>
      </c>
      <c r="L1543" s="175"/>
      <c r="M1543" s="179"/>
      <c r="T1543" s="180"/>
      <c r="AT1543" s="176" t="s">
        <v>143</v>
      </c>
      <c r="AU1543" s="176" t="s">
        <v>81</v>
      </c>
      <c r="AV1543" s="15" t="s">
        <v>150</v>
      </c>
      <c r="AW1543" s="15" t="s">
        <v>27</v>
      </c>
      <c r="AX1543" s="15" t="s">
        <v>71</v>
      </c>
      <c r="AY1543" s="176" t="s">
        <v>135</v>
      </c>
    </row>
    <row r="1544" spans="2:51" s="14" customFormat="1">
      <c r="B1544" s="156"/>
      <c r="D1544" s="144" t="s">
        <v>143</v>
      </c>
      <c r="E1544" s="157" t="s">
        <v>1</v>
      </c>
      <c r="F1544" s="158" t="s">
        <v>1155</v>
      </c>
      <c r="H1544" s="157" t="s">
        <v>1</v>
      </c>
      <c r="L1544" s="156"/>
      <c r="M1544" s="159"/>
      <c r="T1544" s="160"/>
      <c r="AT1544" s="157" t="s">
        <v>143</v>
      </c>
      <c r="AU1544" s="157" t="s">
        <v>81</v>
      </c>
      <c r="AV1544" s="14" t="s">
        <v>79</v>
      </c>
      <c r="AW1544" s="14" t="s">
        <v>27</v>
      </c>
      <c r="AX1544" s="14" t="s">
        <v>71</v>
      </c>
      <c r="AY1544" s="157" t="s">
        <v>135</v>
      </c>
    </row>
    <row r="1545" spans="2:51" s="12" customFormat="1">
      <c r="B1545" s="143"/>
      <c r="D1545" s="144" t="s">
        <v>143</v>
      </c>
      <c r="E1545" s="145" t="s">
        <v>1</v>
      </c>
      <c r="F1545" s="146" t="s">
        <v>1579</v>
      </c>
      <c r="H1545" s="147">
        <v>108.336</v>
      </c>
      <c r="L1545" s="143"/>
      <c r="M1545" s="148"/>
      <c r="T1545" s="149"/>
      <c r="AT1545" s="145" t="s">
        <v>143</v>
      </c>
      <c r="AU1545" s="145" t="s">
        <v>81</v>
      </c>
      <c r="AV1545" s="12" t="s">
        <v>81</v>
      </c>
      <c r="AW1545" s="12" t="s">
        <v>27</v>
      </c>
      <c r="AX1545" s="12" t="s">
        <v>71</v>
      </c>
      <c r="AY1545" s="145" t="s">
        <v>135</v>
      </c>
    </row>
    <row r="1546" spans="2:51" s="12" customFormat="1">
      <c r="B1546" s="143"/>
      <c r="D1546" s="144" t="s">
        <v>143</v>
      </c>
      <c r="E1546" s="145" t="s">
        <v>1</v>
      </c>
      <c r="F1546" s="146" t="s">
        <v>1580</v>
      </c>
      <c r="H1546" s="147">
        <v>135.62200000000001</v>
      </c>
      <c r="L1546" s="143"/>
      <c r="M1546" s="148"/>
      <c r="T1546" s="149"/>
      <c r="AT1546" s="145" t="s">
        <v>143</v>
      </c>
      <c r="AU1546" s="145" t="s">
        <v>81</v>
      </c>
      <c r="AV1546" s="12" t="s">
        <v>81</v>
      </c>
      <c r="AW1546" s="12" t="s">
        <v>27</v>
      </c>
      <c r="AX1546" s="12" t="s">
        <v>71</v>
      </c>
      <c r="AY1546" s="145" t="s">
        <v>135</v>
      </c>
    </row>
    <row r="1547" spans="2:51" s="12" customFormat="1">
      <c r="B1547" s="143"/>
      <c r="D1547" s="144" t="s">
        <v>143</v>
      </c>
      <c r="E1547" s="145" t="s">
        <v>1</v>
      </c>
      <c r="F1547" s="146" t="s">
        <v>1581</v>
      </c>
      <c r="H1547" s="147">
        <v>30.603000000000002</v>
      </c>
      <c r="L1547" s="143"/>
      <c r="M1547" s="148"/>
      <c r="T1547" s="149"/>
      <c r="AT1547" s="145" t="s">
        <v>143</v>
      </c>
      <c r="AU1547" s="145" t="s">
        <v>81</v>
      </c>
      <c r="AV1547" s="12" t="s">
        <v>81</v>
      </c>
      <c r="AW1547" s="12" t="s">
        <v>27</v>
      </c>
      <c r="AX1547" s="12" t="s">
        <v>71</v>
      </c>
      <c r="AY1547" s="145" t="s">
        <v>135</v>
      </c>
    </row>
    <row r="1548" spans="2:51" s="15" customFormat="1">
      <c r="B1548" s="175"/>
      <c r="D1548" s="144" t="s">
        <v>143</v>
      </c>
      <c r="E1548" s="176" t="s">
        <v>1</v>
      </c>
      <c r="F1548" s="177" t="s">
        <v>590</v>
      </c>
      <c r="H1548" s="178">
        <v>274.56099999999998</v>
      </c>
      <c r="L1548" s="175"/>
      <c r="M1548" s="179"/>
      <c r="T1548" s="180"/>
      <c r="AT1548" s="176" t="s">
        <v>143</v>
      </c>
      <c r="AU1548" s="176" t="s">
        <v>81</v>
      </c>
      <c r="AV1548" s="15" t="s">
        <v>150</v>
      </c>
      <c r="AW1548" s="15" t="s">
        <v>27</v>
      </c>
      <c r="AX1548" s="15" t="s">
        <v>71</v>
      </c>
      <c r="AY1548" s="176" t="s">
        <v>135</v>
      </c>
    </row>
    <row r="1549" spans="2:51" s="14" customFormat="1">
      <c r="B1549" s="156"/>
      <c r="D1549" s="144" t="s">
        <v>143</v>
      </c>
      <c r="E1549" s="157" t="s">
        <v>1</v>
      </c>
      <c r="F1549" s="158" t="s">
        <v>1162</v>
      </c>
      <c r="H1549" s="157" t="s">
        <v>1</v>
      </c>
      <c r="L1549" s="156"/>
      <c r="M1549" s="159"/>
      <c r="T1549" s="160"/>
      <c r="AT1549" s="157" t="s">
        <v>143</v>
      </c>
      <c r="AU1549" s="157" t="s">
        <v>81</v>
      </c>
      <c r="AV1549" s="14" t="s">
        <v>79</v>
      </c>
      <c r="AW1549" s="14" t="s">
        <v>27</v>
      </c>
      <c r="AX1549" s="14" t="s">
        <v>71</v>
      </c>
      <c r="AY1549" s="157" t="s">
        <v>135</v>
      </c>
    </row>
    <row r="1550" spans="2:51" s="12" customFormat="1">
      <c r="B1550" s="143"/>
      <c r="D1550" s="144" t="s">
        <v>143</v>
      </c>
      <c r="E1550" s="145" t="s">
        <v>1</v>
      </c>
      <c r="F1550" s="146" t="s">
        <v>1582</v>
      </c>
      <c r="H1550" s="147">
        <v>15.891</v>
      </c>
      <c r="L1550" s="143"/>
      <c r="M1550" s="148"/>
      <c r="T1550" s="149"/>
      <c r="AT1550" s="145" t="s">
        <v>143</v>
      </c>
      <c r="AU1550" s="145" t="s">
        <v>81</v>
      </c>
      <c r="AV1550" s="12" t="s">
        <v>81</v>
      </c>
      <c r="AW1550" s="12" t="s">
        <v>27</v>
      </c>
      <c r="AX1550" s="12" t="s">
        <v>71</v>
      </c>
      <c r="AY1550" s="145" t="s">
        <v>135</v>
      </c>
    </row>
    <row r="1551" spans="2:51" s="12" customFormat="1">
      <c r="B1551" s="143"/>
      <c r="D1551" s="144" t="s">
        <v>143</v>
      </c>
      <c r="E1551" s="145" t="s">
        <v>1</v>
      </c>
      <c r="F1551" s="146" t="s">
        <v>1583</v>
      </c>
      <c r="H1551" s="147">
        <v>24.22</v>
      </c>
      <c r="L1551" s="143"/>
      <c r="M1551" s="148"/>
      <c r="T1551" s="149"/>
      <c r="AT1551" s="145" t="s">
        <v>143</v>
      </c>
      <c r="AU1551" s="145" t="s">
        <v>81</v>
      </c>
      <c r="AV1551" s="12" t="s">
        <v>81</v>
      </c>
      <c r="AW1551" s="12" t="s">
        <v>27</v>
      </c>
      <c r="AX1551" s="12" t="s">
        <v>71</v>
      </c>
      <c r="AY1551" s="145" t="s">
        <v>135</v>
      </c>
    </row>
    <row r="1552" spans="2:51" s="12" customFormat="1">
      <c r="B1552" s="143"/>
      <c r="D1552" s="144" t="s">
        <v>143</v>
      </c>
      <c r="E1552" s="145" t="s">
        <v>1</v>
      </c>
      <c r="F1552" s="146" t="s">
        <v>1584</v>
      </c>
      <c r="H1552" s="147">
        <v>37.773000000000003</v>
      </c>
      <c r="L1552" s="143"/>
      <c r="M1552" s="148"/>
      <c r="T1552" s="149"/>
      <c r="AT1552" s="145" t="s">
        <v>143</v>
      </c>
      <c r="AU1552" s="145" t="s">
        <v>81</v>
      </c>
      <c r="AV1552" s="12" t="s">
        <v>81</v>
      </c>
      <c r="AW1552" s="12" t="s">
        <v>27</v>
      </c>
      <c r="AX1552" s="12" t="s">
        <v>71</v>
      </c>
      <c r="AY1552" s="145" t="s">
        <v>135</v>
      </c>
    </row>
    <row r="1553" spans="2:51" s="12" customFormat="1">
      <c r="B1553" s="143"/>
      <c r="D1553" s="144" t="s">
        <v>143</v>
      </c>
      <c r="E1553" s="145" t="s">
        <v>1</v>
      </c>
      <c r="F1553" s="146" t="s">
        <v>1585</v>
      </c>
      <c r="H1553" s="147">
        <v>113.443</v>
      </c>
      <c r="L1553" s="143"/>
      <c r="M1553" s="148"/>
      <c r="T1553" s="149"/>
      <c r="AT1553" s="145" t="s">
        <v>143</v>
      </c>
      <c r="AU1553" s="145" t="s">
        <v>81</v>
      </c>
      <c r="AV1553" s="12" t="s">
        <v>81</v>
      </c>
      <c r="AW1553" s="12" t="s">
        <v>27</v>
      </c>
      <c r="AX1553" s="12" t="s">
        <v>71</v>
      </c>
      <c r="AY1553" s="145" t="s">
        <v>135</v>
      </c>
    </row>
    <row r="1554" spans="2:51" s="15" customFormat="1">
      <c r="B1554" s="175"/>
      <c r="D1554" s="144" t="s">
        <v>143</v>
      </c>
      <c r="E1554" s="176" t="s">
        <v>1</v>
      </c>
      <c r="F1554" s="177" t="s">
        <v>590</v>
      </c>
      <c r="H1554" s="178">
        <v>191.327</v>
      </c>
      <c r="L1554" s="175"/>
      <c r="M1554" s="179"/>
      <c r="T1554" s="180"/>
      <c r="AT1554" s="176" t="s">
        <v>143</v>
      </c>
      <c r="AU1554" s="176" t="s">
        <v>81</v>
      </c>
      <c r="AV1554" s="15" t="s">
        <v>150</v>
      </c>
      <c r="AW1554" s="15" t="s">
        <v>27</v>
      </c>
      <c r="AX1554" s="15" t="s">
        <v>71</v>
      </c>
      <c r="AY1554" s="176" t="s">
        <v>135</v>
      </c>
    </row>
    <row r="1555" spans="2:51" s="14" customFormat="1">
      <c r="B1555" s="156"/>
      <c r="D1555" s="144" t="s">
        <v>143</v>
      </c>
      <c r="E1555" s="157" t="s">
        <v>1</v>
      </c>
      <c r="F1555" s="158" t="s">
        <v>1167</v>
      </c>
      <c r="H1555" s="157" t="s">
        <v>1</v>
      </c>
      <c r="L1555" s="156"/>
      <c r="M1555" s="159"/>
      <c r="T1555" s="160"/>
      <c r="AT1555" s="157" t="s">
        <v>143</v>
      </c>
      <c r="AU1555" s="157" t="s">
        <v>81</v>
      </c>
      <c r="AV1555" s="14" t="s">
        <v>79</v>
      </c>
      <c r="AW1555" s="14" t="s">
        <v>27</v>
      </c>
      <c r="AX1555" s="14" t="s">
        <v>71</v>
      </c>
      <c r="AY1555" s="157" t="s">
        <v>135</v>
      </c>
    </row>
    <row r="1556" spans="2:51" s="12" customFormat="1">
      <c r="B1556" s="143"/>
      <c r="D1556" s="144" t="s">
        <v>143</v>
      </c>
      <c r="E1556" s="145" t="s">
        <v>1</v>
      </c>
      <c r="F1556" s="146" t="s">
        <v>1586</v>
      </c>
      <c r="H1556" s="147">
        <v>23.256</v>
      </c>
      <c r="L1556" s="143"/>
      <c r="M1556" s="148"/>
      <c r="T1556" s="149"/>
      <c r="AT1556" s="145" t="s">
        <v>143</v>
      </c>
      <c r="AU1556" s="145" t="s">
        <v>81</v>
      </c>
      <c r="AV1556" s="12" t="s">
        <v>81</v>
      </c>
      <c r="AW1556" s="12" t="s">
        <v>27</v>
      </c>
      <c r="AX1556" s="12" t="s">
        <v>71</v>
      </c>
      <c r="AY1556" s="145" t="s">
        <v>135</v>
      </c>
    </row>
    <row r="1557" spans="2:51" s="12" customFormat="1">
      <c r="B1557" s="143"/>
      <c r="D1557" s="144" t="s">
        <v>143</v>
      </c>
      <c r="E1557" s="145" t="s">
        <v>1</v>
      </c>
      <c r="F1557" s="146" t="s">
        <v>1587</v>
      </c>
      <c r="H1557" s="147">
        <v>55.844999999999999</v>
      </c>
      <c r="L1557" s="143"/>
      <c r="M1557" s="148"/>
      <c r="T1557" s="149"/>
      <c r="AT1557" s="145" t="s">
        <v>143</v>
      </c>
      <c r="AU1557" s="145" t="s">
        <v>81</v>
      </c>
      <c r="AV1557" s="12" t="s">
        <v>81</v>
      </c>
      <c r="AW1557" s="12" t="s">
        <v>27</v>
      </c>
      <c r="AX1557" s="12" t="s">
        <v>71</v>
      </c>
      <c r="AY1557" s="145" t="s">
        <v>135</v>
      </c>
    </row>
    <row r="1558" spans="2:51" s="15" customFormat="1">
      <c r="B1558" s="175"/>
      <c r="D1558" s="144" t="s">
        <v>143</v>
      </c>
      <c r="E1558" s="176" t="s">
        <v>1</v>
      </c>
      <c r="F1558" s="177" t="s">
        <v>590</v>
      </c>
      <c r="H1558" s="178">
        <v>79.100999999999999</v>
      </c>
      <c r="L1558" s="175"/>
      <c r="M1558" s="179"/>
      <c r="T1558" s="180"/>
      <c r="AT1558" s="176" t="s">
        <v>143</v>
      </c>
      <c r="AU1558" s="176" t="s">
        <v>81</v>
      </c>
      <c r="AV1558" s="15" t="s">
        <v>150</v>
      </c>
      <c r="AW1558" s="15" t="s">
        <v>27</v>
      </c>
      <c r="AX1558" s="15" t="s">
        <v>71</v>
      </c>
      <c r="AY1558" s="176" t="s">
        <v>135</v>
      </c>
    </row>
    <row r="1559" spans="2:51" s="14" customFormat="1">
      <c r="B1559" s="156"/>
      <c r="D1559" s="144" t="s">
        <v>143</v>
      </c>
      <c r="E1559" s="157" t="s">
        <v>1</v>
      </c>
      <c r="F1559" s="158" t="s">
        <v>1588</v>
      </c>
      <c r="H1559" s="157" t="s">
        <v>1</v>
      </c>
      <c r="L1559" s="156"/>
      <c r="M1559" s="159"/>
      <c r="T1559" s="160"/>
      <c r="AT1559" s="157" t="s">
        <v>143</v>
      </c>
      <c r="AU1559" s="157" t="s">
        <v>81</v>
      </c>
      <c r="AV1559" s="14" t="s">
        <v>79</v>
      </c>
      <c r="AW1559" s="14" t="s">
        <v>27</v>
      </c>
      <c r="AX1559" s="14" t="s">
        <v>71</v>
      </c>
      <c r="AY1559" s="157" t="s">
        <v>135</v>
      </c>
    </row>
    <row r="1560" spans="2:51" s="14" customFormat="1">
      <c r="B1560" s="156"/>
      <c r="D1560" s="144" t="s">
        <v>143</v>
      </c>
      <c r="E1560" s="157" t="s">
        <v>1</v>
      </c>
      <c r="F1560" s="158" t="s">
        <v>1001</v>
      </c>
      <c r="H1560" s="157" t="s">
        <v>1</v>
      </c>
      <c r="L1560" s="156"/>
      <c r="M1560" s="159"/>
      <c r="T1560" s="160"/>
      <c r="AT1560" s="157" t="s">
        <v>143</v>
      </c>
      <c r="AU1560" s="157" t="s">
        <v>81</v>
      </c>
      <c r="AV1560" s="14" t="s">
        <v>79</v>
      </c>
      <c r="AW1560" s="14" t="s">
        <v>27</v>
      </c>
      <c r="AX1560" s="14" t="s">
        <v>71</v>
      </c>
      <c r="AY1560" s="157" t="s">
        <v>135</v>
      </c>
    </row>
    <row r="1561" spans="2:51" s="12" customFormat="1">
      <c r="B1561" s="143"/>
      <c r="D1561" s="144" t="s">
        <v>143</v>
      </c>
      <c r="E1561" s="145" t="s">
        <v>1</v>
      </c>
      <c r="F1561" s="146" t="s">
        <v>1589</v>
      </c>
      <c r="H1561" s="147">
        <v>42.8</v>
      </c>
      <c r="L1561" s="143"/>
      <c r="M1561" s="148"/>
      <c r="T1561" s="149"/>
      <c r="AT1561" s="145" t="s">
        <v>143</v>
      </c>
      <c r="AU1561" s="145" t="s">
        <v>81</v>
      </c>
      <c r="AV1561" s="12" t="s">
        <v>81</v>
      </c>
      <c r="AW1561" s="12" t="s">
        <v>27</v>
      </c>
      <c r="AX1561" s="12" t="s">
        <v>71</v>
      </c>
      <c r="AY1561" s="145" t="s">
        <v>135</v>
      </c>
    </row>
    <row r="1562" spans="2:51" s="12" customFormat="1">
      <c r="B1562" s="143"/>
      <c r="D1562" s="144" t="s">
        <v>143</v>
      </c>
      <c r="E1562" s="145" t="s">
        <v>1</v>
      </c>
      <c r="F1562" s="146" t="s">
        <v>1590</v>
      </c>
      <c r="H1562" s="147">
        <v>155.1</v>
      </c>
      <c r="L1562" s="143"/>
      <c r="M1562" s="148"/>
      <c r="T1562" s="149"/>
      <c r="AT1562" s="145" t="s">
        <v>143</v>
      </c>
      <c r="AU1562" s="145" t="s">
        <v>81</v>
      </c>
      <c r="AV1562" s="12" t="s">
        <v>81</v>
      </c>
      <c r="AW1562" s="12" t="s">
        <v>27</v>
      </c>
      <c r="AX1562" s="12" t="s">
        <v>71</v>
      </c>
      <c r="AY1562" s="145" t="s">
        <v>135</v>
      </c>
    </row>
    <row r="1563" spans="2:51" s="15" customFormat="1">
      <c r="B1563" s="175"/>
      <c r="D1563" s="144" t="s">
        <v>143</v>
      </c>
      <c r="E1563" s="176" t="s">
        <v>1</v>
      </c>
      <c r="F1563" s="177" t="s">
        <v>590</v>
      </c>
      <c r="H1563" s="178">
        <v>197.9</v>
      </c>
      <c r="L1563" s="175"/>
      <c r="M1563" s="179"/>
      <c r="T1563" s="180"/>
      <c r="AT1563" s="176" t="s">
        <v>143</v>
      </c>
      <c r="AU1563" s="176" t="s">
        <v>81</v>
      </c>
      <c r="AV1563" s="15" t="s">
        <v>150</v>
      </c>
      <c r="AW1563" s="15" t="s">
        <v>27</v>
      </c>
      <c r="AX1563" s="15" t="s">
        <v>71</v>
      </c>
      <c r="AY1563" s="176" t="s">
        <v>135</v>
      </c>
    </row>
    <row r="1564" spans="2:51" s="14" customFormat="1">
      <c r="B1564" s="156"/>
      <c r="D1564" s="144" t="s">
        <v>143</v>
      </c>
      <c r="E1564" s="157" t="s">
        <v>1</v>
      </c>
      <c r="F1564" s="158" t="s">
        <v>1155</v>
      </c>
      <c r="H1564" s="157" t="s">
        <v>1</v>
      </c>
      <c r="L1564" s="156"/>
      <c r="M1564" s="159"/>
      <c r="T1564" s="160"/>
      <c r="AT1564" s="157" t="s">
        <v>143</v>
      </c>
      <c r="AU1564" s="157" t="s">
        <v>81</v>
      </c>
      <c r="AV1564" s="14" t="s">
        <v>79</v>
      </c>
      <c r="AW1564" s="14" t="s">
        <v>27</v>
      </c>
      <c r="AX1564" s="14" t="s">
        <v>71</v>
      </c>
      <c r="AY1564" s="157" t="s">
        <v>135</v>
      </c>
    </row>
    <row r="1565" spans="2:51" s="12" customFormat="1">
      <c r="B1565" s="143"/>
      <c r="D1565" s="144" t="s">
        <v>143</v>
      </c>
      <c r="E1565" s="145" t="s">
        <v>1</v>
      </c>
      <c r="F1565" s="146" t="s">
        <v>1591</v>
      </c>
      <c r="H1565" s="147">
        <v>47.7</v>
      </c>
      <c r="L1565" s="143"/>
      <c r="M1565" s="148"/>
      <c r="T1565" s="149"/>
      <c r="AT1565" s="145" t="s">
        <v>143</v>
      </c>
      <c r="AU1565" s="145" t="s">
        <v>81</v>
      </c>
      <c r="AV1565" s="12" t="s">
        <v>81</v>
      </c>
      <c r="AW1565" s="12" t="s">
        <v>27</v>
      </c>
      <c r="AX1565" s="12" t="s">
        <v>71</v>
      </c>
      <c r="AY1565" s="145" t="s">
        <v>135</v>
      </c>
    </row>
    <row r="1566" spans="2:51" s="12" customFormat="1">
      <c r="B1566" s="143"/>
      <c r="D1566" s="144" t="s">
        <v>143</v>
      </c>
      <c r="E1566" s="145" t="s">
        <v>1</v>
      </c>
      <c r="F1566" s="146" t="s">
        <v>1592</v>
      </c>
      <c r="H1566" s="147">
        <v>168</v>
      </c>
      <c r="L1566" s="143"/>
      <c r="M1566" s="148"/>
      <c r="T1566" s="149"/>
      <c r="AT1566" s="145" t="s">
        <v>143</v>
      </c>
      <c r="AU1566" s="145" t="s">
        <v>81</v>
      </c>
      <c r="AV1566" s="12" t="s">
        <v>81</v>
      </c>
      <c r="AW1566" s="12" t="s">
        <v>27</v>
      </c>
      <c r="AX1566" s="12" t="s">
        <v>71</v>
      </c>
      <c r="AY1566" s="145" t="s">
        <v>135</v>
      </c>
    </row>
    <row r="1567" spans="2:51" s="15" customFormat="1">
      <c r="B1567" s="175"/>
      <c r="D1567" s="144" t="s">
        <v>143</v>
      </c>
      <c r="E1567" s="176" t="s">
        <v>1</v>
      </c>
      <c r="F1567" s="177" t="s">
        <v>590</v>
      </c>
      <c r="H1567" s="178">
        <v>215.7</v>
      </c>
      <c r="L1567" s="175"/>
      <c r="M1567" s="179"/>
      <c r="T1567" s="180"/>
      <c r="AT1567" s="176" t="s">
        <v>143</v>
      </c>
      <c r="AU1567" s="176" t="s">
        <v>81</v>
      </c>
      <c r="AV1567" s="15" t="s">
        <v>150</v>
      </c>
      <c r="AW1567" s="15" t="s">
        <v>27</v>
      </c>
      <c r="AX1567" s="15" t="s">
        <v>71</v>
      </c>
      <c r="AY1567" s="176" t="s">
        <v>135</v>
      </c>
    </row>
    <row r="1568" spans="2:51" s="14" customFormat="1">
      <c r="B1568" s="156"/>
      <c r="D1568" s="144" t="s">
        <v>143</v>
      </c>
      <c r="E1568" s="157" t="s">
        <v>1</v>
      </c>
      <c r="F1568" s="158" t="s">
        <v>1162</v>
      </c>
      <c r="H1568" s="157" t="s">
        <v>1</v>
      </c>
      <c r="L1568" s="156"/>
      <c r="M1568" s="159"/>
      <c r="T1568" s="160"/>
      <c r="AT1568" s="157" t="s">
        <v>143</v>
      </c>
      <c r="AU1568" s="157" t="s">
        <v>81</v>
      </c>
      <c r="AV1568" s="14" t="s">
        <v>79</v>
      </c>
      <c r="AW1568" s="14" t="s">
        <v>27</v>
      </c>
      <c r="AX1568" s="14" t="s">
        <v>71</v>
      </c>
      <c r="AY1568" s="157" t="s">
        <v>135</v>
      </c>
    </row>
    <row r="1569" spans="2:65" s="12" customFormat="1">
      <c r="B1569" s="143"/>
      <c r="D1569" s="144" t="s">
        <v>143</v>
      </c>
      <c r="E1569" s="145" t="s">
        <v>1</v>
      </c>
      <c r="F1569" s="146" t="s">
        <v>1593</v>
      </c>
      <c r="H1569" s="147">
        <v>344.04</v>
      </c>
      <c r="L1569" s="143"/>
      <c r="M1569" s="148"/>
      <c r="T1569" s="149"/>
      <c r="AT1569" s="145" t="s">
        <v>143</v>
      </c>
      <c r="AU1569" s="145" t="s">
        <v>81</v>
      </c>
      <c r="AV1569" s="12" t="s">
        <v>81</v>
      </c>
      <c r="AW1569" s="12" t="s">
        <v>27</v>
      </c>
      <c r="AX1569" s="12" t="s">
        <v>71</v>
      </c>
      <c r="AY1569" s="145" t="s">
        <v>135</v>
      </c>
    </row>
    <row r="1570" spans="2:65" s="12" customFormat="1">
      <c r="B1570" s="143"/>
      <c r="D1570" s="144" t="s">
        <v>143</v>
      </c>
      <c r="E1570" s="145" t="s">
        <v>1</v>
      </c>
      <c r="F1570" s="146" t="s">
        <v>1594</v>
      </c>
      <c r="H1570" s="147">
        <v>98.91</v>
      </c>
      <c r="L1570" s="143"/>
      <c r="M1570" s="148"/>
      <c r="T1570" s="149"/>
      <c r="AT1570" s="145" t="s">
        <v>143</v>
      </c>
      <c r="AU1570" s="145" t="s">
        <v>81</v>
      </c>
      <c r="AV1570" s="12" t="s">
        <v>81</v>
      </c>
      <c r="AW1570" s="12" t="s">
        <v>27</v>
      </c>
      <c r="AX1570" s="12" t="s">
        <v>71</v>
      </c>
      <c r="AY1570" s="145" t="s">
        <v>135</v>
      </c>
    </row>
    <row r="1571" spans="2:65" s="12" customFormat="1">
      <c r="B1571" s="143"/>
      <c r="D1571" s="144" t="s">
        <v>143</v>
      </c>
      <c r="E1571" s="145" t="s">
        <v>1</v>
      </c>
      <c r="F1571" s="146" t="s">
        <v>1595</v>
      </c>
      <c r="H1571" s="147">
        <v>60.5</v>
      </c>
      <c r="L1571" s="143"/>
      <c r="M1571" s="148"/>
      <c r="T1571" s="149"/>
      <c r="AT1571" s="145" t="s">
        <v>143</v>
      </c>
      <c r="AU1571" s="145" t="s">
        <v>81</v>
      </c>
      <c r="AV1571" s="12" t="s">
        <v>81</v>
      </c>
      <c r="AW1571" s="12" t="s">
        <v>27</v>
      </c>
      <c r="AX1571" s="12" t="s">
        <v>71</v>
      </c>
      <c r="AY1571" s="145" t="s">
        <v>135</v>
      </c>
    </row>
    <row r="1572" spans="2:65" s="15" customFormat="1">
      <c r="B1572" s="175"/>
      <c r="D1572" s="144" t="s">
        <v>143</v>
      </c>
      <c r="E1572" s="176" t="s">
        <v>1</v>
      </c>
      <c r="F1572" s="177" t="s">
        <v>590</v>
      </c>
      <c r="H1572" s="178">
        <v>503.45</v>
      </c>
      <c r="L1572" s="175"/>
      <c r="M1572" s="179"/>
      <c r="T1572" s="180"/>
      <c r="AT1572" s="176" t="s">
        <v>143</v>
      </c>
      <c r="AU1572" s="176" t="s">
        <v>81</v>
      </c>
      <c r="AV1572" s="15" t="s">
        <v>150</v>
      </c>
      <c r="AW1572" s="15" t="s">
        <v>27</v>
      </c>
      <c r="AX1572" s="15" t="s">
        <v>71</v>
      </c>
      <c r="AY1572" s="176" t="s">
        <v>135</v>
      </c>
    </row>
    <row r="1573" spans="2:65" s="14" customFormat="1">
      <c r="B1573" s="156"/>
      <c r="D1573" s="144" t="s">
        <v>143</v>
      </c>
      <c r="E1573" s="157" t="s">
        <v>1</v>
      </c>
      <c r="F1573" s="158" t="s">
        <v>1167</v>
      </c>
      <c r="H1573" s="157" t="s">
        <v>1</v>
      </c>
      <c r="L1573" s="156"/>
      <c r="M1573" s="159"/>
      <c r="T1573" s="160"/>
      <c r="AT1573" s="157" t="s">
        <v>143</v>
      </c>
      <c r="AU1573" s="157" t="s">
        <v>81</v>
      </c>
      <c r="AV1573" s="14" t="s">
        <v>79</v>
      </c>
      <c r="AW1573" s="14" t="s">
        <v>27</v>
      </c>
      <c r="AX1573" s="14" t="s">
        <v>71</v>
      </c>
      <c r="AY1573" s="157" t="s">
        <v>135</v>
      </c>
    </row>
    <row r="1574" spans="2:65" s="12" customFormat="1">
      <c r="B1574" s="143"/>
      <c r="D1574" s="144" t="s">
        <v>143</v>
      </c>
      <c r="E1574" s="145" t="s">
        <v>1</v>
      </c>
      <c r="F1574" s="146" t="s">
        <v>1596</v>
      </c>
      <c r="H1574" s="147">
        <v>338.83199999999999</v>
      </c>
      <c r="L1574" s="143"/>
      <c r="M1574" s="148"/>
      <c r="T1574" s="149"/>
      <c r="AT1574" s="145" t="s">
        <v>143</v>
      </c>
      <c r="AU1574" s="145" t="s">
        <v>81</v>
      </c>
      <c r="AV1574" s="12" t="s">
        <v>81</v>
      </c>
      <c r="AW1574" s="12" t="s">
        <v>27</v>
      </c>
      <c r="AX1574" s="12" t="s">
        <v>71</v>
      </c>
      <c r="AY1574" s="145" t="s">
        <v>135</v>
      </c>
    </row>
    <row r="1575" spans="2:65" s="15" customFormat="1">
      <c r="B1575" s="175"/>
      <c r="D1575" s="144" t="s">
        <v>143</v>
      </c>
      <c r="E1575" s="176" t="s">
        <v>1</v>
      </c>
      <c r="F1575" s="177" t="s">
        <v>590</v>
      </c>
      <c r="H1575" s="178">
        <v>338.83199999999999</v>
      </c>
      <c r="L1575" s="175"/>
      <c r="M1575" s="179"/>
      <c r="T1575" s="180"/>
      <c r="AT1575" s="176" t="s">
        <v>143</v>
      </c>
      <c r="AU1575" s="176" t="s">
        <v>81</v>
      </c>
      <c r="AV1575" s="15" t="s">
        <v>150</v>
      </c>
      <c r="AW1575" s="15" t="s">
        <v>27</v>
      </c>
      <c r="AX1575" s="15" t="s">
        <v>71</v>
      </c>
      <c r="AY1575" s="176" t="s">
        <v>135</v>
      </c>
    </row>
    <row r="1576" spans="2:65" s="13" customFormat="1">
      <c r="B1576" s="150"/>
      <c r="D1576" s="144" t="s">
        <v>143</v>
      </c>
      <c r="E1576" s="151" t="s">
        <v>1</v>
      </c>
      <c r="F1576" s="152" t="s">
        <v>174</v>
      </c>
      <c r="H1576" s="153">
        <v>2453.9389999999999</v>
      </c>
      <c r="L1576" s="150"/>
      <c r="M1576" s="154"/>
      <c r="T1576" s="155"/>
      <c r="AT1576" s="151" t="s">
        <v>143</v>
      </c>
      <c r="AU1576" s="151" t="s">
        <v>81</v>
      </c>
      <c r="AV1576" s="13" t="s">
        <v>141</v>
      </c>
      <c r="AW1576" s="13" t="s">
        <v>27</v>
      </c>
      <c r="AX1576" s="13" t="s">
        <v>79</v>
      </c>
      <c r="AY1576" s="151" t="s">
        <v>135</v>
      </c>
    </row>
    <row r="1577" spans="2:65" s="1" customFormat="1" ht="33" customHeight="1">
      <c r="B1577" s="129"/>
      <c r="C1577" s="130" t="s">
        <v>1597</v>
      </c>
      <c r="D1577" s="130" t="s">
        <v>137</v>
      </c>
      <c r="E1577" s="131" t="s">
        <v>1598</v>
      </c>
      <c r="F1577" s="132" t="s">
        <v>1599</v>
      </c>
      <c r="G1577" s="133" t="s">
        <v>140</v>
      </c>
      <c r="H1577" s="134">
        <v>73618.17</v>
      </c>
      <c r="I1577" s="135"/>
      <c r="J1577" s="135">
        <f>ROUND(I1577*H1577,2)</f>
        <v>0</v>
      </c>
      <c r="K1577" s="136"/>
      <c r="L1577" s="29"/>
      <c r="M1577" s="137" t="s">
        <v>1</v>
      </c>
      <c r="N1577" s="138" t="s">
        <v>36</v>
      </c>
      <c r="O1577" s="139">
        <v>0</v>
      </c>
      <c r="P1577" s="139">
        <f>O1577*H1577</f>
        <v>0</v>
      </c>
      <c r="Q1577" s="139">
        <v>0</v>
      </c>
      <c r="R1577" s="139">
        <f>Q1577*H1577</f>
        <v>0</v>
      </c>
      <c r="S1577" s="139">
        <v>0</v>
      </c>
      <c r="T1577" s="140">
        <f>S1577*H1577</f>
        <v>0</v>
      </c>
      <c r="AR1577" s="141" t="s">
        <v>141</v>
      </c>
      <c r="AT1577" s="141" t="s">
        <v>137</v>
      </c>
      <c r="AU1577" s="141" t="s">
        <v>81</v>
      </c>
      <c r="AY1577" s="17" t="s">
        <v>135</v>
      </c>
      <c r="BE1577" s="142">
        <f>IF(N1577="základní",J1577,0)</f>
        <v>0</v>
      </c>
      <c r="BF1577" s="142">
        <f>IF(N1577="snížená",J1577,0)</f>
        <v>0</v>
      </c>
      <c r="BG1577" s="142">
        <f>IF(N1577="zákl. přenesená",J1577,0)</f>
        <v>0</v>
      </c>
      <c r="BH1577" s="142">
        <f>IF(N1577="sníž. přenesená",J1577,0)</f>
        <v>0</v>
      </c>
      <c r="BI1577" s="142">
        <f>IF(N1577="nulová",J1577,0)</f>
        <v>0</v>
      </c>
      <c r="BJ1577" s="17" t="s">
        <v>79</v>
      </c>
      <c r="BK1577" s="142">
        <f>ROUND(I1577*H1577,2)</f>
        <v>0</v>
      </c>
      <c r="BL1577" s="17" t="s">
        <v>141</v>
      </c>
      <c r="BM1577" s="141" t="s">
        <v>1600</v>
      </c>
    </row>
    <row r="1578" spans="2:65" s="12" customFormat="1">
      <c r="B1578" s="143"/>
      <c r="D1578" s="144" t="s">
        <v>143</v>
      </c>
      <c r="E1578" s="145" t="s">
        <v>1</v>
      </c>
      <c r="F1578" s="146" t="s">
        <v>1601</v>
      </c>
      <c r="H1578" s="147">
        <v>73618.17</v>
      </c>
      <c r="L1578" s="143"/>
      <c r="M1578" s="148"/>
      <c r="T1578" s="149"/>
      <c r="AT1578" s="145" t="s">
        <v>143</v>
      </c>
      <c r="AU1578" s="145" t="s">
        <v>81</v>
      </c>
      <c r="AV1578" s="12" t="s">
        <v>81</v>
      </c>
      <c r="AW1578" s="12" t="s">
        <v>27</v>
      </c>
      <c r="AX1578" s="12" t="s">
        <v>79</v>
      </c>
      <c r="AY1578" s="145" t="s">
        <v>135</v>
      </c>
    </row>
    <row r="1579" spans="2:65" s="1" customFormat="1" ht="33" customHeight="1">
      <c r="B1579" s="129"/>
      <c r="C1579" s="130" t="s">
        <v>1602</v>
      </c>
      <c r="D1579" s="130" t="s">
        <v>137</v>
      </c>
      <c r="E1579" s="131" t="s">
        <v>1603</v>
      </c>
      <c r="F1579" s="132" t="s">
        <v>1604</v>
      </c>
      <c r="G1579" s="133" t="s">
        <v>140</v>
      </c>
      <c r="H1579" s="134">
        <v>2453.9389999999999</v>
      </c>
      <c r="I1579" s="135"/>
      <c r="J1579" s="135">
        <f>ROUND(I1579*H1579,2)</f>
        <v>0</v>
      </c>
      <c r="K1579" s="136"/>
      <c r="L1579" s="29"/>
      <c r="M1579" s="137" t="s">
        <v>1</v>
      </c>
      <c r="N1579" s="138" t="s">
        <v>36</v>
      </c>
      <c r="O1579" s="139">
        <v>6.9000000000000006E-2</v>
      </c>
      <c r="P1579" s="139">
        <f>O1579*H1579</f>
        <v>169.32179099999999</v>
      </c>
      <c r="Q1579" s="139">
        <v>0</v>
      </c>
      <c r="R1579" s="139">
        <f>Q1579*H1579</f>
        <v>0</v>
      </c>
      <c r="S1579" s="139">
        <v>0</v>
      </c>
      <c r="T1579" s="140">
        <f>S1579*H1579</f>
        <v>0</v>
      </c>
      <c r="AR1579" s="141" t="s">
        <v>141</v>
      </c>
      <c r="AT1579" s="141" t="s">
        <v>137</v>
      </c>
      <c r="AU1579" s="141" t="s">
        <v>81</v>
      </c>
      <c r="AY1579" s="17" t="s">
        <v>135</v>
      </c>
      <c r="BE1579" s="142">
        <f>IF(N1579="základní",J1579,0)</f>
        <v>0</v>
      </c>
      <c r="BF1579" s="142">
        <f>IF(N1579="snížená",J1579,0)</f>
        <v>0</v>
      </c>
      <c r="BG1579" s="142">
        <f>IF(N1579="zákl. přenesená",J1579,0)</f>
        <v>0</v>
      </c>
      <c r="BH1579" s="142">
        <f>IF(N1579="sníž. přenesená",J1579,0)</f>
        <v>0</v>
      </c>
      <c r="BI1579" s="142">
        <f>IF(N1579="nulová",J1579,0)</f>
        <v>0</v>
      </c>
      <c r="BJ1579" s="17" t="s">
        <v>79</v>
      </c>
      <c r="BK1579" s="142">
        <f>ROUND(I1579*H1579,2)</f>
        <v>0</v>
      </c>
      <c r="BL1579" s="17" t="s">
        <v>141</v>
      </c>
      <c r="BM1579" s="141" t="s">
        <v>1605</v>
      </c>
    </row>
    <row r="1580" spans="2:65" s="1" customFormat="1" ht="33" customHeight="1">
      <c r="B1580" s="129"/>
      <c r="C1580" s="130" t="s">
        <v>1606</v>
      </c>
      <c r="D1580" s="130" t="s">
        <v>137</v>
      </c>
      <c r="E1580" s="131" t="s">
        <v>1607</v>
      </c>
      <c r="F1580" s="132" t="s">
        <v>1608</v>
      </c>
      <c r="G1580" s="133" t="s">
        <v>140</v>
      </c>
      <c r="H1580" s="134">
        <v>1442.5940000000001</v>
      </c>
      <c r="I1580" s="135"/>
      <c r="J1580" s="135">
        <f>ROUND(I1580*H1580,2)</f>
        <v>0</v>
      </c>
      <c r="K1580" s="136"/>
      <c r="L1580" s="29"/>
      <c r="M1580" s="137" t="s">
        <v>1</v>
      </c>
      <c r="N1580" s="138" t="s">
        <v>36</v>
      </c>
      <c r="O1580" s="139">
        <v>0.12</v>
      </c>
      <c r="P1580" s="139">
        <f>O1580*H1580</f>
        <v>173.11127999999999</v>
      </c>
      <c r="Q1580" s="139">
        <v>0</v>
      </c>
      <c r="R1580" s="139">
        <f>Q1580*H1580</f>
        <v>0</v>
      </c>
      <c r="S1580" s="139">
        <v>0</v>
      </c>
      <c r="T1580" s="140">
        <f>S1580*H1580</f>
        <v>0</v>
      </c>
      <c r="AR1580" s="141" t="s">
        <v>141</v>
      </c>
      <c r="AT1580" s="141" t="s">
        <v>137</v>
      </c>
      <c r="AU1580" s="141" t="s">
        <v>81</v>
      </c>
      <c r="AY1580" s="17" t="s">
        <v>135</v>
      </c>
      <c r="BE1580" s="142">
        <f>IF(N1580="základní",J1580,0)</f>
        <v>0</v>
      </c>
      <c r="BF1580" s="142">
        <f>IF(N1580="snížená",J1580,0)</f>
        <v>0</v>
      </c>
      <c r="BG1580" s="142">
        <f>IF(N1580="zákl. přenesená",J1580,0)</f>
        <v>0</v>
      </c>
      <c r="BH1580" s="142">
        <f>IF(N1580="sníž. přenesená",J1580,0)</f>
        <v>0</v>
      </c>
      <c r="BI1580" s="142">
        <f>IF(N1580="nulová",J1580,0)</f>
        <v>0</v>
      </c>
      <c r="BJ1580" s="17" t="s">
        <v>79</v>
      </c>
      <c r="BK1580" s="142">
        <f>ROUND(I1580*H1580,2)</f>
        <v>0</v>
      </c>
      <c r="BL1580" s="17" t="s">
        <v>141</v>
      </c>
      <c r="BM1580" s="141" t="s">
        <v>1609</v>
      </c>
    </row>
    <row r="1581" spans="2:65" s="14" customFormat="1">
      <c r="B1581" s="156"/>
      <c r="D1581" s="144" t="s">
        <v>143</v>
      </c>
      <c r="E1581" s="157" t="s">
        <v>1</v>
      </c>
      <c r="F1581" s="158" t="s">
        <v>1610</v>
      </c>
      <c r="H1581" s="157" t="s">
        <v>1</v>
      </c>
      <c r="L1581" s="156"/>
      <c r="M1581" s="159"/>
      <c r="T1581" s="160"/>
      <c r="AT1581" s="157" t="s">
        <v>143</v>
      </c>
      <c r="AU1581" s="157" t="s">
        <v>81</v>
      </c>
      <c r="AV1581" s="14" t="s">
        <v>79</v>
      </c>
      <c r="AW1581" s="14" t="s">
        <v>27</v>
      </c>
      <c r="AX1581" s="14" t="s">
        <v>71</v>
      </c>
      <c r="AY1581" s="157" t="s">
        <v>135</v>
      </c>
    </row>
    <row r="1582" spans="2:65" s="12" customFormat="1">
      <c r="B1582" s="143"/>
      <c r="D1582" s="144" t="s">
        <v>143</v>
      </c>
      <c r="E1582" s="145" t="s">
        <v>1</v>
      </c>
      <c r="F1582" s="146" t="s">
        <v>1611</v>
      </c>
      <c r="H1582" s="147">
        <v>548.52</v>
      </c>
      <c r="L1582" s="143"/>
      <c r="M1582" s="148"/>
      <c r="T1582" s="149"/>
      <c r="AT1582" s="145" t="s">
        <v>143</v>
      </c>
      <c r="AU1582" s="145" t="s">
        <v>81</v>
      </c>
      <c r="AV1582" s="12" t="s">
        <v>81</v>
      </c>
      <c r="AW1582" s="12" t="s">
        <v>27</v>
      </c>
      <c r="AX1582" s="12" t="s">
        <v>71</v>
      </c>
      <c r="AY1582" s="145" t="s">
        <v>135</v>
      </c>
    </row>
    <row r="1583" spans="2:65" s="12" customFormat="1">
      <c r="B1583" s="143"/>
      <c r="D1583" s="144" t="s">
        <v>143</v>
      </c>
      <c r="E1583" s="145" t="s">
        <v>1</v>
      </c>
      <c r="F1583" s="146" t="s">
        <v>1612</v>
      </c>
      <c r="H1583" s="147">
        <v>894.07399999999996</v>
      </c>
      <c r="L1583" s="143"/>
      <c r="M1583" s="148"/>
      <c r="T1583" s="149"/>
      <c r="AT1583" s="145" t="s">
        <v>143</v>
      </c>
      <c r="AU1583" s="145" t="s">
        <v>81</v>
      </c>
      <c r="AV1583" s="12" t="s">
        <v>81</v>
      </c>
      <c r="AW1583" s="12" t="s">
        <v>27</v>
      </c>
      <c r="AX1583" s="12" t="s">
        <v>71</v>
      </c>
      <c r="AY1583" s="145" t="s">
        <v>135</v>
      </c>
    </row>
    <row r="1584" spans="2:65" s="13" customFormat="1">
      <c r="B1584" s="150"/>
      <c r="D1584" s="144" t="s">
        <v>143</v>
      </c>
      <c r="E1584" s="151" t="s">
        <v>1</v>
      </c>
      <c r="F1584" s="152" t="s">
        <v>174</v>
      </c>
      <c r="H1584" s="153">
        <v>1442.5940000000001</v>
      </c>
      <c r="L1584" s="150"/>
      <c r="M1584" s="154"/>
      <c r="T1584" s="155"/>
      <c r="AT1584" s="151" t="s">
        <v>143</v>
      </c>
      <c r="AU1584" s="151" t="s">
        <v>81</v>
      </c>
      <c r="AV1584" s="13" t="s">
        <v>141</v>
      </c>
      <c r="AW1584" s="13" t="s">
        <v>27</v>
      </c>
      <c r="AX1584" s="13" t="s">
        <v>79</v>
      </c>
      <c r="AY1584" s="151" t="s">
        <v>135</v>
      </c>
    </row>
    <row r="1585" spans="2:65" s="1" customFormat="1" ht="33" customHeight="1">
      <c r="B1585" s="129"/>
      <c r="C1585" s="130" t="s">
        <v>1613</v>
      </c>
      <c r="D1585" s="130" t="s">
        <v>137</v>
      </c>
      <c r="E1585" s="131" t="s">
        <v>1614</v>
      </c>
      <c r="F1585" s="132" t="s">
        <v>1615</v>
      </c>
      <c r="G1585" s="133" t="s">
        <v>140</v>
      </c>
      <c r="H1585" s="134">
        <v>43277.82</v>
      </c>
      <c r="I1585" s="135"/>
      <c r="J1585" s="135">
        <f>ROUND(I1585*H1585,2)</f>
        <v>0</v>
      </c>
      <c r="K1585" s="136"/>
      <c r="L1585" s="29"/>
      <c r="M1585" s="137" t="s">
        <v>1</v>
      </c>
      <c r="N1585" s="138" t="s">
        <v>36</v>
      </c>
      <c r="O1585" s="139">
        <v>0</v>
      </c>
      <c r="P1585" s="139">
        <f>O1585*H1585</f>
        <v>0</v>
      </c>
      <c r="Q1585" s="139">
        <v>0</v>
      </c>
      <c r="R1585" s="139">
        <f>Q1585*H1585</f>
        <v>0</v>
      </c>
      <c r="S1585" s="139">
        <v>0</v>
      </c>
      <c r="T1585" s="140">
        <f>S1585*H1585</f>
        <v>0</v>
      </c>
      <c r="AR1585" s="141" t="s">
        <v>141</v>
      </c>
      <c r="AT1585" s="141" t="s">
        <v>137</v>
      </c>
      <c r="AU1585" s="141" t="s">
        <v>81</v>
      </c>
      <c r="AY1585" s="17" t="s">
        <v>135</v>
      </c>
      <c r="BE1585" s="142">
        <f>IF(N1585="základní",J1585,0)</f>
        <v>0</v>
      </c>
      <c r="BF1585" s="142">
        <f>IF(N1585="snížená",J1585,0)</f>
        <v>0</v>
      </c>
      <c r="BG1585" s="142">
        <f>IF(N1585="zákl. přenesená",J1585,0)</f>
        <v>0</v>
      </c>
      <c r="BH1585" s="142">
        <f>IF(N1585="sníž. přenesená",J1585,0)</f>
        <v>0</v>
      </c>
      <c r="BI1585" s="142">
        <f>IF(N1585="nulová",J1585,0)</f>
        <v>0</v>
      </c>
      <c r="BJ1585" s="17" t="s">
        <v>79</v>
      </c>
      <c r="BK1585" s="142">
        <f>ROUND(I1585*H1585,2)</f>
        <v>0</v>
      </c>
      <c r="BL1585" s="17" t="s">
        <v>141</v>
      </c>
      <c r="BM1585" s="141" t="s">
        <v>1616</v>
      </c>
    </row>
    <row r="1586" spans="2:65" s="12" customFormat="1">
      <c r="B1586" s="143"/>
      <c r="D1586" s="144" t="s">
        <v>143</v>
      </c>
      <c r="E1586" s="145" t="s">
        <v>1</v>
      </c>
      <c r="F1586" s="146" t="s">
        <v>1617</v>
      </c>
      <c r="H1586" s="147">
        <v>43277.82</v>
      </c>
      <c r="L1586" s="143"/>
      <c r="M1586" s="148"/>
      <c r="T1586" s="149"/>
      <c r="AT1586" s="145" t="s">
        <v>143</v>
      </c>
      <c r="AU1586" s="145" t="s">
        <v>81</v>
      </c>
      <c r="AV1586" s="12" t="s">
        <v>81</v>
      </c>
      <c r="AW1586" s="12" t="s">
        <v>27</v>
      </c>
      <c r="AX1586" s="12" t="s">
        <v>79</v>
      </c>
      <c r="AY1586" s="145" t="s">
        <v>135</v>
      </c>
    </row>
    <row r="1587" spans="2:65" s="1" customFormat="1" ht="33" customHeight="1">
      <c r="B1587" s="129"/>
      <c r="C1587" s="130" t="s">
        <v>1618</v>
      </c>
      <c r="D1587" s="130" t="s">
        <v>137</v>
      </c>
      <c r="E1587" s="131" t="s">
        <v>1619</v>
      </c>
      <c r="F1587" s="132" t="s">
        <v>1620</v>
      </c>
      <c r="G1587" s="133" t="s">
        <v>140</v>
      </c>
      <c r="H1587" s="134">
        <v>1442.5940000000001</v>
      </c>
      <c r="I1587" s="135"/>
      <c r="J1587" s="135">
        <f>ROUND(I1587*H1587,2)</f>
        <v>0</v>
      </c>
      <c r="K1587" s="136"/>
      <c r="L1587" s="29"/>
      <c r="M1587" s="137" t="s">
        <v>1</v>
      </c>
      <c r="N1587" s="138" t="s">
        <v>36</v>
      </c>
      <c r="O1587" s="139">
        <v>8.2000000000000003E-2</v>
      </c>
      <c r="P1587" s="139">
        <f>O1587*H1587</f>
        <v>118.292708</v>
      </c>
      <c r="Q1587" s="139">
        <v>0</v>
      </c>
      <c r="R1587" s="139">
        <f>Q1587*H1587</f>
        <v>0</v>
      </c>
      <c r="S1587" s="139">
        <v>0</v>
      </c>
      <c r="T1587" s="140">
        <f>S1587*H1587</f>
        <v>0</v>
      </c>
      <c r="AR1587" s="141" t="s">
        <v>141</v>
      </c>
      <c r="AT1587" s="141" t="s">
        <v>137</v>
      </c>
      <c r="AU1587" s="141" t="s">
        <v>81</v>
      </c>
      <c r="AY1587" s="17" t="s">
        <v>135</v>
      </c>
      <c r="BE1587" s="142">
        <f>IF(N1587="základní",J1587,0)</f>
        <v>0</v>
      </c>
      <c r="BF1587" s="142">
        <f>IF(N1587="snížená",J1587,0)</f>
        <v>0</v>
      </c>
      <c r="BG1587" s="142">
        <f>IF(N1587="zákl. přenesená",J1587,0)</f>
        <v>0</v>
      </c>
      <c r="BH1587" s="142">
        <f>IF(N1587="sníž. přenesená",J1587,0)</f>
        <v>0</v>
      </c>
      <c r="BI1587" s="142">
        <f>IF(N1587="nulová",J1587,0)</f>
        <v>0</v>
      </c>
      <c r="BJ1587" s="17" t="s">
        <v>79</v>
      </c>
      <c r="BK1587" s="142">
        <f>ROUND(I1587*H1587,2)</f>
        <v>0</v>
      </c>
      <c r="BL1587" s="17" t="s">
        <v>141</v>
      </c>
      <c r="BM1587" s="141" t="s">
        <v>1621</v>
      </c>
    </row>
    <row r="1588" spans="2:65" s="1" customFormat="1" ht="16.5" customHeight="1">
      <c r="B1588" s="129"/>
      <c r="C1588" s="130" t="s">
        <v>1622</v>
      </c>
      <c r="D1588" s="130" t="s">
        <v>137</v>
      </c>
      <c r="E1588" s="131" t="s">
        <v>1623</v>
      </c>
      <c r="F1588" s="132" t="s">
        <v>1624</v>
      </c>
      <c r="G1588" s="133" t="s">
        <v>140</v>
      </c>
      <c r="H1588" s="134">
        <v>2453.9389999999999</v>
      </c>
      <c r="I1588" s="135"/>
      <c r="J1588" s="135">
        <f>ROUND(I1588*H1588,2)</f>
        <v>0</v>
      </c>
      <c r="K1588" s="136"/>
      <c r="L1588" s="29"/>
      <c r="M1588" s="137" t="s">
        <v>1</v>
      </c>
      <c r="N1588" s="138" t="s">
        <v>36</v>
      </c>
      <c r="O1588" s="139">
        <v>4.9000000000000002E-2</v>
      </c>
      <c r="P1588" s="139">
        <f>O1588*H1588</f>
        <v>120.243011</v>
      </c>
      <c r="Q1588" s="139">
        <v>0</v>
      </c>
      <c r="R1588" s="139">
        <f>Q1588*H1588</f>
        <v>0</v>
      </c>
      <c r="S1588" s="139">
        <v>0</v>
      </c>
      <c r="T1588" s="140">
        <f>S1588*H1588</f>
        <v>0</v>
      </c>
      <c r="AR1588" s="141" t="s">
        <v>141</v>
      </c>
      <c r="AT1588" s="141" t="s">
        <v>137</v>
      </c>
      <c r="AU1588" s="141" t="s">
        <v>81</v>
      </c>
      <c r="AY1588" s="17" t="s">
        <v>135</v>
      </c>
      <c r="BE1588" s="142">
        <f>IF(N1588="základní",J1588,0)</f>
        <v>0</v>
      </c>
      <c r="BF1588" s="142">
        <f>IF(N1588="snížená",J1588,0)</f>
        <v>0</v>
      </c>
      <c r="BG1588" s="142">
        <f>IF(N1588="zákl. přenesená",J1588,0)</f>
        <v>0</v>
      </c>
      <c r="BH1588" s="142">
        <f>IF(N1588="sníž. přenesená",J1588,0)</f>
        <v>0</v>
      </c>
      <c r="BI1588" s="142">
        <f>IF(N1588="nulová",J1588,0)</f>
        <v>0</v>
      </c>
      <c r="BJ1588" s="17" t="s">
        <v>79</v>
      </c>
      <c r="BK1588" s="142">
        <f>ROUND(I1588*H1588,2)</f>
        <v>0</v>
      </c>
      <c r="BL1588" s="17" t="s">
        <v>141</v>
      </c>
      <c r="BM1588" s="141" t="s">
        <v>1625</v>
      </c>
    </row>
    <row r="1589" spans="2:65" s="1" customFormat="1" ht="21.75" customHeight="1">
      <c r="B1589" s="129"/>
      <c r="C1589" s="130" t="s">
        <v>1626</v>
      </c>
      <c r="D1589" s="130" t="s">
        <v>137</v>
      </c>
      <c r="E1589" s="131" t="s">
        <v>1627</v>
      </c>
      <c r="F1589" s="132" t="s">
        <v>1628</v>
      </c>
      <c r="G1589" s="133" t="s">
        <v>140</v>
      </c>
      <c r="H1589" s="134">
        <v>73618.17</v>
      </c>
      <c r="I1589" s="135"/>
      <c r="J1589" s="135">
        <f>ROUND(I1589*H1589,2)</f>
        <v>0</v>
      </c>
      <c r="K1589" s="136"/>
      <c r="L1589" s="29"/>
      <c r="M1589" s="137" t="s">
        <v>1</v>
      </c>
      <c r="N1589" s="138" t="s">
        <v>36</v>
      </c>
      <c r="O1589" s="139">
        <v>0</v>
      </c>
      <c r="P1589" s="139">
        <f>O1589*H1589</f>
        <v>0</v>
      </c>
      <c r="Q1589" s="139">
        <v>0</v>
      </c>
      <c r="R1589" s="139">
        <f>Q1589*H1589</f>
        <v>0</v>
      </c>
      <c r="S1589" s="139">
        <v>0</v>
      </c>
      <c r="T1589" s="140">
        <f>S1589*H1589</f>
        <v>0</v>
      </c>
      <c r="AR1589" s="141" t="s">
        <v>141</v>
      </c>
      <c r="AT1589" s="141" t="s">
        <v>137</v>
      </c>
      <c r="AU1589" s="141" t="s">
        <v>81</v>
      </c>
      <c r="AY1589" s="17" t="s">
        <v>135</v>
      </c>
      <c r="BE1589" s="142">
        <f>IF(N1589="základní",J1589,0)</f>
        <v>0</v>
      </c>
      <c r="BF1589" s="142">
        <f>IF(N1589="snížená",J1589,0)</f>
        <v>0</v>
      </c>
      <c r="BG1589" s="142">
        <f>IF(N1589="zákl. přenesená",J1589,0)</f>
        <v>0</v>
      </c>
      <c r="BH1589" s="142">
        <f>IF(N1589="sníž. přenesená",J1589,0)</f>
        <v>0</v>
      </c>
      <c r="BI1589" s="142">
        <f>IF(N1589="nulová",J1589,0)</f>
        <v>0</v>
      </c>
      <c r="BJ1589" s="17" t="s">
        <v>79</v>
      </c>
      <c r="BK1589" s="142">
        <f>ROUND(I1589*H1589,2)</f>
        <v>0</v>
      </c>
      <c r="BL1589" s="17" t="s">
        <v>141</v>
      </c>
      <c r="BM1589" s="141" t="s">
        <v>1629</v>
      </c>
    </row>
    <row r="1590" spans="2:65" s="12" customFormat="1">
      <c r="B1590" s="143"/>
      <c r="D1590" s="144" t="s">
        <v>143</v>
      </c>
      <c r="E1590" s="145" t="s">
        <v>1</v>
      </c>
      <c r="F1590" s="146" t="s">
        <v>1601</v>
      </c>
      <c r="H1590" s="147">
        <v>73618.17</v>
      </c>
      <c r="L1590" s="143"/>
      <c r="M1590" s="148"/>
      <c r="T1590" s="149"/>
      <c r="AT1590" s="145" t="s">
        <v>143</v>
      </c>
      <c r="AU1590" s="145" t="s">
        <v>81</v>
      </c>
      <c r="AV1590" s="12" t="s">
        <v>81</v>
      </c>
      <c r="AW1590" s="12" t="s">
        <v>27</v>
      </c>
      <c r="AX1590" s="12" t="s">
        <v>79</v>
      </c>
      <c r="AY1590" s="145" t="s">
        <v>135</v>
      </c>
    </row>
    <row r="1591" spans="2:65" s="1" customFormat="1" ht="21.75" customHeight="1">
      <c r="B1591" s="129"/>
      <c r="C1591" s="130" t="s">
        <v>1630</v>
      </c>
      <c r="D1591" s="130" t="s">
        <v>137</v>
      </c>
      <c r="E1591" s="131" t="s">
        <v>1631</v>
      </c>
      <c r="F1591" s="132" t="s">
        <v>1632</v>
      </c>
      <c r="G1591" s="133" t="s">
        <v>140</v>
      </c>
      <c r="H1591" s="134">
        <v>2453.9389999999999</v>
      </c>
      <c r="I1591" s="135"/>
      <c r="J1591" s="135">
        <f>ROUND(I1591*H1591,2)</f>
        <v>0</v>
      </c>
      <c r="K1591" s="136"/>
      <c r="L1591" s="29"/>
      <c r="M1591" s="137" t="s">
        <v>1</v>
      </c>
      <c r="N1591" s="138" t="s">
        <v>36</v>
      </c>
      <c r="O1591" s="139">
        <v>3.3000000000000002E-2</v>
      </c>
      <c r="P1591" s="139">
        <f>O1591*H1591</f>
        <v>80.979986999999994</v>
      </c>
      <c r="Q1591" s="139">
        <v>0</v>
      </c>
      <c r="R1591" s="139">
        <f>Q1591*H1591</f>
        <v>0</v>
      </c>
      <c r="S1591" s="139">
        <v>0</v>
      </c>
      <c r="T1591" s="140">
        <f>S1591*H1591</f>
        <v>0</v>
      </c>
      <c r="AR1591" s="141" t="s">
        <v>141</v>
      </c>
      <c r="AT1591" s="141" t="s">
        <v>137</v>
      </c>
      <c r="AU1591" s="141" t="s">
        <v>81</v>
      </c>
      <c r="AY1591" s="17" t="s">
        <v>135</v>
      </c>
      <c r="BE1591" s="142">
        <f>IF(N1591="základní",J1591,0)</f>
        <v>0</v>
      </c>
      <c r="BF1591" s="142">
        <f>IF(N1591="snížená",J1591,0)</f>
        <v>0</v>
      </c>
      <c r="BG1591" s="142">
        <f>IF(N1591="zákl. přenesená",J1591,0)</f>
        <v>0</v>
      </c>
      <c r="BH1591" s="142">
        <f>IF(N1591="sníž. přenesená",J1591,0)</f>
        <v>0</v>
      </c>
      <c r="BI1591" s="142">
        <f>IF(N1591="nulová",J1591,0)</f>
        <v>0</v>
      </c>
      <c r="BJ1591" s="17" t="s">
        <v>79</v>
      </c>
      <c r="BK1591" s="142">
        <f>ROUND(I1591*H1591,2)</f>
        <v>0</v>
      </c>
      <c r="BL1591" s="17" t="s">
        <v>141</v>
      </c>
      <c r="BM1591" s="141" t="s">
        <v>1633</v>
      </c>
    </row>
    <row r="1592" spans="2:65" s="1" customFormat="1" ht="24.15" customHeight="1">
      <c r="B1592" s="129"/>
      <c r="C1592" s="130" t="s">
        <v>1634</v>
      </c>
      <c r="D1592" s="130" t="s">
        <v>137</v>
      </c>
      <c r="E1592" s="131" t="s">
        <v>1635</v>
      </c>
      <c r="F1592" s="132" t="s">
        <v>1636</v>
      </c>
      <c r="G1592" s="133" t="s">
        <v>153</v>
      </c>
      <c r="H1592" s="134">
        <v>5</v>
      </c>
      <c r="I1592" s="135"/>
      <c r="J1592" s="135">
        <f>ROUND(I1592*H1592,2)</f>
        <v>0</v>
      </c>
      <c r="K1592" s="136"/>
      <c r="L1592" s="29"/>
      <c r="M1592" s="137" t="s">
        <v>1</v>
      </c>
      <c r="N1592" s="138" t="s">
        <v>36</v>
      </c>
      <c r="O1592" s="139">
        <v>10.065</v>
      </c>
      <c r="P1592" s="139">
        <f>O1592*H1592</f>
        <v>50.324999999999996</v>
      </c>
      <c r="Q1592" s="139">
        <v>0</v>
      </c>
      <c r="R1592" s="139">
        <f>Q1592*H1592</f>
        <v>0</v>
      </c>
      <c r="S1592" s="139">
        <v>0</v>
      </c>
      <c r="T1592" s="140">
        <f>S1592*H1592</f>
        <v>0</v>
      </c>
      <c r="AR1592" s="141" t="s">
        <v>141</v>
      </c>
      <c r="AT1592" s="141" t="s">
        <v>137</v>
      </c>
      <c r="AU1592" s="141" t="s">
        <v>81</v>
      </c>
      <c r="AY1592" s="17" t="s">
        <v>135</v>
      </c>
      <c r="BE1592" s="142">
        <f>IF(N1592="základní",J1592,0)</f>
        <v>0</v>
      </c>
      <c r="BF1592" s="142">
        <f>IF(N1592="snížená",J1592,0)</f>
        <v>0</v>
      </c>
      <c r="BG1592" s="142">
        <f>IF(N1592="zákl. přenesená",J1592,0)</f>
        <v>0</v>
      </c>
      <c r="BH1592" s="142">
        <f>IF(N1592="sníž. přenesená",J1592,0)</f>
        <v>0</v>
      </c>
      <c r="BI1592" s="142">
        <f>IF(N1592="nulová",J1592,0)</f>
        <v>0</v>
      </c>
      <c r="BJ1592" s="17" t="s">
        <v>79</v>
      </c>
      <c r="BK1592" s="142">
        <f>ROUND(I1592*H1592,2)</f>
        <v>0</v>
      </c>
      <c r="BL1592" s="17" t="s">
        <v>141</v>
      </c>
      <c r="BM1592" s="141" t="s">
        <v>1637</v>
      </c>
    </row>
    <row r="1593" spans="2:65" s="1" customFormat="1" ht="33" customHeight="1">
      <c r="B1593" s="129"/>
      <c r="C1593" s="130" t="s">
        <v>1638</v>
      </c>
      <c r="D1593" s="130" t="s">
        <v>137</v>
      </c>
      <c r="E1593" s="131" t="s">
        <v>1639</v>
      </c>
      <c r="F1593" s="132" t="s">
        <v>1640</v>
      </c>
      <c r="G1593" s="133" t="s">
        <v>153</v>
      </c>
      <c r="H1593" s="134">
        <v>600</v>
      </c>
      <c r="I1593" s="135"/>
      <c r="J1593" s="135">
        <f>ROUND(I1593*H1593,2)</f>
        <v>0</v>
      </c>
      <c r="K1593" s="136"/>
      <c r="L1593" s="29"/>
      <c r="M1593" s="137" t="s">
        <v>1</v>
      </c>
      <c r="N1593" s="138" t="s">
        <v>36</v>
      </c>
      <c r="O1593" s="139">
        <v>0</v>
      </c>
      <c r="P1593" s="139">
        <f>O1593*H1593</f>
        <v>0</v>
      </c>
      <c r="Q1593" s="139">
        <v>0</v>
      </c>
      <c r="R1593" s="139">
        <f>Q1593*H1593</f>
        <v>0</v>
      </c>
      <c r="S1593" s="139">
        <v>0</v>
      </c>
      <c r="T1593" s="140">
        <f>S1593*H1593</f>
        <v>0</v>
      </c>
      <c r="AR1593" s="141" t="s">
        <v>141</v>
      </c>
      <c r="AT1593" s="141" t="s">
        <v>137</v>
      </c>
      <c r="AU1593" s="141" t="s">
        <v>81</v>
      </c>
      <c r="AY1593" s="17" t="s">
        <v>135</v>
      </c>
      <c r="BE1593" s="142">
        <f>IF(N1593="základní",J1593,0)</f>
        <v>0</v>
      </c>
      <c r="BF1593" s="142">
        <f>IF(N1593="snížená",J1593,0)</f>
        <v>0</v>
      </c>
      <c r="BG1593" s="142">
        <f>IF(N1593="zákl. přenesená",J1593,0)</f>
        <v>0</v>
      </c>
      <c r="BH1593" s="142">
        <f>IF(N1593="sníž. přenesená",J1593,0)</f>
        <v>0</v>
      </c>
      <c r="BI1593" s="142">
        <f>IF(N1593="nulová",J1593,0)</f>
        <v>0</v>
      </c>
      <c r="BJ1593" s="17" t="s">
        <v>79</v>
      </c>
      <c r="BK1593" s="142">
        <f>ROUND(I1593*H1593,2)</f>
        <v>0</v>
      </c>
      <c r="BL1593" s="17" t="s">
        <v>141</v>
      </c>
      <c r="BM1593" s="141" t="s">
        <v>1641</v>
      </c>
    </row>
    <row r="1594" spans="2:65" s="12" customFormat="1">
      <c r="B1594" s="143"/>
      <c r="D1594" s="144" t="s">
        <v>143</v>
      </c>
      <c r="E1594" s="145" t="s">
        <v>1</v>
      </c>
      <c r="F1594" s="146" t="s">
        <v>1642</v>
      </c>
      <c r="H1594" s="147">
        <v>600</v>
      </c>
      <c r="L1594" s="143"/>
      <c r="M1594" s="148"/>
      <c r="T1594" s="149"/>
      <c r="AT1594" s="145" t="s">
        <v>143</v>
      </c>
      <c r="AU1594" s="145" t="s">
        <v>81</v>
      </c>
      <c r="AV1594" s="12" t="s">
        <v>81</v>
      </c>
      <c r="AW1594" s="12" t="s">
        <v>27</v>
      </c>
      <c r="AX1594" s="12" t="s">
        <v>79</v>
      </c>
      <c r="AY1594" s="145" t="s">
        <v>135</v>
      </c>
    </row>
    <row r="1595" spans="2:65" s="1" customFormat="1" ht="24.15" customHeight="1">
      <c r="B1595" s="129"/>
      <c r="C1595" s="130" t="s">
        <v>1643</v>
      </c>
      <c r="D1595" s="130" t="s">
        <v>137</v>
      </c>
      <c r="E1595" s="131" t="s">
        <v>1644</v>
      </c>
      <c r="F1595" s="132" t="s">
        <v>1645</v>
      </c>
      <c r="G1595" s="133" t="s">
        <v>153</v>
      </c>
      <c r="H1595" s="134">
        <v>5</v>
      </c>
      <c r="I1595" s="135"/>
      <c r="J1595" s="135">
        <f>ROUND(I1595*H1595,2)</f>
        <v>0</v>
      </c>
      <c r="K1595" s="136"/>
      <c r="L1595" s="29"/>
      <c r="M1595" s="137" t="s">
        <v>1</v>
      </c>
      <c r="N1595" s="138" t="s">
        <v>36</v>
      </c>
      <c r="O1595" s="139">
        <v>7.4809999999999999</v>
      </c>
      <c r="P1595" s="139">
        <f>O1595*H1595</f>
        <v>37.405000000000001</v>
      </c>
      <c r="Q1595" s="139">
        <v>0</v>
      </c>
      <c r="R1595" s="139">
        <f>Q1595*H1595</f>
        <v>0</v>
      </c>
      <c r="S1595" s="139">
        <v>0</v>
      </c>
      <c r="T1595" s="140">
        <f>S1595*H1595</f>
        <v>0</v>
      </c>
      <c r="AR1595" s="141" t="s">
        <v>141</v>
      </c>
      <c r="AT1595" s="141" t="s">
        <v>137</v>
      </c>
      <c r="AU1595" s="141" t="s">
        <v>81</v>
      </c>
      <c r="AY1595" s="17" t="s">
        <v>135</v>
      </c>
      <c r="BE1595" s="142">
        <f>IF(N1595="základní",J1595,0)</f>
        <v>0</v>
      </c>
      <c r="BF1595" s="142">
        <f>IF(N1595="snížená",J1595,0)</f>
        <v>0</v>
      </c>
      <c r="BG1595" s="142">
        <f>IF(N1595="zákl. přenesená",J1595,0)</f>
        <v>0</v>
      </c>
      <c r="BH1595" s="142">
        <f>IF(N1595="sníž. přenesená",J1595,0)</f>
        <v>0</v>
      </c>
      <c r="BI1595" s="142">
        <f>IF(N1595="nulová",J1595,0)</f>
        <v>0</v>
      </c>
      <c r="BJ1595" s="17" t="s">
        <v>79</v>
      </c>
      <c r="BK1595" s="142">
        <f>ROUND(I1595*H1595,2)</f>
        <v>0</v>
      </c>
      <c r="BL1595" s="17" t="s">
        <v>141</v>
      </c>
      <c r="BM1595" s="141" t="s">
        <v>1646</v>
      </c>
    </row>
    <row r="1596" spans="2:65" s="1" customFormat="1" ht="24.15" customHeight="1">
      <c r="B1596" s="129"/>
      <c r="C1596" s="130" t="s">
        <v>1647</v>
      </c>
      <c r="D1596" s="130" t="s">
        <v>137</v>
      </c>
      <c r="E1596" s="131" t="s">
        <v>1648</v>
      </c>
      <c r="F1596" s="132" t="s">
        <v>1649</v>
      </c>
      <c r="G1596" s="133" t="s">
        <v>188</v>
      </c>
      <c r="H1596" s="134">
        <v>8</v>
      </c>
      <c r="I1596" s="135"/>
      <c r="J1596" s="135">
        <f>ROUND(I1596*H1596,2)</f>
        <v>0</v>
      </c>
      <c r="K1596" s="136"/>
      <c r="L1596" s="29"/>
      <c r="M1596" s="137" t="s">
        <v>1</v>
      </c>
      <c r="N1596" s="138" t="s">
        <v>36</v>
      </c>
      <c r="O1596" s="139">
        <v>1.8819999999999999</v>
      </c>
      <c r="P1596" s="139">
        <f>O1596*H1596</f>
        <v>15.055999999999999</v>
      </c>
      <c r="Q1596" s="139">
        <v>0</v>
      </c>
      <c r="R1596" s="139">
        <f>Q1596*H1596</f>
        <v>0</v>
      </c>
      <c r="S1596" s="139">
        <v>0</v>
      </c>
      <c r="T1596" s="140">
        <f>S1596*H1596</f>
        <v>0</v>
      </c>
      <c r="AR1596" s="141" t="s">
        <v>141</v>
      </c>
      <c r="AT1596" s="141" t="s">
        <v>137</v>
      </c>
      <c r="AU1596" s="141" t="s">
        <v>81</v>
      </c>
      <c r="AY1596" s="17" t="s">
        <v>135</v>
      </c>
      <c r="BE1596" s="142">
        <f>IF(N1596="základní",J1596,0)</f>
        <v>0</v>
      </c>
      <c r="BF1596" s="142">
        <f>IF(N1596="snížená",J1596,0)</f>
        <v>0</v>
      </c>
      <c r="BG1596" s="142">
        <f>IF(N1596="zákl. přenesená",J1596,0)</f>
        <v>0</v>
      </c>
      <c r="BH1596" s="142">
        <f>IF(N1596="sníž. přenesená",J1596,0)</f>
        <v>0</v>
      </c>
      <c r="BI1596" s="142">
        <f>IF(N1596="nulová",J1596,0)</f>
        <v>0</v>
      </c>
      <c r="BJ1596" s="17" t="s">
        <v>79</v>
      </c>
      <c r="BK1596" s="142">
        <f>ROUND(I1596*H1596,2)</f>
        <v>0</v>
      </c>
      <c r="BL1596" s="17" t="s">
        <v>141</v>
      </c>
      <c r="BM1596" s="141" t="s">
        <v>1650</v>
      </c>
    </row>
    <row r="1597" spans="2:65" s="1" customFormat="1" ht="24.15" customHeight="1">
      <c r="B1597" s="129"/>
      <c r="C1597" s="130" t="s">
        <v>1651</v>
      </c>
      <c r="D1597" s="130" t="s">
        <v>137</v>
      </c>
      <c r="E1597" s="131" t="s">
        <v>1652</v>
      </c>
      <c r="F1597" s="132" t="s">
        <v>1653</v>
      </c>
      <c r="G1597" s="133" t="s">
        <v>188</v>
      </c>
      <c r="H1597" s="134">
        <v>240</v>
      </c>
      <c r="I1597" s="135"/>
      <c r="J1597" s="135">
        <f>ROUND(I1597*H1597,2)</f>
        <v>0</v>
      </c>
      <c r="K1597" s="136"/>
      <c r="L1597" s="29"/>
      <c r="M1597" s="137" t="s">
        <v>1</v>
      </c>
      <c r="N1597" s="138" t="s">
        <v>36</v>
      </c>
      <c r="O1597" s="139">
        <v>0</v>
      </c>
      <c r="P1597" s="139">
        <f>O1597*H1597</f>
        <v>0</v>
      </c>
      <c r="Q1597" s="139">
        <v>0</v>
      </c>
      <c r="R1597" s="139">
        <f>Q1597*H1597</f>
        <v>0</v>
      </c>
      <c r="S1597" s="139">
        <v>0</v>
      </c>
      <c r="T1597" s="140">
        <f>S1597*H1597</f>
        <v>0</v>
      </c>
      <c r="AR1597" s="141" t="s">
        <v>141</v>
      </c>
      <c r="AT1597" s="141" t="s">
        <v>137</v>
      </c>
      <c r="AU1597" s="141" t="s">
        <v>81</v>
      </c>
      <c r="AY1597" s="17" t="s">
        <v>135</v>
      </c>
      <c r="BE1597" s="142">
        <f>IF(N1597="základní",J1597,0)</f>
        <v>0</v>
      </c>
      <c r="BF1597" s="142">
        <f>IF(N1597="snížená",J1597,0)</f>
        <v>0</v>
      </c>
      <c r="BG1597" s="142">
        <f>IF(N1597="zákl. přenesená",J1597,0)</f>
        <v>0</v>
      </c>
      <c r="BH1597" s="142">
        <f>IF(N1597="sníž. přenesená",J1597,0)</f>
        <v>0</v>
      </c>
      <c r="BI1597" s="142">
        <f>IF(N1597="nulová",J1597,0)</f>
        <v>0</v>
      </c>
      <c r="BJ1597" s="17" t="s">
        <v>79</v>
      </c>
      <c r="BK1597" s="142">
        <f>ROUND(I1597*H1597,2)</f>
        <v>0</v>
      </c>
      <c r="BL1597" s="17" t="s">
        <v>141</v>
      </c>
      <c r="BM1597" s="141" t="s">
        <v>1654</v>
      </c>
    </row>
    <row r="1598" spans="2:65" s="12" customFormat="1">
      <c r="B1598" s="143"/>
      <c r="D1598" s="144" t="s">
        <v>143</v>
      </c>
      <c r="E1598" s="145" t="s">
        <v>1</v>
      </c>
      <c r="F1598" s="146" t="s">
        <v>1655</v>
      </c>
      <c r="H1598" s="147">
        <v>240</v>
      </c>
      <c r="L1598" s="143"/>
      <c r="M1598" s="148"/>
      <c r="T1598" s="149"/>
      <c r="AT1598" s="145" t="s">
        <v>143</v>
      </c>
      <c r="AU1598" s="145" t="s">
        <v>81</v>
      </c>
      <c r="AV1598" s="12" t="s">
        <v>81</v>
      </c>
      <c r="AW1598" s="12" t="s">
        <v>27</v>
      </c>
      <c r="AX1598" s="12" t="s">
        <v>79</v>
      </c>
      <c r="AY1598" s="145" t="s">
        <v>135</v>
      </c>
    </row>
    <row r="1599" spans="2:65" s="1" customFormat="1" ht="24.15" customHeight="1">
      <c r="B1599" s="129"/>
      <c r="C1599" s="130" t="s">
        <v>1656</v>
      </c>
      <c r="D1599" s="130" t="s">
        <v>137</v>
      </c>
      <c r="E1599" s="131" t="s">
        <v>1657</v>
      </c>
      <c r="F1599" s="132" t="s">
        <v>1658</v>
      </c>
      <c r="G1599" s="133" t="s">
        <v>188</v>
      </c>
      <c r="H1599" s="134">
        <v>8</v>
      </c>
      <c r="I1599" s="135"/>
      <c r="J1599" s="135">
        <f>ROUND(I1599*H1599,2)</f>
        <v>0</v>
      </c>
      <c r="K1599" s="136"/>
      <c r="L1599" s="29"/>
      <c r="M1599" s="137" t="s">
        <v>1</v>
      </c>
      <c r="N1599" s="138" t="s">
        <v>36</v>
      </c>
      <c r="O1599" s="139">
        <v>1.333</v>
      </c>
      <c r="P1599" s="139">
        <f>O1599*H1599</f>
        <v>10.664</v>
      </c>
      <c r="Q1599" s="139">
        <v>0</v>
      </c>
      <c r="R1599" s="139">
        <f>Q1599*H1599</f>
        <v>0</v>
      </c>
      <c r="S1599" s="139">
        <v>0</v>
      </c>
      <c r="T1599" s="140">
        <f>S1599*H1599</f>
        <v>0</v>
      </c>
      <c r="AR1599" s="141" t="s">
        <v>141</v>
      </c>
      <c r="AT1599" s="141" t="s">
        <v>137</v>
      </c>
      <c r="AU1599" s="141" t="s">
        <v>81</v>
      </c>
      <c r="AY1599" s="17" t="s">
        <v>135</v>
      </c>
      <c r="BE1599" s="142">
        <f>IF(N1599="základní",J1599,0)</f>
        <v>0</v>
      </c>
      <c r="BF1599" s="142">
        <f>IF(N1599="snížená",J1599,0)</f>
        <v>0</v>
      </c>
      <c r="BG1599" s="142">
        <f>IF(N1599="zákl. přenesená",J1599,0)</f>
        <v>0</v>
      </c>
      <c r="BH1599" s="142">
        <f>IF(N1599="sníž. přenesená",J1599,0)</f>
        <v>0</v>
      </c>
      <c r="BI1599" s="142">
        <f>IF(N1599="nulová",J1599,0)</f>
        <v>0</v>
      </c>
      <c r="BJ1599" s="17" t="s">
        <v>79</v>
      </c>
      <c r="BK1599" s="142">
        <f>ROUND(I1599*H1599,2)</f>
        <v>0</v>
      </c>
      <c r="BL1599" s="17" t="s">
        <v>141</v>
      </c>
      <c r="BM1599" s="141" t="s">
        <v>1659</v>
      </c>
    </row>
    <row r="1600" spans="2:65" s="1" customFormat="1" ht="24.15" customHeight="1">
      <c r="B1600" s="129"/>
      <c r="C1600" s="130" t="s">
        <v>1660</v>
      </c>
      <c r="D1600" s="130" t="s">
        <v>137</v>
      </c>
      <c r="E1600" s="131" t="s">
        <v>1661</v>
      </c>
      <c r="F1600" s="132" t="s">
        <v>1662</v>
      </c>
      <c r="G1600" s="133" t="s">
        <v>140</v>
      </c>
      <c r="H1600" s="134">
        <v>964.20399999999995</v>
      </c>
      <c r="I1600" s="135"/>
      <c r="J1600" s="135">
        <f>ROUND(I1600*H1600,2)</f>
        <v>0</v>
      </c>
      <c r="K1600" s="136"/>
      <c r="L1600" s="29"/>
      <c r="M1600" s="137" t="s">
        <v>1</v>
      </c>
      <c r="N1600" s="138" t="s">
        <v>36</v>
      </c>
      <c r="O1600" s="139">
        <v>0.308</v>
      </c>
      <c r="P1600" s="139">
        <f>O1600*H1600</f>
        <v>296.97483199999999</v>
      </c>
      <c r="Q1600" s="139">
        <v>4.0000000000000003E-5</v>
      </c>
      <c r="R1600" s="139">
        <f>Q1600*H1600</f>
        <v>3.8568160000000004E-2</v>
      </c>
      <c r="S1600" s="139">
        <v>0</v>
      </c>
      <c r="T1600" s="140">
        <f>S1600*H1600</f>
        <v>0</v>
      </c>
      <c r="AR1600" s="141" t="s">
        <v>141</v>
      </c>
      <c r="AT1600" s="141" t="s">
        <v>137</v>
      </c>
      <c r="AU1600" s="141" t="s">
        <v>81</v>
      </c>
      <c r="AY1600" s="17" t="s">
        <v>135</v>
      </c>
      <c r="BE1600" s="142">
        <f>IF(N1600="základní",J1600,0)</f>
        <v>0</v>
      </c>
      <c r="BF1600" s="142">
        <f>IF(N1600="snížená",J1600,0)</f>
        <v>0</v>
      </c>
      <c r="BG1600" s="142">
        <f>IF(N1600="zákl. přenesená",J1600,0)</f>
        <v>0</v>
      </c>
      <c r="BH1600" s="142">
        <f>IF(N1600="sníž. přenesená",J1600,0)</f>
        <v>0</v>
      </c>
      <c r="BI1600" s="142">
        <f>IF(N1600="nulová",J1600,0)</f>
        <v>0</v>
      </c>
      <c r="BJ1600" s="17" t="s">
        <v>79</v>
      </c>
      <c r="BK1600" s="142">
        <f>ROUND(I1600*H1600,2)</f>
        <v>0</v>
      </c>
      <c r="BL1600" s="17" t="s">
        <v>141</v>
      </c>
      <c r="BM1600" s="141" t="s">
        <v>1663</v>
      </c>
    </row>
    <row r="1601" spans="2:51" s="14" customFormat="1">
      <c r="B1601" s="156"/>
      <c r="D1601" s="144" t="s">
        <v>143</v>
      </c>
      <c r="E1601" s="157" t="s">
        <v>1</v>
      </c>
      <c r="F1601" s="158" t="s">
        <v>1664</v>
      </c>
      <c r="H1601" s="157" t="s">
        <v>1</v>
      </c>
      <c r="L1601" s="156"/>
      <c r="M1601" s="159"/>
      <c r="T1601" s="160"/>
      <c r="AT1601" s="157" t="s">
        <v>143</v>
      </c>
      <c r="AU1601" s="157" t="s">
        <v>81</v>
      </c>
      <c r="AV1601" s="14" t="s">
        <v>79</v>
      </c>
      <c r="AW1601" s="14" t="s">
        <v>27</v>
      </c>
      <c r="AX1601" s="14" t="s">
        <v>71</v>
      </c>
      <c r="AY1601" s="157" t="s">
        <v>135</v>
      </c>
    </row>
    <row r="1602" spans="2:51" s="14" customFormat="1">
      <c r="B1602" s="156"/>
      <c r="D1602" s="144" t="s">
        <v>143</v>
      </c>
      <c r="E1602" s="157" t="s">
        <v>1</v>
      </c>
      <c r="F1602" s="158" t="s">
        <v>584</v>
      </c>
      <c r="H1602" s="157" t="s">
        <v>1</v>
      </c>
      <c r="L1602" s="156"/>
      <c r="M1602" s="159"/>
      <c r="T1602" s="160"/>
      <c r="AT1602" s="157" t="s">
        <v>143</v>
      </c>
      <c r="AU1602" s="157" t="s">
        <v>81</v>
      </c>
      <c r="AV1602" s="14" t="s">
        <v>79</v>
      </c>
      <c r="AW1602" s="14" t="s">
        <v>27</v>
      </c>
      <c r="AX1602" s="14" t="s">
        <v>71</v>
      </c>
      <c r="AY1602" s="157" t="s">
        <v>135</v>
      </c>
    </row>
    <row r="1603" spans="2:51" s="12" customFormat="1">
      <c r="B1603" s="143"/>
      <c r="D1603" s="144" t="s">
        <v>143</v>
      </c>
      <c r="E1603" s="145" t="s">
        <v>1</v>
      </c>
      <c r="F1603" s="146" t="s">
        <v>1665</v>
      </c>
      <c r="H1603" s="147">
        <v>150.93</v>
      </c>
      <c r="L1603" s="143"/>
      <c r="M1603" s="148"/>
      <c r="T1603" s="149"/>
      <c r="AT1603" s="145" t="s">
        <v>143</v>
      </c>
      <c r="AU1603" s="145" t="s">
        <v>81</v>
      </c>
      <c r="AV1603" s="12" t="s">
        <v>81</v>
      </c>
      <c r="AW1603" s="12" t="s">
        <v>27</v>
      </c>
      <c r="AX1603" s="12" t="s">
        <v>71</v>
      </c>
      <c r="AY1603" s="145" t="s">
        <v>135</v>
      </c>
    </row>
    <row r="1604" spans="2:51" s="12" customFormat="1">
      <c r="B1604" s="143"/>
      <c r="D1604" s="144" t="s">
        <v>143</v>
      </c>
      <c r="E1604" s="145" t="s">
        <v>1</v>
      </c>
      <c r="F1604" s="146" t="s">
        <v>1666</v>
      </c>
      <c r="H1604" s="147">
        <v>33.24</v>
      </c>
      <c r="L1604" s="143"/>
      <c r="M1604" s="148"/>
      <c r="T1604" s="149"/>
      <c r="AT1604" s="145" t="s">
        <v>143</v>
      </c>
      <c r="AU1604" s="145" t="s">
        <v>81</v>
      </c>
      <c r="AV1604" s="12" t="s">
        <v>81</v>
      </c>
      <c r="AW1604" s="12" t="s">
        <v>27</v>
      </c>
      <c r="AX1604" s="12" t="s">
        <v>71</v>
      </c>
      <c r="AY1604" s="145" t="s">
        <v>135</v>
      </c>
    </row>
    <row r="1605" spans="2:51" s="12" customFormat="1">
      <c r="B1605" s="143"/>
      <c r="D1605" s="144" t="s">
        <v>143</v>
      </c>
      <c r="E1605" s="145" t="s">
        <v>1</v>
      </c>
      <c r="F1605" s="146" t="s">
        <v>1667</v>
      </c>
      <c r="H1605" s="147">
        <v>66.105000000000004</v>
      </c>
      <c r="L1605" s="143"/>
      <c r="M1605" s="148"/>
      <c r="T1605" s="149"/>
      <c r="AT1605" s="145" t="s">
        <v>143</v>
      </c>
      <c r="AU1605" s="145" t="s">
        <v>81</v>
      </c>
      <c r="AV1605" s="12" t="s">
        <v>81</v>
      </c>
      <c r="AW1605" s="12" t="s">
        <v>27</v>
      </c>
      <c r="AX1605" s="12" t="s">
        <v>71</v>
      </c>
      <c r="AY1605" s="145" t="s">
        <v>135</v>
      </c>
    </row>
    <row r="1606" spans="2:51" s="12" customFormat="1">
      <c r="B1606" s="143"/>
      <c r="D1606" s="144" t="s">
        <v>143</v>
      </c>
      <c r="E1606" s="145" t="s">
        <v>1</v>
      </c>
      <c r="F1606" s="146" t="s">
        <v>1668</v>
      </c>
      <c r="H1606" s="147">
        <v>141.08500000000001</v>
      </c>
      <c r="L1606" s="143"/>
      <c r="M1606" s="148"/>
      <c r="T1606" s="149"/>
      <c r="AT1606" s="145" t="s">
        <v>143</v>
      </c>
      <c r="AU1606" s="145" t="s">
        <v>81</v>
      </c>
      <c r="AV1606" s="12" t="s">
        <v>81</v>
      </c>
      <c r="AW1606" s="12" t="s">
        <v>27</v>
      </c>
      <c r="AX1606" s="12" t="s">
        <v>71</v>
      </c>
      <c r="AY1606" s="145" t="s">
        <v>135</v>
      </c>
    </row>
    <row r="1607" spans="2:51" s="12" customFormat="1">
      <c r="B1607" s="143"/>
      <c r="D1607" s="144" t="s">
        <v>143</v>
      </c>
      <c r="E1607" s="145" t="s">
        <v>1</v>
      </c>
      <c r="F1607" s="146" t="s">
        <v>1669</v>
      </c>
      <c r="H1607" s="147">
        <v>145.79499999999999</v>
      </c>
      <c r="L1607" s="143"/>
      <c r="M1607" s="148"/>
      <c r="T1607" s="149"/>
      <c r="AT1607" s="145" t="s">
        <v>143</v>
      </c>
      <c r="AU1607" s="145" t="s">
        <v>81</v>
      </c>
      <c r="AV1607" s="12" t="s">
        <v>81</v>
      </c>
      <c r="AW1607" s="12" t="s">
        <v>27</v>
      </c>
      <c r="AX1607" s="12" t="s">
        <v>71</v>
      </c>
      <c r="AY1607" s="145" t="s">
        <v>135</v>
      </c>
    </row>
    <row r="1608" spans="2:51" s="12" customFormat="1">
      <c r="B1608" s="143"/>
      <c r="D1608" s="144" t="s">
        <v>143</v>
      </c>
      <c r="E1608" s="145" t="s">
        <v>1</v>
      </c>
      <c r="F1608" s="146" t="s">
        <v>1670</v>
      </c>
      <c r="H1608" s="147">
        <v>55.805999999999997</v>
      </c>
      <c r="L1608" s="143"/>
      <c r="M1608" s="148"/>
      <c r="T1608" s="149"/>
      <c r="AT1608" s="145" t="s">
        <v>143</v>
      </c>
      <c r="AU1608" s="145" t="s">
        <v>81</v>
      </c>
      <c r="AV1608" s="12" t="s">
        <v>81</v>
      </c>
      <c r="AW1608" s="12" t="s">
        <v>27</v>
      </c>
      <c r="AX1608" s="12" t="s">
        <v>71</v>
      </c>
      <c r="AY1608" s="145" t="s">
        <v>135</v>
      </c>
    </row>
    <row r="1609" spans="2:51" s="15" customFormat="1">
      <c r="B1609" s="175"/>
      <c r="D1609" s="144" t="s">
        <v>143</v>
      </c>
      <c r="E1609" s="176" t="s">
        <v>1</v>
      </c>
      <c r="F1609" s="177" t="s">
        <v>590</v>
      </c>
      <c r="H1609" s="178">
        <v>592.96100000000001</v>
      </c>
      <c r="L1609" s="175"/>
      <c r="M1609" s="179"/>
      <c r="T1609" s="180"/>
      <c r="AT1609" s="176" t="s">
        <v>143</v>
      </c>
      <c r="AU1609" s="176" t="s">
        <v>81</v>
      </c>
      <c r="AV1609" s="15" t="s">
        <v>150</v>
      </c>
      <c r="AW1609" s="15" t="s">
        <v>27</v>
      </c>
      <c r="AX1609" s="15" t="s">
        <v>71</v>
      </c>
      <c r="AY1609" s="176" t="s">
        <v>135</v>
      </c>
    </row>
    <row r="1610" spans="2:51" s="14" customFormat="1">
      <c r="B1610" s="156"/>
      <c r="D1610" s="144" t="s">
        <v>143</v>
      </c>
      <c r="E1610" s="157" t="s">
        <v>1</v>
      </c>
      <c r="F1610" s="158" t="s">
        <v>591</v>
      </c>
      <c r="H1610" s="157" t="s">
        <v>1</v>
      </c>
      <c r="L1610" s="156"/>
      <c r="M1610" s="159"/>
      <c r="T1610" s="160"/>
      <c r="AT1610" s="157" t="s">
        <v>143</v>
      </c>
      <c r="AU1610" s="157" t="s">
        <v>81</v>
      </c>
      <c r="AV1610" s="14" t="s">
        <v>79</v>
      </c>
      <c r="AW1610" s="14" t="s">
        <v>27</v>
      </c>
      <c r="AX1610" s="14" t="s">
        <v>71</v>
      </c>
      <c r="AY1610" s="157" t="s">
        <v>135</v>
      </c>
    </row>
    <row r="1611" spans="2:51" s="12" customFormat="1">
      <c r="B1611" s="143"/>
      <c r="D1611" s="144" t="s">
        <v>143</v>
      </c>
      <c r="E1611" s="145" t="s">
        <v>1</v>
      </c>
      <c r="F1611" s="146" t="s">
        <v>1671</v>
      </c>
      <c r="H1611" s="147">
        <v>14.04</v>
      </c>
      <c r="L1611" s="143"/>
      <c r="M1611" s="148"/>
      <c r="T1611" s="149"/>
      <c r="AT1611" s="145" t="s">
        <v>143</v>
      </c>
      <c r="AU1611" s="145" t="s">
        <v>81</v>
      </c>
      <c r="AV1611" s="12" t="s">
        <v>81</v>
      </c>
      <c r="AW1611" s="12" t="s">
        <v>27</v>
      </c>
      <c r="AX1611" s="12" t="s">
        <v>71</v>
      </c>
      <c r="AY1611" s="145" t="s">
        <v>135</v>
      </c>
    </row>
    <row r="1612" spans="2:51" s="12" customFormat="1">
      <c r="B1612" s="143"/>
      <c r="D1612" s="144" t="s">
        <v>143</v>
      </c>
      <c r="E1612" s="145" t="s">
        <v>1</v>
      </c>
      <c r="F1612" s="146" t="s">
        <v>1672</v>
      </c>
      <c r="H1612" s="147">
        <v>58.83</v>
      </c>
      <c r="L1612" s="143"/>
      <c r="M1612" s="148"/>
      <c r="T1612" s="149"/>
      <c r="AT1612" s="145" t="s">
        <v>143</v>
      </c>
      <c r="AU1612" s="145" t="s">
        <v>81</v>
      </c>
      <c r="AV1612" s="12" t="s">
        <v>81</v>
      </c>
      <c r="AW1612" s="12" t="s">
        <v>27</v>
      </c>
      <c r="AX1612" s="12" t="s">
        <v>71</v>
      </c>
      <c r="AY1612" s="145" t="s">
        <v>135</v>
      </c>
    </row>
    <row r="1613" spans="2:51" s="12" customFormat="1">
      <c r="B1613" s="143"/>
      <c r="D1613" s="144" t="s">
        <v>143</v>
      </c>
      <c r="E1613" s="145" t="s">
        <v>1</v>
      </c>
      <c r="F1613" s="146" t="s">
        <v>1673</v>
      </c>
      <c r="H1613" s="147">
        <v>88.334999999999994</v>
      </c>
      <c r="L1613" s="143"/>
      <c r="M1613" s="148"/>
      <c r="T1613" s="149"/>
      <c r="AT1613" s="145" t="s">
        <v>143</v>
      </c>
      <c r="AU1613" s="145" t="s">
        <v>81</v>
      </c>
      <c r="AV1613" s="12" t="s">
        <v>81</v>
      </c>
      <c r="AW1613" s="12" t="s">
        <v>27</v>
      </c>
      <c r="AX1613" s="12" t="s">
        <v>71</v>
      </c>
      <c r="AY1613" s="145" t="s">
        <v>135</v>
      </c>
    </row>
    <row r="1614" spans="2:51" s="12" customFormat="1">
      <c r="B1614" s="143"/>
      <c r="D1614" s="144" t="s">
        <v>143</v>
      </c>
      <c r="E1614" s="145" t="s">
        <v>1</v>
      </c>
      <c r="F1614" s="146" t="s">
        <v>1674</v>
      </c>
      <c r="H1614" s="147">
        <v>68.444999999999993</v>
      </c>
      <c r="L1614" s="143"/>
      <c r="M1614" s="148"/>
      <c r="T1614" s="149"/>
      <c r="AT1614" s="145" t="s">
        <v>143</v>
      </c>
      <c r="AU1614" s="145" t="s">
        <v>81</v>
      </c>
      <c r="AV1614" s="12" t="s">
        <v>81</v>
      </c>
      <c r="AW1614" s="12" t="s">
        <v>27</v>
      </c>
      <c r="AX1614" s="12" t="s">
        <v>71</v>
      </c>
      <c r="AY1614" s="145" t="s">
        <v>135</v>
      </c>
    </row>
    <row r="1615" spans="2:51" s="12" customFormat="1">
      <c r="B1615" s="143"/>
      <c r="D1615" s="144" t="s">
        <v>143</v>
      </c>
      <c r="E1615" s="145" t="s">
        <v>1</v>
      </c>
      <c r="F1615" s="146" t="s">
        <v>1675</v>
      </c>
      <c r="H1615" s="147">
        <v>141.59299999999999</v>
      </c>
      <c r="L1615" s="143"/>
      <c r="M1615" s="148"/>
      <c r="T1615" s="149"/>
      <c r="AT1615" s="145" t="s">
        <v>143</v>
      </c>
      <c r="AU1615" s="145" t="s">
        <v>81</v>
      </c>
      <c r="AV1615" s="12" t="s">
        <v>81</v>
      </c>
      <c r="AW1615" s="12" t="s">
        <v>27</v>
      </c>
      <c r="AX1615" s="12" t="s">
        <v>71</v>
      </c>
      <c r="AY1615" s="145" t="s">
        <v>135</v>
      </c>
    </row>
    <row r="1616" spans="2:51" s="15" customFormat="1">
      <c r="B1616" s="175"/>
      <c r="D1616" s="144" t="s">
        <v>143</v>
      </c>
      <c r="E1616" s="176" t="s">
        <v>1</v>
      </c>
      <c r="F1616" s="177" t="s">
        <v>590</v>
      </c>
      <c r="H1616" s="178">
        <v>371.24299999999999</v>
      </c>
      <c r="L1616" s="175"/>
      <c r="M1616" s="179"/>
      <c r="T1616" s="180"/>
      <c r="AT1616" s="176" t="s">
        <v>143</v>
      </c>
      <c r="AU1616" s="176" t="s">
        <v>81</v>
      </c>
      <c r="AV1616" s="15" t="s">
        <v>150</v>
      </c>
      <c r="AW1616" s="15" t="s">
        <v>27</v>
      </c>
      <c r="AX1616" s="15" t="s">
        <v>71</v>
      </c>
      <c r="AY1616" s="176" t="s">
        <v>135</v>
      </c>
    </row>
    <row r="1617" spans="2:65" s="13" customFormat="1">
      <c r="B1617" s="150"/>
      <c r="D1617" s="144" t="s">
        <v>143</v>
      </c>
      <c r="E1617" s="151" t="s">
        <v>1</v>
      </c>
      <c r="F1617" s="152" t="s">
        <v>174</v>
      </c>
      <c r="H1617" s="153">
        <v>964.20399999999995</v>
      </c>
      <c r="L1617" s="150"/>
      <c r="M1617" s="154"/>
      <c r="T1617" s="155"/>
      <c r="AT1617" s="151" t="s">
        <v>143</v>
      </c>
      <c r="AU1617" s="151" t="s">
        <v>81</v>
      </c>
      <c r="AV1617" s="13" t="s">
        <v>141</v>
      </c>
      <c r="AW1617" s="13" t="s">
        <v>27</v>
      </c>
      <c r="AX1617" s="13" t="s">
        <v>79</v>
      </c>
      <c r="AY1617" s="151" t="s">
        <v>135</v>
      </c>
    </row>
    <row r="1618" spans="2:65" s="1" customFormat="1" ht="24.15" customHeight="1">
      <c r="B1618" s="129"/>
      <c r="C1618" s="130" t="s">
        <v>1676</v>
      </c>
      <c r="D1618" s="130" t="s">
        <v>137</v>
      </c>
      <c r="E1618" s="131" t="s">
        <v>1677</v>
      </c>
      <c r="F1618" s="132" t="s">
        <v>1678</v>
      </c>
      <c r="G1618" s="133" t="s">
        <v>140</v>
      </c>
      <c r="H1618" s="134">
        <v>1300.2829999999999</v>
      </c>
      <c r="I1618" s="135"/>
      <c r="J1618" s="135">
        <f>ROUND(I1618*H1618,2)</f>
        <v>0</v>
      </c>
      <c r="K1618" s="136"/>
      <c r="L1618" s="29"/>
      <c r="M1618" s="137" t="s">
        <v>1</v>
      </c>
      <c r="N1618" s="138" t="s">
        <v>36</v>
      </c>
      <c r="O1618" s="139">
        <v>0.35399999999999998</v>
      </c>
      <c r="P1618" s="139">
        <f>O1618*H1618</f>
        <v>460.30018199999995</v>
      </c>
      <c r="Q1618" s="139">
        <v>4.0000000000000003E-5</v>
      </c>
      <c r="R1618" s="139">
        <f>Q1618*H1618</f>
        <v>5.201132E-2</v>
      </c>
      <c r="S1618" s="139">
        <v>0</v>
      </c>
      <c r="T1618" s="140">
        <f>S1618*H1618</f>
        <v>0</v>
      </c>
      <c r="AR1618" s="141" t="s">
        <v>141</v>
      </c>
      <c r="AT1618" s="141" t="s">
        <v>137</v>
      </c>
      <c r="AU1618" s="141" t="s">
        <v>81</v>
      </c>
      <c r="AY1618" s="17" t="s">
        <v>135</v>
      </c>
      <c r="BE1618" s="142">
        <f>IF(N1618="základní",J1618,0)</f>
        <v>0</v>
      </c>
      <c r="BF1618" s="142">
        <f>IF(N1618="snížená",J1618,0)</f>
        <v>0</v>
      </c>
      <c r="BG1618" s="142">
        <f>IF(N1618="zákl. přenesená",J1618,0)</f>
        <v>0</v>
      </c>
      <c r="BH1618" s="142">
        <f>IF(N1618="sníž. přenesená",J1618,0)</f>
        <v>0</v>
      </c>
      <c r="BI1618" s="142">
        <f>IF(N1618="nulová",J1618,0)</f>
        <v>0</v>
      </c>
      <c r="BJ1618" s="17" t="s">
        <v>79</v>
      </c>
      <c r="BK1618" s="142">
        <f>ROUND(I1618*H1618,2)</f>
        <v>0</v>
      </c>
      <c r="BL1618" s="17" t="s">
        <v>141</v>
      </c>
      <c r="BM1618" s="141" t="s">
        <v>1679</v>
      </c>
    </row>
    <row r="1619" spans="2:65" s="14" customFormat="1">
      <c r="B1619" s="156"/>
      <c r="D1619" s="144" t="s">
        <v>143</v>
      </c>
      <c r="E1619" s="157" t="s">
        <v>1</v>
      </c>
      <c r="F1619" s="158" t="s">
        <v>1680</v>
      </c>
      <c r="H1619" s="157" t="s">
        <v>1</v>
      </c>
      <c r="L1619" s="156"/>
      <c r="M1619" s="159"/>
      <c r="T1619" s="160"/>
      <c r="AT1619" s="157" t="s">
        <v>143</v>
      </c>
      <c r="AU1619" s="157" t="s">
        <v>81</v>
      </c>
      <c r="AV1619" s="14" t="s">
        <v>79</v>
      </c>
      <c r="AW1619" s="14" t="s">
        <v>27</v>
      </c>
      <c r="AX1619" s="14" t="s">
        <v>71</v>
      </c>
      <c r="AY1619" s="157" t="s">
        <v>135</v>
      </c>
    </row>
    <row r="1620" spans="2:65" s="12" customFormat="1">
      <c r="B1620" s="143"/>
      <c r="D1620" s="144" t="s">
        <v>143</v>
      </c>
      <c r="E1620" s="145" t="s">
        <v>1</v>
      </c>
      <c r="F1620" s="146" t="s">
        <v>1681</v>
      </c>
      <c r="H1620" s="147">
        <v>1300.2829999999999</v>
      </c>
      <c r="L1620" s="143"/>
      <c r="M1620" s="148"/>
      <c r="T1620" s="149"/>
      <c r="AT1620" s="145" t="s">
        <v>143</v>
      </c>
      <c r="AU1620" s="145" t="s">
        <v>81</v>
      </c>
      <c r="AV1620" s="12" t="s">
        <v>81</v>
      </c>
      <c r="AW1620" s="12" t="s">
        <v>27</v>
      </c>
      <c r="AX1620" s="12" t="s">
        <v>79</v>
      </c>
      <c r="AY1620" s="145" t="s">
        <v>135</v>
      </c>
    </row>
    <row r="1621" spans="2:65" s="1" customFormat="1" ht="24.15" customHeight="1">
      <c r="B1621" s="129"/>
      <c r="C1621" s="130" t="s">
        <v>1682</v>
      </c>
      <c r="D1621" s="130" t="s">
        <v>137</v>
      </c>
      <c r="E1621" s="131" t="s">
        <v>1683</v>
      </c>
      <c r="F1621" s="132" t="s">
        <v>1684</v>
      </c>
      <c r="G1621" s="133" t="s">
        <v>153</v>
      </c>
      <c r="H1621" s="134">
        <v>8</v>
      </c>
      <c r="I1621" s="135"/>
      <c r="J1621" s="135">
        <f>ROUND(I1621*H1621,2)</f>
        <v>0</v>
      </c>
      <c r="K1621" s="136"/>
      <c r="L1621" s="29"/>
      <c r="M1621" s="137" t="s">
        <v>1</v>
      </c>
      <c r="N1621" s="138" t="s">
        <v>36</v>
      </c>
      <c r="O1621" s="139">
        <v>0.125</v>
      </c>
      <c r="P1621" s="139">
        <f>O1621*H1621</f>
        <v>1</v>
      </c>
      <c r="Q1621" s="139">
        <v>1.81E-3</v>
      </c>
      <c r="R1621" s="139">
        <f>Q1621*H1621</f>
        <v>1.448E-2</v>
      </c>
      <c r="S1621" s="139">
        <v>0</v>
      </c>
      <c r="T1621" s="140">
        <f>S1621*H1621</f>
        <v>0</v>
      </c>
      <c r="AR1621" s="141" t="s">
        <v>141</v>
      </c>
      <c r="AT1621" s="141" t="s">
        <v>137</v>
      </c>
      <c r="AU1621" s="141" t="s">
        <v>81</v>
      </c>
      <c r="AY1621" s="17" t="s">
        <v>135</v>
      </c>
      <c r="BE1621" s="142">
        <f>IF(N1621="základní",J1621,0)</f>
        <v>0</v>
      </c>
      <c r="BF1621" s="142">
        <f>IF(N1621="snížená",J1621,0)</f>
        <v>0</v>
      </c>
      <c r="BG1621" s="142">
        <f>IF(N1621="zákl. přenesená",J1621,0)</f>
        <v>0</v>
      </c>
      <c r="BH1621" s="142">
        <f>IF(N1621="sníž. přenesená",J1621,0)</f>
        <v>0</v>
      </c>
      <c r="BI1621" s="142">
        <f>IF(N1621="nulová",J1621,0)</f>
        <v>0</v>
      </c>
      <c r="BJ1621" s="17" t="s">
        <v>79</v>
      </c>
      <c r="BK1621" s="142">
        <f>ROUND(I1621*H1621,2)</f>
        <v>0</v>
      </c>
      <c r="BL1621" s="17" t="s">
        <v>141</v>
      </c>
      <c r="BM1621" s="141" t="s">
        <v>1685</v>
      </c>
    </row>
    <row r="1622" spans="2:65" s="12" customFormat="1">
      <c r="B1622" s="143"/>
      <c r="D1622" s="144" t="s">
        <v>143</v>
      </c>
      <c r="E1622" s="145" t="s">
        <v>1</v>
      </c>
      <c r="F1622" s="146" t="s">
        <v>1686</v>
      </c>
      <c r="H1622" s="147">
        <v>8</v>
      </c>
      <c r="L1622" s="143"/>
      <c r="M1622" s="148"/>
      <c r="T1622" s="149"/>
      <c r="AT1622" s="145" t="s">
        <v>143</v>
      </c>
      <c r="AU1622" s="145" t="s">
        <v>81</v>
      </c>
      <c r="AV1622" s="12" t="s">
        <v>81</v>
      </c>
      <c r="AW1622" s="12" t="s">
        <v>27</v>
      </c>
      <c r="AX1622" s="12" t="s">
        <v>79</v>
      </c>
      <c r="AY1622" s="145" t="s">
        <v>135</v>
      </c>
    </row>
    <row r="1623" spans="2:65" s="1" customFormat="1" ht="16.5" customHeight="1">
      <c r="B1623" s="129"/>
      <c r="C1623" s="161" t="s">
        <v>1687</v>
      </c>
      <c r="D1623" s="161" t="s">
        <v>212</v>
      </c>
      <c r="E1623" s="162" t="s">
        <v>1688</v>
      </c>
      <c r="F1623" s="163" t="s">
        <v>1689</v>
      </c>
      <c r="G1623" s="164" t="s">
        <v>153</v>
      </c>
      <c r="H1623" s="165">
        <v>8</v>
      </c>
      <c r="I1623" s="166"/>
      <c r="J1623" s="166">
        <f>ROUND(I1623*H1623,2)</f>
        <v>0</v>
      </c>
      <c r="K1623" s="167"/>
      <c r="L1623" s="168"/>
      <c r="M1623" s="169" t="s">
        <v>1</v>
      </c>
      <c r="N1623" s="170" t="s">
        <v>36</v>
      </c>
      <c r="O1623" s="139">
        <v>0</v>
      </c>
      <c r="P1623" s="139">
        <f>O1623*H1623</f>
        <v>0</v>
      </c>
      <c r="Q1623" s="139">
        <v>1.2899999999999999E-3</v>
      </c>
      <c r="R1623" s="139">
        <f>Q1623*H1623</f>
        <v>1.0319999999999999E-2</v>
      </c>
      <c r="S1623" s="139">
        <v>0</v>
      </c>
      <c r="T1623" s="140">
        <f>S1623*H1623</f>
        <v>0</v>
      </c>
      <c r="AR1623" s="141" t="s">
        <v>175</v>
      </c>
      <c r="AT1623" s="141" t="s">
        <v>212</v>
      </c>
      <c r="AU1623" s="141" t="s">
        <v>81</v>
      </c>
      <c r="AY1623" s="17" t="s">
        <v>135</v>
      </c>
      <c r="BE1623" s="142">
        <f>IF(N1623="základní",J1623,0)</f>
        <v>0</v>
      </c>
      <c r="BF1623" s="142">
        <f>IF(N1623="snížená",J1623,0)</f>
        <v>0</v>
      </c>
      <c r="BG1623" s="142">
        <f>IF(N1623="zákl. přenesená",J1623,0)</f>
        <v>0</v>
      </c>
      <c r="BH1623" s="142">
        <f>IF(N1623="sníž. přenesená",J1623,0)</f>
        <v>0</v>
      </c>
      <c r="BI1623" s="142">
        <f>IF(N1623="nulová",J1623,0)</f>
        <v>0</v>
      </c>
      <c r="BJ1623" s="17" t="s">
        <v>79</v>
      </c>
      <c r="BK1623" s="142">
        <f>ROUND(I1623*H1623,2)</f>
        <v>0</v>
      </c>
      <c r="BL1623" s="17" t="s">
        <v>141</v>
      </c>
      <c r="BM1623" s="141" t="s">
        <v>1690</v>
      </c>
    </row>
    <row r="1624" spans="2:65" s="1" customFormat="1" ht="16.5" customHeight="1">
      <c r="B1624" s="129"/>
      <c r="C1624" s="130" t="s">
        <v>1691</v>
      </c>
      <c r="D1624" s="130" t="s">
        <v>137</v>
      </c>
      <c r="E1624" s="131" t="s">
        <v>1692</v>
      </c>
      <c r="F1624" s="132" t="s">
        <v>1693</v>
      </c>
      <c r="G1624" s="133" t="s">
        <v>153</v>
      </c>
      <c r="H1624" s="134">
        <v>8</v>
      </c>
      <c r="I1624" s="135"/>
      <c r="J1624" s="135">
        <f>ROUND(I1624*H1624,2)</f>
        <v>0</v>
      </c>
      <c r="K1624" s="136"/>
      <c r="L1624" s="29"/>
      <c r="M1624" s="137" t="s">
        <v>1</v>
      </c>
      <c r="N1624" s="138" t="s">
        <v>36</v>
      </c>
      <c r="O1624" s="139">
        <v>0.4</v>
      </c>
      <c r="P1624" s="139">
        <f>O1624*H1624</f>
        <v>3.2</v>
      </c>
      <c r="Q1624" s="139">
        <v>1.4999999999999999E-4</v>
      </c>
      <c r="R1624" s="139">
        <f>Q1624*H1624</f>
        <v>1.1999999999999999E-3</v>
      </c>
      <c r="S1624" s="139">
        <v>0</v>
      </c>
      <c r="T1624" s="140">
        <f>S1624*H1624</f>
        <v>0</v>
      </c>
      <c r="AR1624" s="141" t="s">
        <v>141</v>
      </c>
      <c r="AT1624" s="141" t="s">
        <v>137</v>
      </c>
      <c r="AU1624" s="141" t="s">
        <v>81</v>
      </c>
      <c r="AY1624" s="17" t="s">
        <v>135</v>
      </c>
      <c r="BE1624" s="142">
        <f>IF(N1624="základní",J1624,0)</f>
        <v>0</v>
      </c>
      <c r="BF1624" s="142">
        <f>IF(N1624="snížená",J1624,0)</f>
        <v>0</v>
      </c>
      <c r="BG1624" s="142">
        <f>IF(N1624="zákl. přenesená",J1624,0)</f>
        <v>0</v>
      </c>
      <c r="BH1624" s="142">
        <f>IF(N1624="sníž. přenesená",J1624,0)</f>
        <v>0</v>
      </c>
      <c r="BI1624" s="142">
        <f>IF(N1624="nulová",J1624,0)</f>
        <v>0</v>
      </c>
      <c r="BJ1624" s="17" t="s">
        <v>79</v>
      </c>
      <c r="BK1624" s="142">
        <f>ROUND(I1624*H1624,2)</f>
        <v>0</v>
      </c>
      <c r="BL1624" s="17" t="s">
        <v>141</v>
      </c>
      <c r="BM1624" s="141" t="s">
        <v>1694</v>
      </c>
    </row>
    <row r="1625" spans="2:65" s="12" customFormat="1">
      <c r="B1625" s="143"/>
      <c r="D1625" s="144" t="s">
        <v>143</v>
      </c>
      <c r="E1625" s="145" t="s">
        <v>1</v>
      </c>
      <c r="F1625" s="146" t="s">
        <v>1695</v>
      </c>
      <c r="H1625" s="147">
        <v>8</v>
      </c>
      <c r="L1625" s="143"/>
      <c r="M1625" s="148"/>
      <c r="T1625" s="149"/>
      <c r="AT1625" s="145" t="s">
        <v>143</v>
      </c>
      <c r="AU1625" s="145" t="s">
        <v>81</v>
      </c>
      <c r="AV1625" s="12" t="s">
        <v>81</v>
      </c>
      <c r="AW1625" s="12" t="s">
        <v>27</v>
      </c>
      <c r="AX1625" s="12" t="s">
        <v>79</v>
      </c>
      <c r="AY1625" s="145" t="s">
        <v>135</v>
      </c>
    </row>
    <row r="1626" spans="2:65" s="1" customFormat="1" ht="16.5" customHeight="1">
      <c r="B1626" s="129"/>
      <c r="C1626" s="130" t="s">
        <v>1696</v>
      </c>
      <c r="D1626" s="130" t="s">
        <v>137</v>
      </c>
      <c r="E1626" s="131" t="s">
        <v>1697</v>
      </c>
      <c r="F1626" s="132" t="s">
        <v>1698</v>
      </c>
      <c r="G1626" s="133" t="s">
        <v>153</v>
      </c>
      <c r="H1626" s="134">
        <v>9</v>
      </c>
      <c r="I1626" s="135"/>
      <c r="J1626" s="135">
        <f>ROUND(I1626*H1626,2)</f>
        <v>0</v>
      </c>
      <c r="K1626" s="136"/>
      <c r="L1626" s="29"/>
      <c r="M1626" s="137" t="s">
        <v>1</v>
      </c>
      <c r="N1626" s="138" t="s">
        <v>36</v>
      </c>
      <c r="O1626" s="139">
        <v>0.29899999999999999</v>
      </c>
      <c r="P1626" s="139">
        <f>O1626*H1626</f>
        <v>2.6909999999999998</v>
      </c>
      <c r="Q1626" s="139">
        <v>1.8000000000000001E-4</v>
      </c>
      <c r="R1626" s="139">
        <f>Q1626*H1626</f>
        <v>1.6200000000000001E-3</v>
      </c>
      <c r="S1626" s="139">
        <v>0</v>
      </c>
      <c r="T1626" s="140">
        <f>S1626*H1626</f>
        <v>0</v>
      </c>
      <c r="AR1626" s="141" t="s">
        <v>141</v>
      </c>
      <c r="AT1626" s="141" t="s">
        <v>137</v>
      </c>
      <c r="AU1626" s="141" t="s">
        <v>81</v>
      </c>
      <c r="AY1626" s="17" t="s">
        <v>135</v>
      </c>
      <c r="BE1626" s="142">
        <f>IF(N1626="základní",J1626,0)</f>
        <v>0</v>
      </c>
      <c r="BF1626" s="142">
        <f>IF(N1626="snížená",J1626,0)</f>
        <v>0</v>
      </c>
      <c r="BG1626" s="142">
        <f>IF(N1626="zákl. přenesená",J1626,0)</f>
        <v>0</v>
      </c>
      <c r="BH1626" s="142">
        <f>IF(N1626="sníž. přenesená",J1626,0)</f>
        <v>0</v>
      </c>
      <c r="BI1626" s="142">
        <f>IF(N1626="nulová",J1626,0)</f>
        <v>0</v>
      </c>
      <c r="BJ1626" s="17" t="s">
        <v>79</v>
      </c>
      <c r="BK1626" s="142">
        <f>ROUND(I1626*H1626,2)</f>
        <v>0</v>
      </c>
      <c r="BL1626" s="17" t="s">
        <v>141</v>
      </c>
      <c r="BM1626" s="141" t="s">
        <v>1699</v>
      </c>
    </row>
    <row r="1627" spans="2:65" s="1" customFormat="1" ht="16.5" customHeight="1">
      <c r="B1627" s="129"/>
      <c r="C1627" s="161" t="s">
        <v>1700</v>
      </c>
      <c r="D1627" s="161" t="s">
        <v>212</v>
      </c>
      <c r="E1627" s="162" t="s">
        <v>1701</v>
      </c>
      <c r="F1627" s="163" t="s">
        <v>1702</v>
      </c>
      <c r="G1627" s="164" t="s">
        <v>153</v>
      </c>
      <c r="H1627" s="165">
        <v>9</v>
      </c>
      <c r="I1627" s="166"/>
      <c r="J1627" s="166">
        <f>ROUND(I1627*H1627,2)</f>
        <v>0</v>
      </c>
      <c r="K1627" s="167"/>
      <c r="L1627" s="168"/>
      <c r="M1627" s="169" t="s">
        <v>1</v>
      </c>
      <c r="N1627" s="170" t="s">
        <v>36</v>
      </c>
      <c r="O1627" s="139">
        <v>0</v>
      </c>
      <c r="P1627" s="139">
        <f>O1627*H1627</f>
        <v>0</v>
      </c>
      <c r="Q1627" s="139">
        <v>1.2E-2</v>
      </c>
      <c r="R1627" s="139">
        <f>Q1627*H1627</f>
        <v>0.108</v>
      </c>
      <c r="S1627" s="139">
        <v>0</v>
      </c>
      <c r="T1627" s="140">
        <f>S1627*H1627</f>
        <v>0</v>
      </c>
      <c r="AR1627" s="141" t="s">
        <v>175</v>
      </c>
      <c r="AT1627" s="141" t="s">
        <v>212</v>
      </c>
      <c r="AU1627" s="141" t="s">
        <v>81</v>
      </c>
      <c r="AY1627" s="17" t="s">
        <v>135</v>
      </c>
      <c r="BE1627" s="142">
        <f>IF(N1627="základní",J1627,0)</f>
        <v>0</v>
      </c>
      <c r="BF1627" s="142">
        <f>IF(N1627="snížená",J1627,0)</f>
        <v>0</v>
      </c>
      <c r="BG1627" s="142">
        <f>IF(N1627="zákl. přenesená",J1627,0)</f>
        <v>0</v>
      </c>
      <c r="BH1627" s="142">
        <f>IF(N1627="sníž. přenesená",J1627,0)</f>
        <v>0</v>
      </c>
      <c r="BI1627" s="142">
        <f>IF(N1627="nulová",J1627,0)</f>
        <v>0</v>
      </c>
      <c r="BJ1627" s="17" t="s">
        <v>79</v>
      </c>
      <c r="BK1627" s="142">
        <f>ROUND(I1627*H1627,2)</f>
        <v>0</v>
      </c>
      <c r="BL1627" s="17" t="s">
        <v>141</v>
      </c>
      <c r="BM1627" s="141" t="s">
        <v>1703</v>
      </c>
    </row>
    <row r="1628" spans="2:65" s="1" customFormat="1" ht="21.75" customHeight="1">
      <c r="B1628" s="129"/>
      <c r="C1628" s="130" t="s">
        <v>1704</v>
      </c>
      <c r="D1628" s="130" t="s">
        <v>137</v>
      </c>
      <c r="E1628" s="131" t="s">
        <v>1705</v>
      </c>
      <c r="F1628" s="132" t="s">
        <v>1706</v>
      </c>
      <c r="G1628" s="133" t="s">
        <v>316</v>
      </c>
      <c r="H1628" s="134">
        <v>1</v>
      </c>
      <c r="I1628" s="135"/>
      <c r="J1628" s="135">
        <f>ROUND(I1628*H1628,2)</f>
        <v>0</v>
      </c>
      <c r="K1628" s="136"/>
      <c r="L1628" s="29"/>
      <c r="M1628" s="137" t="s">
        <v>1</v>
      </c>
      <c r="N1628" s="138" t="s">
        <v>36</v>
      </c>
      <c r="O1628" s="139">
        <v>0</v>
      </c>
      <c r="P1628" s="139">
        <f>O1628*H1628</f>
        <v>0</v>
      </c>
      <c r="Q1628" s="139">
        <v>0</v>
      </c>
      <c r="R1628" s="139">
        <f>Q1628*H1628</f>
        <v>0</v>
      </c>
      <c r="S1628" s="139">
        <v>0</v>
      </c>
      <c r="T1628" s="140">
        <f>S1628*H1628</f>
        <v>0</v>
      </c>
      <c r="AR1628" s="141" t="s">
        <v>141</v>
      </c>
      <c r="AT1628" s="141" t="s">
        <v>137</v>
      </c>
      <c r="AU1628" s="141" t="s">
        <v>81</v>
      </c>
      <c r="AY1628" s="17" t="s">
        <v>135</v>
      </c>
      <c r="BE1628" s="142">
        <f>IF(N1628="základní",J1628,0)</f>
        <v>0</v>
      </c>
      <c r="BF1628" s="142">
        <f>IF(N1628="snížená",J1628,0)</f>
        <v>0</v>
      </c>
      <c r="BG1628" s="142">
        <f>IF(N1628="zákl. přenesená",J1628,0)</f>
        <v>0</v>
      </c>
      <c r="BH1628" s="142">
        <f>IF(N1628="sníž. přenesená",J1628,0)</f>
        <v>0</v>
      </c>
      <c r="BI1628" s="142">
        <f>IF(N1628="nulová",J1628,0)</f>
        <v>0</v>
      </c>
      <c r="BJ1628" s="17" t="s">
        <v>79</v>
      </c>
      <c r="BK1628" s="142">
        <f>ROUND(I1628*H1628,2)</f>
        <v>0</v>
      </c>
      <c r="BL1628" s="17" t="s">
        <v>141</v>
      </c>
      <c r="BM1628" s="141" t="s">
        <v>1707</v>
      </c>
    </row>
    <row r="1629" spans="2:65" s="1" customFormat="1" ht="24.15" customHeight="1">
      <c r="B1629" s="129"/>
      <c r="C1629" s="130" t="s">
        <v>1708</v>
      </c>
      <c r="D1629" s="130" t="s">
        <v>137</v>
      </c>
      <c r="E1629" s="131" t="s">
        <v>1709</v>
      </c>
      <c r="F1629" s="132" t="s">
        <v>1710</v>
      </c>
      <c r="G1629" s="133" t="s">
        <v>188</v>
      </c>
      <c r="H1629" s="134">
        <v>3</v>
      </c>
      <c r="I1629" s="135"/>
      <c r="J1629" s="135">
        <f>ROUND(I1629*H1629,2)</f>
        <v>0</v>
      </c>
      <c r="K1629" s="136"/>
      <c r="L1629" s="29"/>
      <c r="M1629" s="137" t="s">
        <v>1</v>
      </c>
      <c r="N1629" s="138" t="s">
        <v>36</v>
      </c>
      <c r="O1629" s="139">
        <v>1.5</v>
      </c>
      <c r="P1629" s="139">
        <f>O1629*H1629</f>
        <v>4.5</v>
      </c>
      <c r="Q1629" s="139">
        <v>1.23E-3</v>
      </c>
      <c r="R1629" s="139">
        <f>Q1629*H1629</f>
        <v>3.6899999999999997E-3</v>
      </c>
      <c r="S1629" s="139">
        <v>1.7000000000000001E-2</v>
      </c>
      <c r="T1629" s="140">
        <f>S1629*H1629</f>
        <v>5.1000000000000004E-2</v>
      </c>
      <c r="AR1629" s="141" t="s">
        <v>141</v>
      </c>
      <c r="AT1629" s="141" t="s">
        <v>137</v>
      </c>
      <c r="AU1629" s="141" t="s">
        <v>81</v>
      </c>
      <c r="AY1629" s="17" t="s">
        <v>135</v>
      </c>
      <c r="BE1629" s="142">
        <f>IF(N1629="základní",J1629,0)</f>
        <v>0</v>
      </c>
      <c r="BF1629" s="142">
        <f>IF(N1629="snížená",J1629,0)</f>
        <v>0</v>
      </c>
      <c r="BG1629" s="142">
        <f>IF(N1629="zákl. přenesená",J1629,0)</f>
        <v>0</v>
      </c>
      <c r="BH1629" s="142">
        <f>IF(N1629="sníž. přenesená",J1629,0)</f>
        <v>0</v>
      </c>
      <c r="BI1629" s="142">
        <f>IF(N1629="nulová",J1629,0)</f>
        <v>0</v>
      </c>
      <c r="BJ1629" s="17" t="s">
        <v>79</v>
      </c>
      <c r="BK1629" s="142">
        <f>ROUND(I1629*H1629,2)</f>
        <v>0</v>
      </c>
      <c r="BL1629" s="17" t="s">
        <v>141</v>
      </c>
      <c r="BM1629" s="141" t="s">
        <v>1711</v>
      </c>
    </row>
    <row r="1630" spans="2:65" s="12" customFormat="1">
      <c r="B1630" s="143"/>
      <c r="D1630" s="144" t="s">
        <v>143</v>
      </c>
      <c r="E1630" s="145" t="s">
        <v>1</v>
      </c>
      <c r="F1630" s="146" t="s">
        <v>1712</v>
      </c>
      <c r="H1630" s="147">
        <v>3</v>
      </c>
      <c r="L1630" s="143"/>
      <c r="M1630" s="148"/>
      <c r="T1630" s="149"/>
      <c r="AT1630" s="145" t="s">
        <v>143</v>
      </c>
      <c r="AU1630" s="145" t="s">
        <v>81</v>
      </c>
      <c r="AV1630" s="12" t="s">
        <v>81</v>
      </c>
      <c r="AW1630" s="12" t="s">
        <v>27</v>
      </c>
      <c r="AX1630" s="12" t="s">
        <v>79</v>
      </c>
      <c r="AY1630" s="145" t="s">
        <v>135</v>
      </c>
    </row>
    <row r="1631" spans="2:65" s="1" customFormat="1" ht="24.15" customHeight="1">
      <c r="B1631" s="129"/>
      <c r="C1631" s="130" t="s">
        <v>1713</v>
      </c>
      <c r="D1631" s="130" t="s">
        <v>137</v>
      </c>
      <c r="E1631" s="131" t="s">
        <v>1714</v>
      </c>
      <c r="F1631" s="132" t="s">
        <v>1715</v>
      </c>
      <c r="G1631" s="133" t="s">
        <v>188</v>
      </c>
      <c r="H1631" s="134">
        <v>3.6</v>
      </c>
      <c r="I1631" s="135"/>
      <c r="J1631" s="135">
        <f>ROUND(I1631*H1631,2)</f>
        <v>0</v>
      </c>
      <c r="K1631" s="136"/>
      <c r="L1631" s="29"/>
      <c r="M1631" s="137" t="s">
        <v>1</v>
      </c>
      <c r="N1631" s="138" t="s">
        <v>36</v>
      </c>
      <c r="O1631" s="139">
        <v>1.9</v>
      </c>
      <c r="P1631" s="139">
        <f>O1631*H1631</f>
        <v>6.84</v>
      </c>
      <c r="Q1631" s="139">
        <v>1.47E-3</v>
      </c>
      <c r="R1631" s="139">
        <f>Q1631*H1631</f>
        <v>5.2919999999999998E-3</v>
      </c>
      <c r="S1631" s="139">
        <v>3.9E-2</v>
      </c>
      <c r="T1631" s="140">
        <f>S1631*H1631</f>
        <v>0.1404</v>
      </c>
      <c r="AR1631" s="141" t="s">
        <v>141</v>
      </c>
      <c r="AT1631" s="141" t="s">
        <v>137</v>
      </c>
      <c r="AU1631" s="141" t="s">
        <v>81</v>
      </c>
      <c r="AY1631" s="17" t="s">
        <v>135</v>
      </c>
      <c r="BE1631" s="142">
        <f>IF(N1631="základní",J1631,0)</f>
        <v>0</v>
      </c>
      <c r="BF1631" s="142">
        <f>IF(N1631="snížená",J1631,0)</f>
        <v>0</v>
      </c>
      <c r="BG1631" s="142">
        <f>IF(N1631="zákl. přenesená",J1631,0)</f>
        <v>0</v>
      </c>
      <c r="BH1631" s="142">
        <f>IF(N1631="sníž. přenesená",J1631,0)</f>
        <v>0</v>
      </c>
      <c r="BI1631" s="142">
        <f>IF(N1631="nulová",J1631,0)</f>
        <v>0</v>
      </c>
      <c r="BJ1631" s="17" t="s">
        <v>79</v>
      </c>
      <c r="BK1631" s="142">
        <f>ROUND(I1631*H1631,2)</f>
        <v>0</v>
      </c>
      <c r="BL1631" s="17" t="s">
        <v>141</v>
      </c>
      <c r="BM1631" s="141" t="s">
        <v>1716</v>
      </c>
    </row>
    <row r="1632" spans="2:65" s="12" customFormat="1">
      <c r="B1632" s="143"/>
      <c r="D1632" s="144" t="s">
        <v>143</v>
      </c>
      <c r="E1632" s="145" t="s">
        <v>1</v>
      </c>
      <c r="F1632" s="146" t="s">
        <v>1717</v>
      </c>
      <c r="H1632" s="147">
        <v>3.6</v>
      </c>
      <c r="L1632" s="143"/>
      <c r="M1632" s="148"/>
      <c r="T1632" s="149"/>
      <c r="AT1632" s="145" t="s">
        <v>143</v>
      </c>
      <c r="AU1632" s="145" t="s">
        <v>81</v>
      </c>
      <c r="AV1632" s="12" t="s">
        <v>81</v>
      </c>
      <c r="AW1632" s="12" t="s">
        <v>27</v>
      </c>
      <c r="AX1632" s="12" t="s">
        <v>79</v>
      </c>
      <c r="AY1632" s="145" t="s">
        <v>135</v>
      </c>
    </row>
    <row r="1633" spans="2:65" s="1" customFormat="1" ht="24.15" customHeight="1">
      <c r="B1633" s="129"/>
      <c r="C1633" s="130" t="s">
        <v>1718</v>
      </c>
      <c r="D1633" s="130" t="s">
        <v>137</v>
      </c>
      <c r="E1633" s="131" t="s">
        <v>1719</v>
      </c>
      <c r="F1633" s="132" t="s">
        <v>1720</v>
      </c>
      <c r="G1633" s="133" t="s">
        <v>188</v>
      </c>
      <c r="H1633" s="134">
        <v>2.4</v>
      </c>
      <c r="I1633" s="135"/>
      <c r="J1633" s="135">
        <f>ROUND(I1633*H1633,2)</f>
        <v>0</v>
      </c>
      <c r="K1633" s="136"/>
      <c r="L1633" s="29"/>
      <c r="M1633" s="137" t="s">
        <v>1</v>
      </c>
      <c r="N1633" s="138" t="s">
        <v>36</v>
      </c>
      <c r="O1633" s="139">
        <v>3.2</v>
      </c>
      <c r="P1633" s="139">
        <f>O1633*H1633</f>
        <v>7.68</v>
      </c>
      <c r="Q1633" s="139">
        <v>3.16E-3</v>
      </c>
      <c r="R1633" s="139">
        <f>Q1633*H1633</f>
        <v>7.5839999999999996E-3</v>
      </c>
      <c r="S1633" s="139">
        <v>6.9000000000000006E-2</v>
      </c>
      <c r="T1633" s="140">
        <f>S1633*H1633</f>
        <v>0.1656</v>
      </c>
      <c r="AR1633" s="141" t="s">
        <v>141</v>
      </c>
      <c r="AT1633" s="141" t="s">
        <v>137</v>
      </c>
      <c r="AU1633" s="141" t="s">
        <v>81</v>
      </c>
      <c r="AY1633" s="17" t="s">
        <v>135</v>
      </c>
      <c r="BE1633" s="142">
        <f>IF(N1633="základní",J1633,0)</f>
        <v>0</v>
      </c>
      <c r="BF1633" s="142">
        <f>IF(N1633="snížená",J1633,0)</f>
        <v>0</v>
      </c>
      <c r="BG1633" s="142">
        <f>IF(N1633="zákl. přenesená",J1633,0)</f>
        <v>0</v>
      </c>
      <c r="BH1633" s="142">
        <f>IF(N1633="sníž. přenesená",J1633,0)</f>
        <v>0</v>
      </c>
      <c r="BI1633" s="142">
        <f>IF(N1633="nulová",J1633,0)</f>
        <v>0</v>
      </c>
      <c r="BJ1633" s="17" t="s">
        <v>79</v>
      </c>
      <c r="BK1633" s="142">
        <f>ROUND(I1633*H1633,2)</f>
        <v>0</v>
      </c>
      <c r="BL1633" s="17" t="s">
        <v>141</v>
      </c>
      <c r="BM1633" s="141" t="s">
        <v>1721</v>
      </c>
    </row>
    <row r="1634" spans="2:65" s="12" customFormat="1">
      <c r="B1634" s="143"/>
      <c r="D1634" s="144" t="s">
        <v>143</v>
      </c>
      <c r="E1634" s="145" t="s">
        <v>1</v>
      </c>
      <c r="F1634" s="146" t="s">
        <v>1722</v>
      </c>
      <c r="H1634" s="147">
        <v>2.4</v>
      </c>
      <c r="L1634" s="143"/>
      <c r="M1634" s="148"/>
      <c r="T1634" s="149"/>
      <c r="AT1634" s="145" t="s">
        <v>143</v>
      </c>
      <c r="AU1634" s="145" t="s">
        <v>81</v>
      </c>
      <c r="AV1634" s="12" t="s">
        <v>81</v>
      </c>
      <c r="AW1634" s="12" t="s">
        <v>27</v>
      </c>
      <c r="AX1634" s="12" t="s">
        <v>79</v>
      </c>
      <c r="AY1634" s="145" t="s">
        <v>135</v>
      </c>
    </row>
    <row r="1635" spans="2:65" s="11" customFormat="1" ht="22.95" customHeight="1">
      <c r="B1635" s="118"/>
      <c r="D1635" s="119" t="s">
        <v>70</v>
      </c>
      <c r="E1635" s="127" t="s">
        <v>342</v>
      </c>
      <c r="F1635" s="127" t="s">
        <v>343</v>
      </c>
      <c r="J1635" s="128">
        <f>BK1635</f>
        <v>0</v>
      </c>
      <c r="L1635" s="118"/>
      <c r="M1635" s="122"/>
      <c r="P1635" s="123">
        <f>SUM(P1636:P1641)</f>
        <v>8.532300000000001E-2</v>
      </c>
      <c r="R1635" s="123">
        <f>SUM(R1636:R1641)</f>
        <v>0</v>
      </c>
      <c r="T1635" s="124">
        <f>SUM(T1636:T1641)</f>
        <v>0</v>
      </c>
      <c r="AR1635" s="119" t="s">
        <v>79</v>
      </c>
      <c r="AT1635" s="125" t="s">
        <v>70</v>
      </c>
      <c r="AU1635" s="125" t="s">
        <v>79</v>
      </c>
      <c r="AY1635" s="119" t="s">
        <v>135</v>
      </c>
      <c r="BK1635" s="126">
        <f>SUM(BK1636:BK1641)</f>
        <v>0</v>
      </c>
    </row>
    <row r="1636" spans="2:65" s="1" customFormat="1" ht="24.15" customHeight="1">
      <c r="B1636" s="129"/>
      <c r="C1636" s="130" t="s">
        <v>1723</v>
      </c>
      <c r="D1636" s="130" t="s">
        <v>137</v>
      </c>
      <c r="E1636" s="131" t="s">
        <v>345</v>
      </c>
      <c r="F1636" s="132" t="s">
        <v>346</v>
      </c>
      <c r="G1636" s="133" t="s">
        <v>215</v>
      </c>
      <c r="H1636" s="134">
        <v>0.35699999999999998</v>
      </c>
      <c r="I1636" s="135"/>
      <c r="J1636" s="135">
        <f>ROUND(I1636*H1636,2)</f>
        <v>0</v>
      </c>
      <c r="K1636" s="136"/>
      <c r="L1636" s="29"/>
      <c r="M1636" s="137" t="s">
        <v>1</v>
      </c>
      <c r="N1636" s="138" t="s">
        <v>36</v>
      </c>
      <c r="O1636" s="139">
        <v>0.125</v>
      </c>
      <c r="P1636" s="139">
        <f>O1636*H1636</f>
        <v>4.4624999999999998E-2</v>
      </c>
      <c r="Q1636" s="139">
        <v>0</v>
      </c>
      <c r="R1636" s="139">
        <f>Q1636*H1636</f>
        <v>0</v>
      </c>
      <c r="S1636" s="139">
        <v>0</v>
      </c>
      <c r="T1636" s="140">
        <f>S1636*H1636</f>
        <v>0</v>
      </c>
      <c r="AR1636" s="141" t="s">
        <v>141</v>
      </c>
      <c r="AT1636" s="141" t="s">
        <v>137</v>
      </c>
      <c r="AU1636" s="141" t="s">
        <v>81</v>
      </c>
      <c r="AY1636" s="17" t="s">
        <v>135</v>
      </c>
      <c r="BE1636" s="142">
        <f>IF(N1636="základní",J1636,0)</f>
        <v>0</v>
      </c>
      <c r="BF1636" s="142">
        <f>IF(N1636="snížená",J1636,0)</f>
        <v>0</v>
      </c>
      <c r="BG1636" s="142">
        <f>IF(N1636="zákl. přenesená",J1636,0)</f>
        <v>0</v>
      </c>
      <c r="BH1636" s="142">
        <f>IF(N1636="sníž. přenesená",J1636,0)</f>
        <v>0</v>
      </c>
      <c r="BI1636" s="142">
        <f>IF(N1636="nulová",J1636,0)</f>
        <v>0</v>
      </c>
      <c r="BJ1636" s="17" t="s">
        <v>79</v>
      </c>
      <c r="BK1636" s="142">
        <f>ROUND(I1636*H1636,2)</f>
        <v>0</v>
      </c>
      <c r="BL1636" s="17" t="s">
        <v>141</v>
      </c>
      <c r="BM1636" s="141" t="s">
        <v>1724</v>
      </c>
    </row>
    <row r="1637" spans="2:65" s="1" customFormat="1" ht="24.15" customHeight="1">
      <c r="B1637" s="129"/>
      <c r="C1637" s="130" t="s">
        <v>1725</v>
      </c>
      <c r="D1637" s="130" t="s">
        <v>137</v>
      </c>
      <c r="E1637" s="131" t="s">
        <v>349</v>
      </c>
      <c r="F1637" s="132" t="s">
        <v>350</v>
      </c>
      <c r="G1637" s="133" t="s">
        <v>215</v>
      </c>
      <c r="H1637" s="134">
        <v>6.7830000000000004</v>
      </c>
      <c r="I1637" s="135"/>
      <c r="J1637" s="135">
        <f>ROUND(I1637*H1637,2)</f>
        <v>0</v>
      </c>
      <c r="K1637" s="136"/>
      <c r="L1637" s="29"/>
      <c r="M1637" s="137" t="s">
        <v>1</v>
      </c>
      <c r="N1637" s="138" t="s">
        <v>36</v>
      </c>
      <c r="O1637" s="139">
        <v>6.0000000000000001E-3</v>
      </c>
      <c r="P1637" s="139">
        <f>O1637*H1637</f>
        <v>4.0698000000000005E-2</v>
      </c>
      <c r="Q1637" s="139">
        <v>0</v>
      </c>
      <c r="R1637" s="139">
        <f>Q1637*H1637</f>
        <v>0</v>
      </c>
      <c r="S1637" s="139">
        <v>0</v>
      </c>
      <c r="T1637" s="140">
        <f>S1637*H1637</f>
        <v>0</v>
      </c>
      <c r="AR1637" s="141" t="s">
        <v>141</v>
      </c>
      <c r="AT1637" s="141" t="s">
        <v>137</v>
      </c>
      <c r="AU1637" s="141" t="s">
        <v>81</v>
      </c>
      <c r="AY1637" s="17" t="s">
        <v>135</v>
      </c>
      <c r="BE1637" s="142">
        <f>IF(N1637="základní",J1637,0)</f>
        <v>0</v>
      </c>
      <c r="BF1637" s="142">
        <f>IF(N1637="snížená",J1637,0)</f>
        <v>0</v>
      </c>
      <c r="BG1637" s="142">
        <f>IF(N1637="zákl. přenesená",J1637,0)</f>
        <v>0</v>
      </c>
      <c r="BH1637" s="142">
        <f>IF(N1637="sníž. přenesená",J1637,0)</f>
        <v>0</v>
      </c>
      <c r="BI1637" s="142">
        <f>IF(N1637="nulová",J1637,0)</f>
        <v>0</v>
      </c>
      <c r="BJ1637" s="17" t="s">
        <v>79</v>
      </c>
      <c r="BK1637" s="142">
        <f>ROUND(I1637*H1637,2)</f>
        <v>0</v>
      </c>
      <c r="BL1637" s="17" t="s">
        <v>141</v>
      </c>
      <c r="BM1637" s="141" t="s">
        <v>1726</v>
      </c>
    </row>
    <row r="1638" spans="2:65" s="12" customFormat="1">
      <c r="B1638" s="143"/>
      <c r="D1638" s="144" t="s">
        <v>143</v>
      </c>
      <c r="E1638" s="145" t="s">
        <v>1</v>
      </c>
      <c r="F1638" s="146" t="s">
        <v>1727</v>
      </c>
      <c r="H1638" s="147">
        <v>6.7830000000000004</v>
      </c>
      <c r="L1638" s="143"/>
      <c r="M1638" s="148"/>
      <c r="T1638" s="149"/>
      <c r="AT1638" s="145" t="s">
        <v>143</v>
      </c>
      <c r="AU1638" s="145" t="s">
        <v>81</v>
      </c>
      <c r="AV1638" s="12" t="s">
        <v>81</v>
      </c>
      <c r="AW1638" s="12" t="s">
        <v>27</v>
      </c>
      <c r="AX1638" s="12" t="s">
        <v>79</v>
      </c>
      <c r="AY1638" s="145" t="s">
        <v>135</v>
      </c>
    </row>
    <row r="1639" spans="2:65" s="1" customFormat="1" ht="37.950000000000003" customHeight="1">
      <c r="B1639" s="129"/>
      <c r="C1639" s="130" t="s">
        <v>1728</v>
      </c>
      <c r="D1639" s="130" t="s">
        <v>137</v>
      </c>
      <c r="E1639" s="131" t="s">
        <v>1729</v>
      </c>
      <c r="F1639" s="132" t="s">
        <v>1730</v>
      </c>
      <c r="G1639" s="133" t="s">
        <v>215</v>
      </c>
      <c r="H1639" s="134">
        <v>0.35699999999999998</v>
      </c>
      <c r="I1639" s="135"/>
      <c r="J1639" s="135">
        <f>ROUND(I1639*H1639,2)</f>
        <v>0</v>
      </c>
      <c r="K1639" s="136"/>
      <c r="L1639" s="29"/>
      <c r="M1639" s="137" t="s">
        <v>1</v>
      </c>
      <c r="N1639" s="138" t="s">
        <v>36</v>
      </c>
      <c r="O1639" s="139">
        <v>0</v>
      </c>
      <c r="P1639" s="139">
        <f>O1639*H1639</f>
        <v>0</v>
      </c>
      <c r="Q1639" s="139">
        <v>0</v>
      </c>
      <c r="R1639" s="139">
        <f>Q1639*H1639</f>
        <v>0</v>
      </c>
      <c r="S1639" s="139">
        <v>0</v>
      </c>
      <c r="T1639" s="140">
        <f>S1639*H1639</f>
        <v>0</v>
      </c>
      <c r="AR1639" s="141" t="s">
        <v>141</v>
      </c>
      <c r="AT1639" s="141" t="s">
        <v>137</v>
      </c>
      <c r="AU1639" s="141" t="s">
        <v>81</v>
      </c>
      <c r="AY1639" s="17" t="s">
        <v>135</v>
      </c>
      <c r="BE1639" s="142">
        <f>IF(N1639="základní",J1639,0)</f>
        <v>0</v>
      </c>
      <c r="BF1639" s="142">
        <f>IF(N1639="snížená",J1639,0)</f>
        <v>0</v>
      </c>
      <c r="BG1639" s="142">
        <f>IF(N1639="zákl. přenesená",J1639,0)</f>
        <v>0</v>
      </c>
      <c r="BH1639" s="142">
        <f>IF(N1639="sníž. přenesená",J1639,0)</f>
        <v>0</v>
      </c>
      <c r="BI1639" s="142">
        <f>IF(N1639="nulová",J1639,0)</f>
        <v>0</v>
      </c>
      <c r="BJ1639" s="17" t="s">
        <v>79</v>
      </c>
      <c r="BK1639" s="142">
        <f>ROUND(I1639*H1639,2)</f>
        <v>0</v>
      </c>
      <c r="BL1639" s="17" t="s">
        <v>141</v>
      </c>
      <c r="BM1639" s="141" t="s">
        <v>1731</v>
      </c>
    </row>
    <row r="1640" spans="2:65" s="1" customFormat="1" ht="33" customHeight="1">
      <c r="B1640" s="129"/>
      <c r="C1640" s="130" t="s">
        <v>1732</v>
      </c>
      <c r="D1640" s="130" t="s">
        <v>137</v>
      </c>
      <c r="E1640" s="131" t="s">
        <v>358</v>
      </c>
      <c r="F1640" s="132" t="s">
        <v>359</v>
      </c>
      <c r="G1640" s="133" t="s">
        <v>215</v>
      </c>
      <c r="H1640" s="134">
        <v>3</v>
      </c>
      <c r="I1640" s="135"/>
      <c r="J1640" s="135">
        <f>ROUND(I1640*H1640,2)</f>
        <v>0</v>
      </c>
      <c r="K1640" s="136"/>
      <c r="L1640" s="29"/>
      <c r="M1640" s="137" t="s">
        <v>1</v>
      </c>
      <c r="N1640" s="138" t="s">
        <v>36</v>
      </c>
      <c r="O1640" s="139">
        <v>0</v>
      </c>
      <c r="P1640" s="139">
        <f>O1640*H1640</f>
        <v>0</v>
      </c>
      <c r="Q1640" s="139">
        <v>0</v>
      </c>
      <c r="R1640" s="139">
        <f>Q1640*H1640</f>
        <v>0</v>
      </c>
      <c r="S1640" s="139">
        <v>0</v>
      </c>
      <c r="T1640" s="140">
        <f>S1640*H1640</f>
        <v>0</v>
      </c>
      <c r="AR1640" s="141" t="s">
        <v>141</v>
      </c>
      <c r="AT1640" s="141" t="s">
        <v>137</v>
      </c>
      <c r="AU1640" s="141" t="s">
        <v>81</v>
      </c>
      <c r="AY1640" s="17" t="s">
        <v>135</v>
      </c>
      <c r="BE1640" s="142">
        <f>IF(N1640="základní",J1640,0)</f>
        <v>0</v>
      </c>
      <c r="BF1640" s="142">
        <f>IF(N1640="snížená",J1640,0)</f>
        <v>0</v>
      </c>
      <c r="BG1640" s="142">
        <f>IF(N1640="zákl. přenesená",J1640,0)</f>
        <v>0</v>
      </c>
      <c r="BH1640" s="142">
        <f>IF(N1640="sníž. přenesená",J1640,0)</f>
        <v>0</v>
      </c>
      <c r="BI1640" s="142">
        <f>IF(N1640="nulová",J1640,0)</f>
        <v>0</v>
      </c>
      <c r="BJ1640" s="17" t="s">
        <v>79</v>
      </c>
      <c r="BK1640" s="142">
        <f>ROUND(I1640*H1640,2)</f>
        <v>0</v>
      </c>
      <c r="BL1640" s="17" t="s">
        <v>141</v>
      </c>
      <c r="BM1640" s="141" t="s">
        <v>1733</v>
      </c>
    </row>
    <row r="1641" spans="2:65" s="12" customFormat="1">
      <c r="B1641" s="143"/>
      <c r="D1641" s="144" t="s">
        <v>143</v>
      </c>
      <c r="E1641" s="145" t="s">
        <v>1</v>
      </c>
      <c r="F1641" s="146" t="s">
        <v>1734</v>
      </c>
      <c r="H1641" s="147">
        <v>3</v>
      </c>
      <c r="L1641" s="143"/>
      <c r="M1641" s="148"/>
      <c r="T1641" s="149"/>
      <c r="AT1641" s="145" t="s">
        <v>143</v>
      </c>
      <c r="AU1641" s="145" t="s">
        <v>81</v>
      </c>
      <c r="AV1641" s="12" t="s">
        <v>81</v>
      </c>
      <c r="AW1641" s="12" t="s">
        <v>27</v>
      </c>
      <c r="AX1641" s="12" t="s">
        <v>79</v>
      </c>
      <c r="AY1641" s="145" t="s">
        <v>135</v>
      </c>
    </row>
    <row r="1642" spans="2:65" s="11" customFormat="1" ht="22.95" customHeight="1">
      <c r="B1642" s="118"/>
      <c r="D1642" s="119" t="s">
        <v>70</v>
      </c>
      <c r="E1642" s="127" t="s">
        <v>363</v>
      </c>
      <c r="F1642" s="127" t="s">
        <v>364</v>
      </c>
      <c r="J1642" s="128">
        <f>BK1642</f>
        <v>0</v>
      </c>
      <c r="L1642" s="118"/>
      <c r="M1642" s="122"/>
      <c r="P1642" s="123">
        <f>P1643</f>
        <v>601.71196799999996</v>
      </c>
      <c r="R1642" s="123">
        <f>R1643</f>
        <v>0</v>
      </c>
      <c r="T1642" s="124">
        <f>T1643</f>
        <v>0</v>
      </c>
      <c r="AR1642" s="119" t="s">
        <v>79</v>
      </c>
      <c r="AT1642" s="125" t="s">
        <v>70</v>
      </c>
      <c r="AU1642" s="125" t="s">
        <v>79</v>
      </c>
      <c r="AY1642" s="119" t="s">
        <v>135</v>
      </c>
      <c r="BK1642" s="126">
        <f>BK1643</f>
        <v>0</v>
      </c>
    </row>
    <row r="1643" spans="2:65" s="1" customFormat="1" ht="16.5" customHeight="1">
      <c r="B1643" s="129"/>
      <c r="C1643" s="130" t="s">
        <v>1735</v>
      </c>
      <c r="D1643" s="130" t="s">
        <v>137</v>
      </c>
      <c r="E1643" s="131" t="s">
        <v>1736</v>
      </c>
      <c r="F1643" s="132" t="s">
        <v>1737</v>
      </c>
      <c r="G1643" s="133" t="s">
        <v>215</v>
      </c>
      <c r="H1643" s="134">
        <v>1892.1759999999999</v>
      </c>
      <c r="I1643" s="135"/>
      <c r="J1643" s="135">
        <f>ROUND(I1643*H1643,2)</f>
        <v>0</v>
      </c>
      <c r="K1643" s="136"/>
      <c r="L1643" s="29"/>
      <c r="M1643" s="137" t="s">
        <v>1</v>
      </c>
      <c r="N1643" s="138" t="s">
        <v>36</v>
      </c>
      <c r="O1643" s="139">
        <v>0.318</v>
      </c>
      <c r="P1643" s="139">
        <f>O1643*H1643</f>
        <v>601.71196799999996</v>
      </c>
      <c r="Q1643" s="139">
        <v>0</v>
      </c>
      <c r="R1643" s="139">
        <f>Q1643*H1643</f>
        <v>0</v>
      </c>
      <c r="S1643" s="139">
        <v>0</v>
      </c>
      <c r="T1643" s="140">
        <f>S1643*H1643</f>
        <v>0</v>
      </c>
      <c r="AR1643" s="141" t="s">
        <v>141</v>
      </c>
      <c r="AT1643" s="141" t="s">
        <v>137</v>
      </c>
      <c r="AU1643" s="141" t="s">
        <v>81</v>
      </c>
      <c r="AY1643" s="17" t="s">
        <v>135</v>
      </c>
      <c r="BE1643" s="142">
        <f>IF(N1643="základní",J1643,0)</f>
        <v>0</v>
      </c>
      <c r="BF1643" s="142">
        <f>IF(N1643="snížená",J1643,0)</f>
        <v>0</v>
      </c>
      <c r="BG1643" s="142">
        <f>IF(N1643="zákl. přenesená",J1643,0)</f>
        <v>0</v>
      </c>
      <c r="BH1643" s="142">
        <f>IF(N1643="sníž. přenesená",J1643,0)</f>
        <v>0</v>
      </c>
      <c r="BI1643" s="142">
        <f>IF(N1643="nulová",J1643,0)</f>
        <v>0</v>
      </c>
      <c r="BJ1643" s="17" t="s">
        <v>79</v>
      </c>
      <c r="BK1643" s="142">
        <f>ROUND(I1643*H1643,2)</f>
        <v>0</v>
      </c>
      <c r="BL1643" s="17" t="s">
        <v>141</v>
      </c>
      <c r="BM1643" s="141" t="s">
        <v>1738</v>
      </c>
    </row>
    <row r="1644" spans="2:65" s="11" customFormat="1" ht="25.95" customHeight="1">
      <c r="B1644" s="118"/>
      <c r="D1644" s="119" t="s">
        <v>70</v>
      </c>
      <c r="E1644" s="120" t="s">
        <v>1739</v>
      </c>
      <c r="F1644" s="120" t="s">
        <v>1740</v>
      </c>
      <c r="J1644" s="121">
        <f>BK1644</f>
        <v>0</v>
      </c>
      <c r="L1644" s="118"/>
      <c r="M1644" s="122"/>
      <c r="P1644" s="123">
        <f>P1645+P1824+P2026+P2154+P2156+P2158+P2160+P2163+P2168+P2170+P2214+P2246+P2302+P2316+P2479+P2548+P2560+P2576+P2711+P2750+P2771+P2811</f>
        <v>7143.54504</v>
      </c>
      <c r="R1644" s="123">
        <f>R1645+R1824+R2026+R2154+R2156+R2158+R2160+R2163+R2168+R2170+R2214+R2246+R2302+R2316+R2479+R2548+R2560+R2576+R2711+R2750+R2771+R2811</f>
        <v>232.18802790000004</v>
      </c>
      <c r="T1644" s="124">
        <f>T1645+T1824+T2026+T2154+T2156+T2158+T2160+T2163+T2168+T2170+T2214+T2246+T2302+T2316+T2479+T2548+T2560+T2576+T2711+T2750+T2771+T2811</f>
        <v>0</v>
      </c>
      <c r="AR1644" s="119" t="s">
        <v>81</v>
      </c>
      <c r="AT1644" s="125" t="s">
        <v>70</v>
      </c>
      <c r="AU1644" s="125" t="s">
        <v>71</v>
      </c>
      <c r="AY1644" s="119" t="s">
        <v>135</v>
      </c>
      <c r="BK1644" s="126">
        <f>BK1645+BK1824+BK2026+BK2154+BK2156+BK2158+BK2160+BK2163+BK2168+BK2170+BK2214+BK2246+BK2302+BK2316+BK2479+BK2548+BK2560+BK2576+BK2711+BK2750+BK2771+BK2811</f>
        <v>0</v>
      </c>
    </row>
    <row r="1645" spans="2:65" s="11" customFormat="1" ht="22.95" customHeight="1">
      <c r="B1645" s="118"/>
      <c r="D1645" s="119" t="s">
        <v>70</v>
      </c>
      <c r="E1645" s="127" t="s">
        <v>1741</v>
      </c>
      <c r="F1645" s="127" t="s">
        <v>1742</v>
      </c>
      <c r="J1645" s="128">
        <f>BK1645</f>
        <v>0</v>
      </c>
      <c r="L1645" s="118"/>
      <c r="M1645" s="122"/>
      <c r="P1645" s="123">
        <f>SUM(P1646:P1823)</f>
        <v>1615.6754000000003</v>
      </c>
      <c r="R1645" s="123">
        <f>SUM(R1646:R1823)</f>
        <v>51.843816600000004</v>
      </c>
      <c r="T1645" s="124">
        <f>SUM(T1646:T1823)</f>
        <v>0</v>
      </c>
      <c r="AR1645" s="119" t="s">
        <v>81</v>
      </c>
      <c r="AT1645" s="125" t="s">
        <v>70</v>
      </c>
      <c r="AU1645" s="125" t="s">
        <v>79</v>
      </c>
      <c r="AY1645" s="119" t="s">
        <v>135</v>
      </c>
      <c r="BK1645" s="126">
        <f>SUM(BK1646:BK1823)</f>
        <v>0</v>
      </c>
    </row>
    <row r="1646" spans="2:65" s="1" customFormat="1" ht="24.15" customHeight="1">
      <c r="B1646" s="129"/>
      <c r="C1646" s="130" t="s">
        <v>1743</v>
      </c>
      <c r="D1646" s="130" t="s">
        <v>137</v>
      </c>
      <c r="E1646" s="131" t="s">
        <v>1744</v>
      </c>
      <c r="F1646" s="132" t="s">
        <v>1745</v>
      </c>
      <c r="G1646" s="133" t="s">
        <v>140</v>
      </c>
      <c r="H1646" s="134">
        <v>1751.09</v>
      </c>
      <c r="I1646" s="135"/>
      <c r="J1646" s="135">
        <f>ROUND(I1646*H1646,2)</f>
        <v>0</v>
      </c>
      <c r="K1646" s="136"/>
      <c r="L1646" s="29"/>
      <c r="M1646" s="137" t="s">
        <v>1</v>
      </c>
      <c r="N1646" s="138" t="s">
        <v>36</v>
      </c>
      <c r="O1646" s="139">
        <v>2.4E-2</v>
      </c>
      <c r="P1646" s="139">
        <f>O1646*H1646</f>
        <v>42.026159999999997</v>
      </c>
      <c r="Q1646" s="139">
        <v>0</v>
      </c>
      <c r="R1646" s="139">
        <f>Q1646*H1646</f>
        <v>0</v>
      </c>
      <c r="S1646" s="139">
        <v>0</v>
      </c>
      <c r="T1646" s="140">
        <f>S1646*H1646</f>
        <v>0</v>
      </c>
      <c r="AR1646" s="141" t="s">
        <v>221</v>
      </c>
      <c r="AT1646" s="141" t="s">
        <v>137</v>
      </c>
      <c r="AU1646" s="141" t="s">
        <v>81</v>
      </c>
      <c r="AY1646" s="17" t="s">
        <v>135</v>
      </c>
      <c r="BE1646" s="142">
        <f>IF(N1646="základní",J1646,0)</f>
        <v>0</v>
      </c>
      <c r="BF1646" s="142">
        <f>IF(N1646="snížená",J1646,0)</f>
        <v>0</v>
      </c>
      <c r="BG1646" s="142">
        <f>IF(N1646="zákl. přenesená",J1646,0)</f>
        <v>0</v>
      </c>
      <c r="BH1646" s="142">
        <f>IF(N1646="sníž. přenesená",J1646,0)</f>
        <v>0</v>
      </c>
      <c r="BI1646" s="142">
        <f>IF(N1646="nulová",J1646,0)</f>
        <v>0</v>
      </c>
      <c r="BJ1646" s="17" t="s">
        <v>79</v>
      </c>
      <c r="BK1646" s="142">
        <f>ROUND(I1646*H1646,2)</f>
        <v>0</v>
      </c>
      <c r="BL1646" s="17" t="s">
        <v>221</v>
      </c>
      <c r="BM1646" s="141" t="s">
        <v>1746</v>
      </c>
    </row>
    <row r="1647" spans="2:65" s="12" customFormat="1">
      <c r="B1647" s="143"/>
      <c r="D1647" s="144" t="s">
        <v>143</v>
      </c>
      <c r="E1647" s="145" t="s">
        <v>1</v>
      </c>
      <c r="F1647" s="146" t="s">
        <v>1747</v>
      </c>
      <c r="H1647" s="147">
        <v>347.31</v>
      </c>
      <c r="L1647" s="143"/>
      <c r="M1647" s="148"/>
      <c r="T1647" s="149"/>
      <c r="AT1647" s="145" t="s">
        <v>143</v>
      </c>
      <c r="AU1647" s="145" t="s">
        <v>81</v>
      </c>
      <c r="AV1647" s="12" t="s">
        <v>81</v>
      </c>
      <c r="AW1647" s="12" t="s">
        <v>27</v>
      </c>
      <c r="AX1647" s="12" t="s">
        <v>71</v>
      </c>
      <c r="AY1647" s="145" t="s">
        <v>135</v>
      </c>
    </row>
    <row r="1648" spans="2:65" s="12" customFormat="1">
      <c r="B1648" s="143"/>
      <c r="D1648" s="144" t="s">
        <v>143</v>
      </c>
      <c r="E1648" s="145" t="s">
        <v>1</v>
      </c>
      <c r="F1648" s="146" t="s">
        <v>1425</v>
      </c>
      <c r="H1648" s="147">
        <v>1339.73</v>
      </c>
      <c r="L1648" s="143"/>
      <c r="M1648" s="148"/>
      <c r="T1648" s="149"/>
      <c r="AT1648" s="145" t="s">
        <v>143</v>
      </c>
      <c r="AU1648" s="145" t="s">
        <v>81</v>
      </c>
      <c r="AV1648" s="12" t="s">
        <v>81</v>
      </c>
      <c r="AW1648" s="12" t="s">
        <v>27</v>
      </c>
      <c r="AX1648" s="12" t="s">
        <v>71</v>
      </c>
      <c r="AY1648" s="145" t="s">
        <v>135</v>
      </c>
    </row>
    <row r="1649" spans="2:65" s="12" customFormat="1">
      <c r="B1649" s="143"/>
      <c r="D1649" s="144" t="s">
        <v>143</v>
      </c>
      <c r="E1649" s="145" t="s">
        <v>1</v>
      </c>
      <c r="F1649" s="146" t="s">
        <v>1748</v>
      </c>
      <c r="H1649" s="147">
        <v>25.59</v>
      </c>
      <c r="L1649" s="143"/>
      <c r="M1649" s="148"/>
      <c r="T1649" s="149"/>
      <c r="AT1649" s="145" t="s">
        <v>143</v>
      </c>
      <c r="AU1649" s="145" t="s">
        <v>81</v>
      </c>
      <c r="AV1649" s="12" t="s">
        <v>81</v>
      </c>
      <c r="AW1649" s="12" t="s">
        <v>27</v>
      </c>
      <c r="AX1649" s="12" t="s">
        <v>71</v>
      </c>
      <c r="AY1649" s="145" t="s">
        <v>135</v>
      </c>
    </row>
    <row r="1650" spans="2:65" s="12" customFormat="1">
      <c r="B1650" s="143"/>
      <c r="D1650" s="144" t="s">
        <v>143</v>
      </c>
      <c r="E1650" s="145" t="s">
        <v>1</v>
      </c>
      <c r="F1650" s="146" t="s">
        <v>1749</v>
      </c>
      <c r="H1650" s="147">
        <v>13.61</v>
      </c>
      <c r="L1650" s="143"/>
      <c r="M1650" s="148"/>
      <c r="T1650" s="149"/>
      <c r="AT1650" s="145" t="s">
        <v>143</v>
      </c>
      <c r="AU1650" s="145" t="s">
        <v>81</v>
      </c>
      <c r="AV1650" s="12" t="s">
        <v>81</v>
      </c>
      <c r="AW1650" s="12" t="s">
        <v>27</v>
      </c>
      <c r="AX1650" s="12" t="s">
        <v>71</v>
      </c>
      <c r="AY1650" s="145" t="s">
        <v>135</v>
      </c>
    </row>
    <row r="1651" spans="2:65" s="12" customFormat="1">
      <c r="B1651" s="143"/>
      <c r="D1651" s="144" t="s">
        <v>143</v>
      </c>
      <c r="E1651" s="145" t="s">
        <v>1</v>
      </c>
      <c r="F1651" s="146" t="s">
        <v>1432</v>
      </c>
      <c r="H1651" s="147">
        <v>10.61</v>
      </c>
      <c r="L1651" s="143"/>
      <c r="M1651" s="148"/>
      <c r="T1651" s="149"/>
      <c r="AT1651" s="145" t="s">
        <v>143</v>
      </c>
      <c r="AU1651" s="145" t="s">
        <v>81</v>
      </c>
      <c r="AV1651" s="12" t="s">
        <v>81</v>
      </c>
      <c r="AW1651" s="12" t="s">
        <v>27</v>
      </c>
      <c r="AX1651" s="12" t="s">
        <v>71</v>
      </c>
      <c r="AY1651" s="145" t="s">
        <v>135</v>
      </c>
    </row>
    <row r="1652" spans="2:65" s="12" customFormat="1">
      <c r="B1652" s="143"/>
      <c r="D1652" s="144" t="s">
        <v>143</v>
      </c>
      <c r="E1652" s="145" t="s">
        <v>1</v>
      </c>
      <c r="F1652" s="146" t="s">
        <v>1750</v>
      </c>
      <c r="H1652" s="147">
        <v>4.4800000000000004</v>
      </c>
      <c r="L1652" s="143"/>
      <c r="M1652" s="148"/>
      <c r="T1652" s="149"/>
      <c r="AT1652" s="145" t="s">
        <v>143</v>
      </c>
      <c r="AU1652" s="145" t="s">
        <v>81</v>
      </c>
      <c r="AV1652" s="12" t="s">
        <v>81</v>
      </c>
      <c r="AW1652" s="12" t="s">
        <v>27</v>
      </c>
      <c r="AX1652" s="12" t="s">
        <v>71</v>
      </c>
      <c r="AY1652" s="145" t="s">
        <v>135</v>
      </c>
    </row>
    <row r="1653" spans="2:65" s="12" customFormat="1">
      <c r="B1653" s="143"/>
      <c r="D1653" s="144" t="s">
        <v>143</v>
      </c>
      <c r="E1653" s="145" t="s">
        <v>1</v>
      </c>
      <c r="F1653" s="146" t="s">
        <v>1751</v>
      </c>
      <c r="H1653" s="147">
        <v>9.76</v>
      </c>
      <c r="L1653" s="143"/>
      <c r="M1653" s="148"/>
      <c r="T1653" s="149"/>
      <c r="AT1653" s="145" t="s">
        <v>143</v>
      </c>
      <c r="AU1653" s="145" t="s">
        <v>81</v>
      </c>
      <c r="AV1653" s="12" t="s">
        <v>81</v>
      </c>
      <c r="AW1653" s="12" t="s">
        <v>27</v>
      </c>
      <c r="AX1653" s="12" t="s">
        <v>71</v>
      </c>
      <c r="AY1653" s="145" t="s">
        <v>135</v>
      </c>
    </row>
    <row r="1654" spans="2:65" s="13" customFormat="1">
      <c r="B1654" s="150"/>
      <c r="D1654" s="144" t="s">
        <v>143</v>
      </c>
      <c r="E1654" s="151" t="s">
        <v>1</v>
      </c>
      <c r="F1654" s="152" t="s">
        <v>174</v>
      </c>
      <c r="H1654" s="153">
        <v>1751.09</v>
      </c>
      <c r="L1654" s="150"/>
      <c r="M1654" s="154"/>
      <c r="T1654" s="155"/>
      <c r="AT1654" s="151" t="s">
        <v>143</v>
      </c>
      <c r="AU1654" s="151" t="s">
        <v>81</v>
      </c>
      <c r="AV1654" s="13" t="s">
        <v>141</v>
      </c>
      <c r="AW1654" s="13" t="s">
        <v>27</v>
      </c>
      <c r="AX1654" s="13" t="s">
        <v>79</v>
      </c>
      <c r="AY1654" s="151" t="s">
        <v>135</v>
      </c>
    </row>
    <row r="1655" spans="2:65" s="1" customFormat="1" ht="24.15" customHeight="1">
      <c r="B1655" s="129"/>
      <c r="C1655" s="130" t="s">
        <v>1752</v>
      </c>
      <c r="D1655" s="130" t="s">
        <v>137</v>
      </c>
      <c r="E1655" s="131" t="s">
        <v>1753</v>
      </c>
      <c r="F1655" s="132" t="s">
        <v>1754</v>
      </c>
      <c r="G1655" s="133" t="s">
        <v>140</v>
      </c>
      <c r="H1655" s="134">
        <v>36.621000000000002</v>
      </c>
      <c r="I1655" s="135"/>
      <c r="J1655" s="135">
        <f>ROUND(I1655*H1655,2)</f>
        <v>0</v>
      </c>
      <c r="K1655" s="136"/>
      <c r="L1655" s="29"/>
      <c r="M1655" s="137" t="s">
        <v>1</v>
      </c>
      <c r="N1655" s="138" t="s">
        <v>36</v>
      </c>
      <c r="O1655" s="139">
        <v>5.3999999999999999E-2</v>
      </c>
      <c r="P1655" s="139">
        <f>O1655*H1655</f>
        <v>1.9775340000000001</v>
      </c>
      <c r="Q1655" s="139">
        <v>0</v>
      </c>
      <c r="R1655" s="139">
        <f>Q1655*H1655</f>
        <v>0</v>
      </c>
      <c r="S1655" s="139">
        <v>0</v>
      </c>
      <c r="T1655" s="140">
        <f>S1655*H1655</f>
        <v>0</v>
      </c>
      <c r="AR1655" s="141" t="s">
        <v>221</v>
      </c>
      <c r="AT1655" s="141" t="s">
        <v>137</v>
      </c>
      <c r="AU1655" s="141" t="s">
        <v>81</v>
      </c>
      <c r="AY1655" s="17" t="s">
        <v>135</v>
      </c>
      <c r="BE1655" s="142">
        <f>IF(N1655="základní",J1655,0)</f>
        <v>0</v>
      </c>
      <c r="BF1655" s="142">
        <f>IF(N1655="snížená",J1655,0)</f>
        <v>0</v>
      </c>
      <c r="BG1655" s="142">
        <f>IF(N1655="zákl. přenesená",J1655,0)</f>
        <v>0</v>
      </c>
      <c r="BH1655" s="142">
        <f>IF(N1655="sníž. přenesená",J1655,0)</f>
        <v>0</v>
      </c>
      <c r="BI1655" s="142">
        <f>IF(N1655="nulová",J1655,0)</f>
        <v>0</v>
      </c>
      <c r="BJ1655" s="17" t="s">
        <v>79</v>
      </c>
      <c r="BK1655" s="142">
        <f>ROUND(I1655*H1655,2)</f>
        <v>0</v>
      </c>
      <c r="BL1655" s="17" t="s">
        <v>221</v>
      </c>
      <c r="BM1655" s="141" t="s">
        <v>1755</v>
      </c>
    </row>
    <row r="1656" spans="2:65" s="12" customFormat="1">
      <c r="B1656" s="143"/>
      <c r="D1656" s="144" t="s">
        <v>143</v>
      </c>
      <c r="E1656" s="145" t="s">
        <v>1</v>
      </c>
      <c r="F1656" s="146" t="s">
        <v>1756</v>
      </c>
      <c r="H1656" s="147">
        <v>14.976000000000001</v>
      </c>
      <c r="L1656" s="143"/>
      <c r="M1656" s="148"/>
      <c r="T1656" s="149"/>
      <c r="AT1656" s="145" t="s">
        <v>143</v>
      </c>
      <c r="AU1656" s="145" t="s">
        <v>81</v>
      </c>
      <c r="AV1656" s="12" t="s">
        <v>81</v>
      </c>
      <c r="AW1656" s="12" t="s">
        <v>27</v>
      </c>
      <c r="AX1656" s="12" t="s">
        <v>71</v>
      </c>
      <c r="AY1656" s="145" t="s">
        <v>135</v>
      </c>
    </row>
    <row r="1657" spans="2:65" s="12" customFormat="1">
      <c r="B1657" s="143"/>
      <c r="D1657" s="144" t="s">
        <v>143</v>
      </c>
      <c r="E1657" s="145" t="s">
        <v>1</v>
      </c>
      <c r="F1657" s="146" t="s">
        <v>1757</v>
      </c>
      <c r="H1657" s="147">
        <v>21.645</v>
      </c>
      <c r="L1657" s="143"/>
      <c r="M1657" s="148"/>
      <c r="T1657" s="149"/>
      <c r="AT1657" s="145" t="s">
        <v>143</v>
      </c>
      <c r="AU1657" s="145" t="s">
        <v>81</v>
      </c>
      <c r="AV1657" s="12" t="s">
        <v>81</v>
      </c>
      <c r="AW1657" s="12" t="s">
        <v>27</v>
      </c>
      <c r="AX1657" s="12" t="s">
        <v>71</v>
      </c>
      <c r="AY1657" s="145" t="s">
        <v>135</v>
      </c>
    </row>
    <row r="1658" spans="2:65" s="13" customFormat="1">
      <c r="B1658" s="150"/>
      <c r="D1658" s="144" t="s">
        <v>143</v>
      </c>
      <c r="E1658" s="151" t="s">
        <v>1</v>
      </c>
      <c r="F1658" s="152" t="s">
        <v>174</v>
      </c>
      <c r="H1658" s="153">
        <v>36.621000000000002</v>
      </c>
      <c r="L1658" s="150"/>
      <c r="M1658" s="154"/>
      <c r="T1658" s="155"/>
      <c r="AT1658" s="151" t="s">
        <v>143</v>
      </c>
      <c r="AU1658" s="151" t="s">
        <v>81</v>
      </c>
      <c r="AV1658" s="13" t="s">
        <v>141</v>
      </c>
      <c r="AW1658" s="13" t="s">
        <v>27</v>
      </c>
      <c r="AX1658" s="13" t="s">
        <v>79</v>
      </c>
      <c r="AY1658" s="151" t="s">
        <v>135</v>
      </c>
    </row>
    <row r="1659" spans="2:65" s="1" customFormat="1" ht="16.5" customHeight="1">
      <c r="B1659" s="129"/>
      <c r="C1659" s="161" t="s">
        <v>1758</v>
      </c>
      <c r="D1659" s="161" t="s">
        <v>212</v>
      </c>
      <c r="E1659" s="162" t="s">
        <v>1759</v>
      </c>
      <c r="F1659" s="163" t="s">
        <v>1760</v>
      </c>
      <c r="G1659" s="164" t="s">
        <v>215</v>
      </c>
      <c r="H1659" s="165">
        <v>0.53800000000000003</v>
      </c>
      <c r="I1659" s="166"/>
      <c r="J1659" s="166">
        <f>ROUND(I1659*H1659,2)</f>
        <v>0</v>
      </c>
      <c r="K1659" s="167"/>
      <c r="L1659" s="168"/>
      <c r="M1659" s="169" t="s">
        <v>1</v>
      </c>
      <c r="N1659" s="170" t="s">
        <v>36</v>
      </c>
      <c r="O1659" s="139">
        <v>0</v>
      </c>
      <c r="P1659" s="139">
        <f>O1659*H1659</f>
        <v>0</v>
      </c>
      <c r="Q1659" s="139">
        <v>1</v>
      </c>
      <c r="R1659" s="139">
        <f>Q1659*H1659</f>
        <v>0.53800000000000003</v>
      </c>
      <c r="S1659" s="139">
        <v>0</v>
      </c>
      <c r="T1659" s="140">
        <f>S1659*H1659</f>
        <v>0</v>
      </c>
      <c r="AR1659" s="141" t="s">
        <v>302</v>
      </c>
      <c r="AT1659" s="141" t="s">
        <v>212</v>
      </c>
      <c r="AU1659" s="141" t="s">
        <v>81</v>
      </c>
      <c r="AY1659" s="17" t="s">
        <v>135</v>
      </c>
      <c r="BE1659" s="142">
        <f>IF(N1659="základní",J1659,0)</f>
        <v>0</v>
      </c>
      <c r="BF1659" s="142">
        <f>IF(N1659="snížená",J1659,0)</f>
        <v>0</v>
      </c>
      <c r="BG1659" s="142">
        <f>IF(N1659="zákl. přenesená",J1659,0)</f>
        <v>0</v>
      </c>
      <c r="BH1659" s="142">
        <f>IF(N1659="sníž. přenesená",J1659,0)</f>
        <v>0</v>
      </c>
      <c r="BI1659" s="142">
        <f>IF(N1659="nulová",J1659,0)</f>
        <v>0</v>
      </c>
      <c r="BJ1659" s="17" t="s">
        <v>79</v>
      </c>
      <c r="BK1659" s="142">
        <f>ROUND(I1659*H1659,2)</f>
        <v>0</v>
      </c>
      <c r="BL1659" s="17" t="s">
        <v>221</v>
      </c>
      <c r="BM1659" s="141" t="s">
        <v>1761</v>
      </c>
    </row>
    <row r="1660" spans="2:65" s="12" customFormat="1">
      <c r="B1660" s="143"/>
      <c r="D1660" s="144" t="s">
        <v>143</v>
      </c>
      <c r="E1660" s="145" t="s">
        <v>1</v>
      </c>
      <c r="F1660" s="146" t="s">
        <v>1762</v>
      </c>
      <c r="H1660" s="147">
        <v>0.52500000000000002</v>
      </c>
      <c r="L1660" s="143"/>
      <c r="M1660" s="148"/>
      <c r="T1660" s="149"/>
      <c r="AT1660" s="145" t="s">
        <v>143</v>
      </c>
      <c r="AU1660" s="145" t="s">
        <v>81</v>
      </c>
      <c r="AV1660" s="12" t="s">
        <v>81</v>
      </c>
      <c r="AW1660" s="12" t="s">
        <v>27</v>
      </c>
      <c r="AX1660" s="12" t="s">
        <v>71</v>
      </c>
      <c r="AY1660" s="145" t="s">
        <v>135</v>
      </c>
    </row>
    <row r="1661" spans="2:65" s="12" customFormat="1">
      <c r="B1661" s="143"/>
      <c r="D1661" s="144" t="s">
        <v>143</v>
      </c>
      <c r="E1661" s="145" t="s">
        <v>1</v>
      </c>
      <c r="F1661" s="146" t="s">
        <v>1763</v>
      </c>
      <c r="H1661" s="147">
        <v>1.2999999999999999E-2</v>
      </c>
      <c r="L1661" s="143"/>
      <c r="M1661" s="148"/>
      <c r="T1661" s="149"/>
      <c r="AT1661" s="145" t="s">
        <v>143</v>
      </c>
      <c r="AU1661" s="145" t="s">
        <v>81</v>
      </c>
      <c r="AV1661" s="12" t="s">
        <v>81</v>
      </c>
      <c r="AW1661" s="12" t="s">
        <v>27</v>
      </c>
      <c r="AX1661" s="12" t="s">
        <v>71</v>
      </c>
      <c r="AY1661" s="145" t="s">
        <v>135</v>
      </c>
    </row>
    <row r="1662" spans="2:65" s="13" customFormat="1">
      <c r="B1662" s="150"/>
      <c r="D1662" s="144" t="s">
        <v>143</v>
      </c>
      <c r="E1662" s="151" t="s">
        <v>1</v>
      </c>
      <c r="F1662" s="152" t="s">
        <v>174</v>
      </c>
      <c r="H1662" s="153">
        <v>0.53800000000000003</v>
      </c>
      <c r="L1662" s="150"/>
      <c r="M1662" s="154"/>
      <c r="T1662" s="155"/>
      <c r="AT1662" s="151" t="s">
        <v>143</v>
      </c>
      <c r="AU1662" s="151" t="s">
        <v>81</v>
      </c>
      <c r="AV1662" s="13" t="s">
        <v>141</v>
      </c>
      <c r="AW1662" s="13" t="s">
        <v>27</v>
      </c>
      <c r="AX1662" s="13" t="s">
        <v>79</v>
      </c>
      <c r="AY1662" s="151" t="s">
        <v>135</v>
      </c>
    </row>
    <row r="1663" spans="2:65" s="1" customFormat="1" ht="24.15" customHeight="1">
      <c r="B1663" s="129"/>
      <c r="C1663" s="130" t="s">
        <v>1764</v>
      </c>
      <c r="D1663" s="130" t="s">
        <v>137</v>
      </c>
      <c r="E1663" s="131" t="s">
        <v>1765</v>
      </c>
      <c r="F1663" s="132" t="s">
        <v>1766</v>
      </c>
      <c r="G1663" s="133" t="s">
        <v>140</v>
      </c>
      <c r="H1663" s="134">
        <v>349.07499999999999</v>
      </c>
      <c r="I1663" s="135"/>
      <c r="J1663" s="135">
        <f>ROUND(I1663*H1663,2)</f>
        <v>0</v>
      </c>
      <c r="K1663" s="136"/>
      <c r="L1663" s="29"/>
      <c r="M1663" s="137" t="s">
        <v>1</v>
      </c>
      <c r="N1663" s="138" t="s">
        <v>36</v>
      </c>
      <c r="O1663" s="139">
        <v>8.4000000000000005E-2</v>
      </c>
      <c r="P1663" s="139">
        <f>O1663*H1663</f>
        <v>29.322300000000002</v>
      </c>
      <c r="Q1663" s="139">
        <v>0</v>
      </c>
      <c r="R1663" s="139">
        <f>Q1663*H1663</f>
        <v>0</v>
      </c>
      <c r="S1663" s="139">
        <v>0</v>
      </c>
      <c r="T1663" s="140">
        <f>S1663*H1663</f>
        <v>0</v>
      </c>
      <c r="AR1663" s="141" t="s">
        <v>221</v>
      </c>
      <c r="AT1663" s="141" t="s">
        <v>137</v>
      </c>
      <c r="AU1663" s="141" t="s">
        <v>81</v>
      </c>
      <c r="AY1663" s="17" t="s">
        <v>135</v>
      </c>
      <c r="BE1663" s="142">
        <f>IF(N1663="základní",J1663,0)</f>
        <v>0</v>
      </c>
      <c r="BF1663" s="142">
        <f>IF(N1663="snížená",J1663,0)</f>
        <v>0</v>
      </c>
      <c r="BG1663" s="142">
        <f>IF(N1663="zákl. přenesená",J1663,0)</f>
        <v>0</v>
      </c>
      <c r="BH1663" s="142">
        <f>IF(N1663="sníž. přenesená",J1663,0)</f>
        <v>0</v>
      </c>
      <c r="BI1663" s="142">
        <f>IF(N1663="nulová",J1663,0)</f>
        <v>0</v>
      </c>
      <c r="BJ1663" s="17" t="s">
        <v>79</v>
      </c>
      <c r="BK1663" s="142">
        <f>ROUND(I1663*H1663,2)</f>
        <v>0</v>
      </c>
      <c r="BL1663" s="17" t="s">
        <v>221</v>
      </c>
      <c r="BM1663" s="141" t="s">
        <v>1767</v>
      </c>
    </row>
    <row r="1664" spans="2:65" s="14" customFormat="1">
      <c r="B1664" s="156"/>
      <c r="D1664" s="144" t="s">
        <v>143</v>
      </c>
      <c r="E1664" s="157" t="s">
        <v>1</v>
      </c>
      <c r="F1664" s="158" t="s">
        <v>1562</v>
      </c>
      <c r="H1664" s="157" t="s">
        <v>1</v>
      </c>
      <c r="L1664" s="156"/>
      <c r="M1664" s="159"/>
      <c r="T1664" s="160"/>
      <c r="AT1664" s="157" t="s">
        <v>143</v>
      </c>
      <c r="AU1664" s="157" t="s">
        <v>81</v>
      </c>
      <c r="AV1664" s="14" t="s">
        <v>79</v>
      </c>
      <c r="AW1664" s="14" t="s">
        <v>27</v>
      </c>
      <c r="AX1664" s="14" t="s">
        <v>71</v>
      </c>
      <c r="AY1664" s="157" t="s">
        <v>135</v>
      </c>
    </row>
    <row r="1665" spans="2:65" s="12" customFormat="1">
      <c r="B1665" s="143"/>
      <c r="D1665" s="144" t="s">
        <v>143</v>
      </c>
      <c r="E1665" s="145" t="s">
        <v>1</v>
      </c>
      <c r="F1665" s="146" t="s">
        <v>1563</v>
      </c>
      <c r="H1665" s="147">
        <v>98.92</v>
      </c>
      <c r="L1665" s="143"/>
      <c r="M1665" s="148"/>
      <c r="T1665" s="149"/>
      <c r="AT1665" s="145" t="s">
        <v>143</v>
      </c>
      <c r="AU1665" s="145" t="s">
        <v>81</v>
      </c>
      <c r="AV1665" s="12" t="s">
        <v>81</v>
      </c>
      <c r="AW1665" s="12" t="s">
        <v>27</v>
      </c>
      <c r="AX1665" s="12" t="s">
        <v>71</v>
      </c>
      <c r="AY1665" s="145" t="s">
        <v>135</v>
      </c>
    </row>
    <row r="1666" spans="2:65" s="12" customFormat="1">
      <c r="B1666" s="143"/>
      <c r="D1666" s="144" t="s">
        <v>143</v>
      </c>
      <c r="E1666" s="145" t="s">
        <v>1</v>
      </c>
      <c r="F1666" s="146" t="s">
        <v>1564</v>
      </c>
      <c r="H1666" s="147">
        <v>58.59</v>
      </c>
      <c r="L1666" s="143"/>
      <c r="M1666" s="148"/>
      <c r="T1666" s="149"/>
      <c r="AT1666" s="145" t="s">
        <v>143</v>
      </c>
      <c r="AU1666" s="145" t="s">
        <v>81</v>
      </c>
      <c r="AV1666" s="12" t="s">
        <v>81</v>
      </c>
      <c r="AW1666" s="12" t="s">
        <v>27</v>
      </c>
      <c r="AX1666" s="12" t="s">
        <v>71</v>
      </c>
      <c r="AY1666" s="145" t="s">
        <v>135</v>
      </c>
    </row>
    <row r="1667" spans="2:65" s="12" customFormat="1">
      <c r="B1667" s="143"/>
      <c r="D1667" s="144" t="s">
        <v>143</v>
      </c>
      <c r="E1667" s="145" t="s">
        <v>1</v>
      </c>
      <c r="F1667" s="146" t="s">
        <v>1565</v>
      </c>
      <c r="H1667" s="147">
        <v>20.7</v>
      </c>
      <c r="L1667" s="143"/>
      <c r="M1667" s="148"/>
      <c r="T1667" s="149"/>
      <c r="AT1667" s="145" t="s">
        <v>143</v>
      </c>
      <c r="AU1667" s="145" t="s">
        <v>81</v>
      </c>
      <c r="AV1667" s="12" t="s">
        <v>81</v>
      </c>
      <c r="AW1667" s="12" t="s">
        <v>27</v>
      </c>
      <c r="AX1667" s="12" t="s">
        <v>71</v>
      </c>
      <c r="AY1667" s="145" t="s">
        <v>135</v>
      </c>
    </row>
    <row r="1668" spans="2:65" s="12" customFormat="1">
      <c r="B1668" s="143"/>
      <c r="D1668" s="144" t="s">
        <v>143</v>
      </c>
      <c r="E1668" s="145" t="s">
        <v>1</v>
      </c>
      <c r="F1668" s="146" t="s">
        <v>1259</v>
      </c>
      <c r="H1668" s="147">
        <v>102.22499999999999</v>
      </c>
      <c r="L1668" s="143"/>
      <c r="M1668" s="148"/>
      <c r="T1668" s="149"/>
      <c r="AT1668" s="145" t="s">
        <v>143</v>
      </c>
      <c r="AU1668" s="145" t="s">
        <v>81</v>
      </c>
      <c r="AV1668" s="12" t="s">
        <v>81</v>
      </c>
      <c r="AW1668" s="12" t="s">
        <v>27</v>
      </c>
      <c r="AX1668" s="12" t="s">
        <v>71</v>
      </c>
      <c r="AY1668" s="145" t="s">
        <v>135</v>
      </c>
    </row>
    <row r="1669" spans="2:65" s="12" customFormat="1">
      <c r="B1669" s="143"/>
      <c r="D1669" s="144" t="s">
        <v>143</v>
      </c>
      <c r="E1669" s="145" t="s">
        <v>1</v>
      </c>
      <c r="F1669" s="146" t="s">
        <v>1260</v>
      </c>
      <c r="H1669" s="147">
        <v>41.04</v>
      </c>
      <c r="L1669" s="143"/>
      <c r="M1669" s="148"/>
      <c r="T1669" s="149"/>
      <c r="AT1669" s="145" t="s">
        <v>143</v>
      </c>
      <c r="AU1669" s="145" t="s">
        <v>81</v>
      </c>
      <c r="AV1669" s="12" t="s">
        <v>81</v>
      </c>
      <c r="AW1669" s="12" t="s">
        <v>27</v>
      </c>
      <c r="AX1669" s="12" t="s">
        <v>71</v>
      </c>
      <c r="AY1669" s="145" t="s">
        <v>135</v>
      </c>
    </row>
    <row r="1670" spans="2:65" s="12" customFormat="1">
      <c r="B1670" s="143"/>
      <c r="D1670" s="144" t="s">
        <v>143</v>
      </c>
      <c r="E1670" s="145" t="s">
        <v>1</v>
      </c>
      <c r="F1670" s="146" t="s">
        <v>1261</v>
      </c>
      <c r="H1670" s="147">
        <v>27.6</v>
      </c>
      <c r="L1670" s="143"/>
      <c r="M1670" s="148"/>
      <c r="T1670" s="149"/>
      <c r="AT1670" s="145" t="s">
        <v>143</v>
      </c>
      <c r="AU1670" s="145" t="s">
        <v>81</v>
      </c>
      <c r="AV1670" s="12" t="s">
        <v>81</v>
      </c>
      <c r="AW1670" s="12" t="s">
        <v>27</v>
      </c>
      <c r="AX1670" s="12" t="s">
        <v>71</v>
      </c>
      <c r="AY1670" s="145" t="s">
        <v>135</v>
      </c>
    </row>
    <row r="1671" spans="2:65" s="13" customFormat="1">
      <c r="B1671" s="150"/>
      <c r="D1671" s="144" t="s">
        <v>143</v>
      </c>
      <c r="E1671" s="151" t="s">
        <v>1</v>
      </c>
      <c r="F1671" s="152" t="s">
        <v>174</v>
      </c>
      <c r="H1671" s="153">
        <v>349.07499999999999</v>
      </c>
      <c r="L1671" s="150"/>
      <c r="M1671" s="154"/>
      <c r="T1671" s="155"/>
      <c r="AT1671" s="151" t="s">
        <v>143</v>
      </c>
      <c r="AU1671" s="151" t="s">
        <v>81</v>
      </c>
      <c r="AV1671" s="13" t="s">
        <v>141</v>
      </c>
      <c r="AW1671" s="13" t="s">
        <v>27</v>
      </c>
      <c r="AX1671" s="13" t="s">
        <v>79</v>
      </c>
      <c r="AY1671" s="151" t="s">
        <v>135</v>
      </c>
    </row>
    <row r="1672" spans="2:65" s="1" customFormat="1" ht="16.5" customHeight="1">
      <c r="B1672" s="129"/>
      <c r="C1672" s="161" t="s">
        <v>1768</v>
      </c>
      <c r="D1672" s="161" t="s">
        <v>212</v>
      </c>
      <c r="E1672" s="162" t="s">
        <v>1769</v>
      </c>
      <c r="F1672" s="163" t="s">
        <v>1770</v>
      </c>
      <c r="G1672" s="164" t="s">
        <v>215</v>
      </c>
      <c r="H1672" s="165">
        <v>0.38400000000000001</v>
      </c>
      <c r="I1672" s="166"/>
      <c r="J1672" s="166">
        <f>ROUND(I1672*H1672,2)</f>
        <v>0</v>
      </c>
      <c r="K1672" s="167"/>
      <c r="L1672" s="168"/>
      <c r="M1672" s="169" t="s">
        <v>1</v>
      </c>
      <c r="N1672" s="170" t="s">
        <v>36</v>
      </c>
      <c r="O1672" s="139">
        <v>0</v>
      </c>
      <c r="P1672" s="139">
        <f>O1672*H1672</f>
        <v>0</v>
      </c>
      <c r="Q1672" s="139">
        <v>1</v>
      </c>
      <c r="R1672" s="139">
        <f>Q1672*H1672</f>
        <v>0.38400000000000001</v>
      </c>
      <c r="S1672" s="139">
        <v>0</v>
      </c>
      <c r="T1672" s="140">
        <f>S1672*H1672</f>
        <v>0</v>
      </c>
      <c r="AR1672" s="141" t="s">
        <v>302</v>
      </c>
      <c r="AT1672" s="141" t="s">
        <v>212</v>
      </c>
      <c r="AU1672" s="141" t="s">
        <v>81</v>
      </c>
      <c r="AY1672" s="17" t="s">
        <v>135</v>
      </c>
      <c r="BE1672" s="142">
        <f>IF(N1672="základní",J1672,0)</f>
        <v>0</v>
      </c>
      <c r="BF1672" s="142">
        <f>IF(N1672="snížená",J1672,0)</f>
        <v>0</v>
      </c>
      <c r="BG1672" s="142">
        <f>IF(N1672="zákl. přenesená",J1672,0)</f>
        <v>0</v>
      </c>
      <c r="BH1672" s="142">
        <f>IF(N1672="sníž. přenesená",J1672,0)</f>
        <v>0</v>
      </c>
      <c r="BI1672" s="142">
        <f>IF(N1672="nulová",J1672,0)</f>
        <v>0</v>
      </c>
      <c r="BJ1672" s="17" t="s">
        <v>79</v>
      </c>
      <c r="BK1672" s="142">
        <f>ROUND(I1672*H1672,2)</f>
        <v>0</v>
      </c>
      <c r="BL1672" s="17" t="s">
        <v>221</v>
      </c>
      <c r="BM1672" s="141" t="s">
        <v>1771</v>
      </c>
    </row>
    <row r="1673" spans="2:65" s="12" customFormat="1">
      <c r="B1673" s="143"/>
      <c r="D1673" s="144" t="s">
        <v>143</v>
      </c>
      <c r="F1673" s="146" t="s">
        <v>1772</v>
      </c>
      <c r="H1673" s="147">
        <v>0.38400000000000001</v>
      </c>
      <c r="L1673" s="143"/>
      <c r="M1673" s="148"/>
      <c r="T1673" s="149"/>
      <c r="AT1673" s="145" t="s">
        <v>143</v>
      </c>
      <c r="AU1673" s="145" t="s">
        <v>81</v>
      </c>
      <c r="AV1673" s="12" t="s">
        <v>81</v>
      </c>
      <c r="AW1673" s="12" t="s">
        <v>3</v>
      </c>
      <c r="AX1673" s="12" t="s">
        <v>79</v>
      </c>
      <c r="AY1673" s="145" t="s">
        <v>135</v>
      </c>
    </row>
    <row r="1674" spans="2:65" s="1" customFormat="1" ht="24.15" customHeight="1">
      <c r="B1674" s="129"/>
      <c r="C1674" s="130" t="s">
        <v>1773</v>
      </c>
      <c r="D1674" s="130" t="s">
        <v>137</v>
      </c>
      <c r="E1674" s="131" t="s">
        <v>1774</v>
      </c>
      <c r="F1674" s="132" t="s">
        <v>1775</v>
      </c>
      <c r="G1674" s="133" t="s">
        <v>140</v>
      </c>
      <c r="H1674" s="134">
        <v>349.07499999999999</v>
      </c>
      <c r="I1674" s="135"/>
      <c r="J1674" s="135">
        <f>ROUND(I1674*H1674,2)</f>
        <v>0</v>
      </c>
      <c r="K1674" s="136"/>
      <c r="L1674" s="29"/>
      <c r="M1674" s="137" t="s">
        <v>1</v>
      </c>
      <c r="N1674" s="138" t="s">
        <v>36</v>
      </c>
      <c r="O1674" s="139">
        <v>0.16600000000000001</v>
      </c>
      <c r="P1674" s="139">
        <f>O1674*H1674</f>
        <v>57.946449999999999</v>
      </c>
      <c r="Q1674" s="139">
        <v>0</v>
      </c>
      <c r="R1674" s="139">
        <f>Q1674*H1674</f>
        <v>0</v>
      </c>
      <c r="S1674" s="139">
        <v>0</v>
      </c>
      <c r="T1674" s="140">
        <f>S1674*H1674</f>
        <v>0</v>
      </c>
      <c r="AR1674" s="141" t="s">
        <v>221</v>
      </c>
      <c r="AT1674" s="141" t="s">
        <v>137</v>
      </c>
      <c r="AU1674" s="141" t="s">
        <v>81</v>
      </c>
      <c r="AY1674" s="17" t="s">
        <v>135</v>
      </c>
      <c r="BE1674" s="142">
        <f>IF(N1674="základní",J1674,0)</f>
        <v>0</v>
      </c>
      <c r="BF1674" s="142">
        <f>IF(N1674="snížená",J1674,0)</f>
        <v>0</v>
      </c>
      <c r="BG1674" s="142">
        <f>IF(N1674="zákl. přenesená",J1674,0)</f>
        <v>0</v>
      </c>
      <c r="BH1674" s="142">
        <f>IF(N1674="sníž. přenesená",J1674,0)</f>
        <v>0</v>
      </c>
      <c r="BI1674" s="142">
        <f>IF(N1674="nulová",J1674,0)</f>
        <v>0</v>
      </c>
      <c r="BJ1674" s="17" t="s">
        <v>79</v>
      </c>
      <c r="BK1674" s="142">
        <f>ROUND(I1674*H1674,2)</f>
        <v>0</v>
      </c>
      <c r="BL1674" s="17" t="s">
        <v>221</v>
      </c>
      <c r="BM1674" s="141" t="s">
        <v>1776</v>
      </c>
    </row>
    <row r="1675" spans="2:65" s="14" customFormat="1">
      <c r="B1675" s="156"/>
      <c r="D1675" s="144" t="s">
        <v>143</v>
      </c>
      <c r="E1675" s="157" t="s">
        <v>1</v>
      </c>
      <c r="F1675" s="158" t="s">
        <v>1562</v>
      </c>
      <c r="H1675" s="157" t="s">
        <v>1</v>
      </c>
      <c r="L1675" s="156"/>
      <c r="M1675" s="159"/>
      <c r="T1675" s="160"/>
      <c r="AT1675" s="157" t="s">
        <v>143</v>
      </c>
      <c r="AU1675" s="157" t="s">
        <v>81</v>
      </c>
      <c r="AV1675" s="14" t="s">
        <v>79</v>
      </c>
      <c r="AW1675" s="14" t="s">
        <v>27</v>
      </c>
      <c r="AX1675" s="14" t="s">
        <v>71</v>
      </c>
      <c r="AY1675" s="157" t="s">
        <v>135</v>
      </c>
    </row>
    <row r="1676" spans="2:65" s="12" customFormat="1">
      <c r="B1676" s="143"/>
      <c r="D1676" s="144" t="s">
        <v>143</v>
      </c>
      <c r="E1676" s="145" t="s">
        <v>1</v>
      </c>
      <c r="F1676" s="146" t="s">
        <v>1563</v>
      </c>
      <c r="H1676" s="147">
        <v>98.92</v>
      </c>
      <c r="L1676" s="143"/>
      <c r="M1676" s="148"/>
      <c r="T1676" s="149"/>
      <c r="AT1676" s="145" t="s">
        <v>143</v>
      </c>
      <c r="AU1676" s="145" t="s">
        <v>81</v>
      </c>
      <c r="AV1676" s="12" t="s">
        <v>81</v>
      </c>
      <c r="AW1676" s="12" t="s">
        <v>27</v>
      </c>
      <c r="AX1676" s="12" t="s">
        <v>71</v>
      </c>
      <c r="AY1676" s="145" t="s">
        <v>135</v>
      </c>
    </row>
    <row r="1677" spans="2:65" s="12" customFormat="1">
      <c r="B1677" s="143"/>
      <c r="D1677" s="144" t="s">
        <v>143</v>
      </c>
      <c r="E1677" s="145" t="s">
        <v>1</v>
      </c>
      <c r="F1677" s="146" t="s">
        <v>1564</v>
      </c>
      <c r="H1677" s="147">
        <v>58.59</v>
      </c>
      <c r="L1677" s="143"/>
      <c r="M1677" s="148"/>
      <c r="T1677" s="149"/>
      <c r="AT1677" s="145" t="s">
        <v>143</v>
      </c>
      <c r="AU1677" s="145" t="s">
        <v>81</v>
      </c>
      <c r="AV1677" s="12" t="s">
        <v>81</v>
      </c>
      <c r="AW1677" s="12" t="s">
        <v>27</v>
      </c>
      <c r="AX1677" s="12" t="s">
        <v>71</v>
      </c>
      <c r="AY1677" s="145" t="s">
        <v>135</v>
      </c>
    </row>
    <row r="1678" spans="2:65" s="12" customFormat="1">
      <c r="B1678" s="143"/>
      <c r="D1678" s="144" t="s">
        <v>143</v>
      </c>
      <c r="E1678" s="145" t="s">
        <v>1</v>
      </c>
      <c r="F1678" s="146" t="s">
        <v>1565</v>
      </c>
      <c r="H1678" s="147">
        <v>20.7</v>
      </c>
      <c r="L1678" s="143"/>
      <c r="M1678" s="148"/>
      <c r="T1678" s="149"/>
      <c r="AT1678" s="145" t="s">
        <v>143</v>
      </c>
      <c r="AU1678" s="145" t="s">
        <v>81</v>
      </c>
      <c r="AV1678" s="12" t="s">
        <v>81</v>
      </c>
      <c r="AW1678" s="12" t="s">
        <v>27</v>
      </c>
      <c r="AX1678" s="12" t="s">
        <v>71</v>
      </c>
      <c r="AY1678" s="145" t="s">
        <v>135</v>
      </c>
    </row>
    <row r="1679" spans="2:65" s="12" customFormat="1">
      <c r="B1679" s="143"/>
      <c r="D1679" s="144" t="s">
        <v>143</v>
      </c>
      <c r="E1679" s="145" t="s">
        <v>1</v>
      </c>
      <c r="F1679" s="146" t="s">
        <v>1259</v>
      </c>
      <c r="H1679" s="147">
        <v>102.22499999999999</v>
      </c>
      <c r="L1679" s="143"/>
      <c r="M1679" s="148"/>
      <c r="T1679" s="149"/>
      <c r="AT1679" s="145" t="s">
        <v>143</v>
      </c>
      <c r="AU1679" s="145" t="s">
        <v>81</v>
      </c>
      <c r="AV1679" s="12" t="s">
        <v>81</v>
      </c>
      <c r="AW1679" s="12" t="s">
        <v>27</v>
      </c>
      <c r="AX1679" s="12" t="s">
        <v>71</v>
      </c>
      <c r="AY1679" s="145" t="s">
        <v>135</v>
      </c>
    </row>
    <row r="1680" spans="2:65" s="12" customFormat="1">
      <c r="B1680" s="143"/>
      <c r="D1680" s="144" t="s">
        <v>143</v>
      </c>
      <c r="E1680" s="145" t="s">
        <v>1</v>
      </c>
      <c r="F1680" s="146" t="s">
        <v>1260</v>
      </c>
      <c r="H1680" s="147">
        <v>41.04</v>
      </c>
      <c r="L1680" s="143"/>
      <c r="M1680" s="148"/>
      <c r="T1680" s="149"/>
      <c r="AT1680" s="145" t="s">
        <v>143</v>
      </c>
      <c r="AU1680" s="145" t="s">
        <v>81</v>
      </c>
      <c r="AV1680" s="12" t="s">
        <v>81</v>
      </c>
      <c r="AW1680" s="12" t="s">
        <v>27</v>
      </c>
      <c r="AX1680" s="12" t="s">
        <v>71</v>
      </c>
      <c r="AY1680" s="145" t="s">
        <v>135</v>
      </c>
    </row>
    <row r="1681" spans="2:65" s="12" customFormat="1">
      <c r="B1681" s="143"/>
      <c r="D1681" s="144" t="s">
        <v>143</v>
      </c>
      <c r="E1681" s="145" t="s">
        <v>1</v>
      </c>
      <c r="F1681" s="146" t="s">
        <v>1261</v>
      </c>
      <c r="H1681" s="147">
        <v>27.6</v>
      </c>
      <c r="L1681" s="143"/>
      <c r="M1681" s="148"/>
      <c r="T1681" s="149"/>
      <c r="AT1681" s="145" t="s">
        <v>143</v>
      </c>
      <c r="AU1681" s="145" t="s">
        <v>81</v>
      </c>
      <c r="AV1681" s="12" t="s">
        <v>81</v>
      </c>
      <c r="AW1681" s="12" t="s">
        <v>27</v>
      </c>
      <c r="AX1681" s="12" t="s">
        <v>71</v>
      </c>
      <c r="AY1681" s="145" t="s">
        <v>135</v>
      </c>
    </row>
    <row r="1682" spans="2:65" s="13" customFormat="1">
      <c r="B1682" s="150"/>
      <c r="D1682" s="144" t="s">
        <v>143</v>
      </c>
      <c r="E1682" s="151" t="s">
        <v>1</v>
      </c>
      <c r="F1682" s="152" t="s">
        <v>174</v>
      </c>
      <c r="H1682" s="153">
        <v>349.07499999999999</v>
      </c>
      <c r="L1682" s="150"/>
      <c r="M1682" s="154"/>
      <c r="T1682" s="155"/>
      <c r="AT1682" s="151" t="s">
        <v>143</v>
      </c>
      <c r="AU1682" s="151" t="s">
        <v>81</v>
      </c>
      <c r="AV1682" s="13" t="s">
        <v>141</v>
      </c>
      <c r="AW1682" s="13" t="s">
        <v>27</v>
      </c>
      <c r="AX1682" s="13" t="s">
        <v>79</v>
      </c>
      <c r="AY1682" s="151" t="s">
        <v>135</v>
      </c>
    </row>
    <row r="1683" spans="2:65" s="1" customFormat="1" ht="49.2" customHeight="1">
      <c r="B1683" s="129"/>
      <c r="C1683" s="161" t="s">
        <v>1777</v>
      </c>
      <c r="D1683" s="161" t="s">
        <v>212</v>
      </c>
      <c r="E1683" s="162" t="s">
        <v>1778</v>
      </c>
      <c r="F1683" s="163" t="s">
        <v>1779</v>
      </c>
      <c r="G1683" s="164" t="s">
        <v>140</v>
      </c>
      <c r="H1683" s="165">
        <v>418.89</v>
      </c>
      <c r="I1683" s="166"/>
      <c r="J1683" s="166">
        <f>ROUND(I1683*H1683,2)</f>
        <v>0</v>
      </c>
      <c r="K1683" s="167"/>
      <c r="L1683" s="168"/>
      <c r="M1683" s="169" t="s">
        <v>1</v>
      </c>
      <c r="N1683" s="170" t="s">
        <v>36</v>
      </c>
      <c r="O1683" s="139">
        <v>0</v>
      </c>
      <c r="P1683" s="139">
        <f>O1683*H1683</f>
        <v>0</v>
      </c>
      <c r="Q1683" s="139">
        <v>4.0000000000000001E-3</v>
      </c>
      <c r="R1683" s="139">
        <f>Q1683*H1683</f>
        <v>1.6755599999999999</v>
      </c>
      <c r="S1683" s="139">
        <v>0</v>
      </c>
      <c r="T1683" s="140">
        <f>S1683*H1683</f>
        <v>0</v>
      </c>
      <c r="AR1683" s="141" t="s">
        <v>302</v>
      </c>
      <c r="AT1683" s="141" t="s">
        <v>212</v>
      </c>
      <c r="AU1683" s="141" t="s">
        <v>81</v>
      </c>
      <c r="AY1683" s="17" t="s">
        <v>135</v>
      </c>
      <c r="BE1683" s="142">
        <f>IF(N1683="základní",J1683,0)</f>
        <v>0</v>
      </c>
      <c r="BF1683" s="142">
        <f>IF(N1683="snížená",J1683,0)</f>
        <v>0</v>
      </c>
      <c r="BG1683" s="142">
        <f>IF(N1683="zákl. přenesená",J1683,0)</f>
        <v>0</v>
      </c>
      <c r="BH1683" s="142">
        <f>IF(N1683="sníž. přenesená",J1683,0)</f>
        <v>0</v>
      </c>
      <c r="BI1683" s="142">
        <f>IF(N1683="nulová",J1683,0)</f>
        <v>0</v>
      </c>
      <c r="BJ1683" s="17" t="s">
        <v>79</v>
      </c>
      <c r="BK1683" s="142">
        <f>ROUND(I1683*H1683,2)</f>
        <v>0</v>
      </c>
      <c r="BL1683" s="17" t="s">
        <v>221</v>
      </c>
      <c r="BM1683" s="141" t="s">
        <v>1780</v>
      </c>
    </row>
    <row r="1684" spans="2:65" s="12" customFormat="1">
      <c r="B1684" s="143"/>
      <c r="D1684" s="144" t="s">
        <v>143</v>
      </c>
      <c r="F1684" s="146" t="s">
        <v>1781</v>
      </c>
      <c r="H1684" s="147">
        <v>418.89</v>
      </c>
      <c r="L1684" s="143"/>
      <c r="M1684" s="148"/>
      <c r="T1684" s="149"/>
      <c r="AT1684" s="145" t="s">
        <v>143</v>
      </c>
      <c r="AU1684" s="145" t="s">
        <v>81</v>
      </c>
      <c r="AV1684" s="12" t="s">
        <v>81</v>
      </c>
      <c r="AW1684" s="12" t="s">
        <v>3</v>
      </c>
      <c r="AX1684" s="12" t="s">
        <v>79</v>
      </c>
      <c r="AY1684" s="145" t="s">
        <v>135</v>
      </c>
    </row>
    <row r="1685" spans="2:65" s="1" customFormat="1" ht="33" customHeight="1">
      <c r="B1685" s="129"/>
      <c r="C1685" s="130" t="s">
        <v>1782</v>
      </c>
      <c r="D1685" s="130" t="s">
        <v>137</v>
      </c>
      <c r="E1685" s="131" t="s">
        <v>1783</v>
      </c>
      <c r="F1685" s="132" t="s">
        <v>1784</v>
      </c>
      <c r="G1685" s="133" t="s">
        <v>140</v>
      </c>
      <c r="H1685" s="134">
        <v>4850.3130000000001</v>
      </c>
      <c r="I1685" s="135"/>
      <c r="J1685" s="135">
        <f>ROUND(I1685*H1685,2)</f>
        <v>0</v>
      </c>
      <c r="K1685" s="136"/>
      <c r="L1685" s="29"/>
      <c r="M1685" s="137" t="s">
        <v>1</v>
      </c>
      <c r="N1685" s="138" t="s">
        <v>36</v>
      </c>
      <c r="O1685" s="139">
        <v>0.222</v>
      </c>
      <c r="P1685" s="139">
        <f>O1685*H1685</f>
        <v>1076.7694860000001</v>
      </c>
      <c r="Q1685" s="139">
        <v>4.0000000000000002E-4</v>
      </c>
      <c r="R1685" s="139">
        <f>Q1685*H1685</f>
        <v>1.9401252000000002</v>
      </c>
      <c r="S1685" s="139">
        <v>0</v>
      </c>
      <c r="T1685" s="140">
        <f>S1685*H1685</f>
        <v>0</v>
      </c>
      <c r="AR1685" s="141" t="s">
        <v>221</v>
      </c>
      <c r="AT1685" s="141" t="s">
        <v>137</v>
      </c>
      <c r="AU1685" s="141" t="s">
        <v>81</v>
      </c>
      <c r="AY1685" s="17" t="s">
        <v>135</v>
      </c>
      <c r="BE1685" s="142">
        <f>IF(N1685="základní",J1685,0)</f>
        <v>0</v>
      </c>
      <c r="BF1685" s="142">
        <f>IF(N1685="snížená",J1685,0)</f>
        <v>0</v>
      </c>
      <c r="BG1685" s="142">
        <f>IF(N1685="zákl. přenesená",J1685,0)</f>
        <v>0</v>
      </c>
      <c r="BH1685" s="142">
        <f>IF(N1685="sníž. přenesená",J1685,0)</f>
        <v>0</v>
      </c>
      <c r="BI1685" s="142">
        <f>IF(N1685="nulová",J1685,0)</f>
        <v>0</v>
      </c>
      <c r="BJ1685" s="17" t="s">
        <v>79</v>
      </c>
      <c r="BK1685" s="142">
        <f>ROUND(I1685*H1685,2)</f>
        <v>0</v>
      </c>
      <c r="BL1685" s="17" t="s">
        <v>221</v>
      </c>
      <c r="BM1685" s="141" t="s">
        <v>1785</v>
      </c>
    </row>
    <row r="1686" spans="2:65" s="12" customFormat="1">
      <c r="B1686" s="143"/>
      <c r="D1686" s="144" t="s">
        <v>143</v>
      </c>
      <c r="E1686" s="145" t="s">
        <v>1</v>
      </c>
      <c r="F1686" s="146" t="s">
        <v>1786</v>
      </c>
      <c r="H1686" s="147">
        <v>694.62</v>
      </c>
      <c r="L1686" s="143"/>
      <c r="M1686" s="148"/>
      <c r="T1686" s="149"/>
      <c r="AT1686" s="145" t="s">
        <v>143</v>
      </c>
      <c r="AU1686" s="145" t="s">
        <v>81</v>
      </c>
      <c r="AV1686" s="12" t="s">
        <v>81</v>
      </c>
      <c r="AW1686" s="12" t="s">
        <v>27</v>
      </c>
      <c r="AX1686" s="12" t="s">
        <v>71</v>
      </c>
      <c r="AY1686" s="145" t="s">
        <v>135</v>
      </c>
    </row>
    <row r="1687" spans="2:65" s="12" customFormat="1">
      <c r="B1687" s="143"/>
      <c r="D1687" s="144" t="s">
        <v>143</v>
      </c>
      <c r="E1687" s="145" t="s">
        <v>1</v>
      </c>
      <c r="F1687" s="146" t="s">
        <v>1787</v>
      </c>
      <c r="H1687" s="147">
        <v>4019.19</v>
      </c>
      <c r="L1687" s="143"/>
      <c r="M1687" s="148"/>
      <c r="T1687" s="149"/>
      <c r="AT1687" s="145" t="s">
        <v>143</v>
      </c>
      <c r="AU1687" s="145" t="s">
        <v>81</v>
      </c>
      <c r="AV1687" s="12" t="s">
        <v>81</v>
      </c>
      <c r="AW1687" s="12" t="s">
        <v>27</v>
      </c>
      <c r="AX1687" s="12" t="s">
        <v>71</v>
      </c>
      <c r="AY1687" s="145" t="s">
        <v>135</v>
      </c>
    </row>
    <row r="1688" spans="2:65" s="12" customFormat="1">
      <c r="B1688" s="143"/>
      <c r="D1688" s="144" t="s">
        <v>143</v>
      </c>
      <c r="E1688" s="145" t="s">
        <v>1</v>
      </c>
      <c r="F1688" s="146" t="s">
        <v>1788</v>
      </c>
      <c r="H1688" s="147">
        <v>11.076000000000001</v>
      </c>
      <c r="L1688" s="143"/>
      <c r="M1688" s="148"/>
      <c r="T1688" s="149"/>
      <c r="AT1688" s="145" t="s">
        <v>143</v>
      </c>
      <c r="AU1688" s="145" t="s">
        <v>81</v>
      </c>
      <c r="AV1688" s="12" t="s">
        <v>81</v>
      </c>
      <c r="AW1688" s="12" t="s">
        <v>27</v>
      </c>
      <c r="AX1688" s="12" t="s">
        <v>71</v>
      </c>
      <c r="AY1688" s="145" t="s">
        <v>135</v>
      </c>
    </row>
    <row r="1689" spans="2:65" s="12" customFormat="1">
      <c r="B1689" s="143"/>
      <c r="D1689" s="144" t="s">
        <v>143</v>
      </c>
      <c r="E1689" s="145" t="s">
        <v>1</v>
      </c>
      <c r="F1689" s="146" t="s">
        <v>1789</v>
      </c>
      <c r="H1689" s="147">
        <v>29.177</v>
      </c>
      <c r="L1689" s="143"/>
      <c r="M1689" s="148"/>
      <c r="T1689" s="149"/>
      <c r="AT1689" s="145" t="s">
        <v>143</v>
      </c>
      <c r="AU1689" s="145" t="s">
        <v>81</v>
      </c>
      <c r="AV1689" s="12" t="s">
        <v>81</v>
      </c>
      <c r="AW1689" s="12" t="s">
        <v>27</v>
      </c>
      <c r="AX1689" s="12" t="s">
        <v>71</v>
      </c>
      <c r="AY1689" s="145" t="s">
        <v>135</v>
      </c>
    </row>
    <row r="1690" spans="2:65" s="12" customFormat="1">
      <c r="B1690" s="143"/>
      <c r="D1690" s="144" t="s">
        <v>143</v>
      </c>
      <c r="E1690" s="145" t="s">
        <v>1</v>
      </c>
      <c r="F1690" s="146" t="s">
        <v>1790</v>
      </c>
      <c r="H1690" s="147">
        <v>7.35</v>
      </c>
      <c r="L1690" s="143"/>
      <c r="M1690" s="148"/>
      <c r="T1690" s="149"/>
      <c r="AT1690" s="145" t="s">
        <v>143</v>
      </c>
      <c r="AU1690" s="145" t="s">
        <v>81</v>
      </c>
      <c r="AV1690" s="12" t="s">
        <v>81</v>
      </c>
      <c r="AW1690" s="12" t="s">
        <v>27</v>
      </c>
      <c r="AX1690" s="12" t="s">
        <v>71</v>
      </c>
      <c r="AY1690" s="145" t="s">
        <v>135</v>
      </c>
    </row>
    <row r="1691" spans="2:65" s="12" customFormat="1">
      <c r="B1691" s="143"/>
      <c r="D1691" s="144" t="s">
        <v>143</v>
      </c>
      <c r="E1691" s="145" t="s">
        <v>1</v>
      </c>
      <c r="F1691" s="146" t="s">
        <v>1791</v>
      </c>
      <c r="H1691" s="147">
        <v>25.59</v>
      </c>
      <c r="L1691" s="143"/>
      <c r="M1691" s="148"/>
      <c r="T1691" s="149"/>
      <c r="AT1691" s="145" t="s">
        <v>143</v>
      </c>
      <c r="AU1691" s="145" t="s">
        <v>81</v>
      </c>
      <c r="AV1691" s="12" t="s">
        <v>81</v>
      </c>
      <c r="AW1691" s="12" t="s">
        <v>27</v>
      </c>
      <c r="AX1691" s="12" t="s">
        <v>71</v>
      </c>
      <c r="AY1691" s="145" t="s">
        <v>135</v>
      </c>
    </row>
    <row r="1692" spans="2:65" s="12" customFormat="1">
      <c r="B1692" s="143"/>
      <c r="D1692" s="144" t="s">
        <v>143</v>
      </c>
      <c r="E1692" s="145" t="s">
        <v>1</v>
      </c>
      <c r="F1692" s="146" t="s">
        <v>1792</v>
      </c>
      <c r="H1692" s="147">
        <v>13.61</v>
      </c>
      <c r="L1692" s="143"/>
      <c r="M1692" s="148"/>
      <c r="T1692" s="149"/>
      <c r="AT1692" s="145" t="s">
        <v>143</v>
      </c>
      <c r="AU1692" s="145" t="s">
        <v>81</v>
      </c>
      <c r="AV1692" s="12" t="s">
        <v>81</v>
      </c>
      <c r="AW1692" s="12" t="s">
        <v>27</v>
      </c>
      <c r="AX1692" s="12" t="s">
        <v>71</v>
      </c>
      <c r="AY1692" s="145" t="s">
        <v>135</v>
      </c>
    </row>
    <row r="1693" spans="2:65" s="12" customFormat="1">
      <c r="B1693" s="143"/>
      <c r="D1693" s="144" t="s">
        <v>143</v>
      </c>
      <c r="E1693" s="145" t="s">
        <v>1</v>
      </c>
      <c r="F1693" s="146" t="s">
        <v>1793</v>
      </c>
      <c r="H1693" s="147">
        <v>21.22</v>
      </c>
      <c r="L1693" s="143"/>
      <c r="M1693" s="148"/>
      <c r="T1693" s="149"/>
      <c r="AT1693" s="145" t="s">
        <v>143</v>
      </c>
      <c r="AU1693" s="145" t="s">
        <v>81</v>
      </c>
      <c r="AV1693" s="12" t="s">
        <v>81</v>
      </c>
      <c r="AW1693" s="12" t="s">
        <v>27</v>
      </c>
      <c r="AX1693" s="12" t="s">
        <v>71</v>
      </c>
      <c r="AY1693" s="145" t="s">
        <v>135</v>
      </c>
    </row>
    <row r="1694" spans="2:65" s="12" customFormat="1">
      <c r="B1694" s="143"/>
      <c r="D1694" s="144" t="s">
        <v>143</v>
      </c>
      <c r="E1694" s="145" t="s">
        <v>1</v>
      </c>
      <c r="F1694" s="146" t="s">
        <v>1794</v>
      </c>
      <c r="H1694" s="147">
        <v>8.9600000000000009</v>
      </c>
      <c r="L1694" s="143"/>
      <c r="M1694" s="148"/>
      <c r="T1694" s="149"/>
      <c r="AT1694" s="145" t="s">
        <v>143</v>
      </c>
      <c r="AU1694" s="145" t="s">
        <v>81</v>
      </c>
      <c r="AV1694" s="12" t="s">
        <v>81</v>
      </c>
      <c r="AW1694" s="12" t="s">
        <v>27</v>
      </c>
      <c r="AX1694" s="12" t="s">
        <v>71</v>
      </c>
      <c r="AY1694" s="145" t="s">
        <v>135</v>
      </c>
    </row>
    <row r="1695" spans="2:65" s="12" customFormat="1">
      <c r="B1695" s="143"/>
      <c r="D1695" s="144" t="s">
        <v>143</v>
      </c>
      <c r="E1695" s="145" t="s">
        <v>1</v>
      </c>
      <c r="F1695" s="146" t="s">
        <v>1795</v>
      </c>
      <c r="H1695" s="147">
        <v>19.52</v>
      </c>
      <c r="L1695" s="143"/>
      <c r="M1695" s="148"/>
      <c r="T1695" s="149"/>
      <c r="AT1695" s="145" t="s">
        <v>143</v>
      </c>
      <c r="AU1695" s="145" t="s">
        <v>81</v>
      </c>
      <c r="AV1695" s="12" t="s">
        <v>81</v>
      </c>
      <c r="AW1695" s="12" t="s">
        <v>27</v>
      </c>
      <c r="AX1695" s="12" t="s">
        <v>71</v>
      </c>
      <c r="AY1695" s="145" t="s">
        <v>135</v>
      </c>
    </row>
    <row r="1696" spans="2:65" s="13" customFormat="1">
      <c r="B1696" s="150"/>
      <c r="D1696" s="144" t="s">
        <v>143</v>
      </c>
      <c r="E1696" s="151" t="s">
        <v>1</v>
      </c>
      <c r="F1696" s="152" t="s">
        <v>174</v>
      </c>
      <c r="H1696" s="153">
        <v>4850.313000000001</v>
      </c>
      <c r="L1696" s="150"/>
      <c r="M1696" s="154"/>
      <c r="T1696" s="155"/>
      <c r="AT1696" s="151" t="s">
        <v>143</v>
      </c>
      <c r="AU1696" s="151" t="s">
        <v>81</v>
      </c>
      <c r="AV1696" s="13" t="s">
        <v>141</v>
      </c>
      <c r="AW1696" s="13" t="s">
        <v>27</v>
      </c>
      <c r="AX1696" s="13" t="s">
        <v>79</v>
      </c>
      <c r="AY1696" s="151" t="s">
        <v>135</v>
      </c>
    </row>
    <row r="1697" spans="2:65" s="1" customFormat="1" ht="33" customHeight="1">
      <c r="B1697" s="129"/>
      <c r="C1697" s="130" t="s">
        <v>1796</v>
      </c>
      <c r="D1697" s="130" t="s">
        <v>137</v>
      </c>
      <c r="E1697" s="131" t="s">
        <v>1797</v>
      </c>
      <c r="F1697" s="132" t="s">
        <v>1798</v>
      </c>
      <c r="G1697" s="133" t="s">
        <v>140</v>
      </c>
      <c r="H1697" s="134">
        <v>425.27699999999999</v>
      </c>
      <c r="I1697" s="135"/>
      <c r="J1697" s="135">
        <f>ROUND(I1697*H1697,2)</f>
        <v>0</v>
      </c>
      <c r="K1697" s="136"/>
      <c r="L1697" s="29"/>
      <c r="M1697" s="137" t="s">
        <v>1</v>
      </c>
      <c r="N1697" s="138" t="s">
        <v>36</v>
      </c>
      <c r="O1697" s="139">
        <v>0.26</v>
      </c>
      <c r="P1697" s="139">
        <f>O1697*H1697</f>
        <v>110.57201999999999</v>
      </c>
      <c r="Q1697" s="139">
        <v>4.0000000000000002E-4</v>
      </c>
      <c r="R1697" s="139">
        <f>Q1697*H1697</f>
        <v>0.17011080000000001</v>
      </c>
      <c r="S1697" s="139">
        <v>0</v>
      </c>
      <c r="T1697" s="140">
        <f>S1697*H1697</f>
        <v>0</v>
      </c>
      <c r="AR1697" s="141" t="s">
        <v>221</v>
      </c>
      <c r="AT1697" s="141" t="s">
        <v>137</v>
      </c>
      <c r="AU1697" s="141" t="s">
        <v>81</v>
      </c>
      <c r="AY1697" s="17" t="s">
        <v>135</v>
      </c>
      <c r="BE1697" s="142">
        <f>IF(N1697="základní",J1697,0)</f>
        <v>0</v>
      </c>
      <c r="BF1697" s="142">
        <f>IF(N1697="snížená",J1697,0)</f>
        <v>0</v>
      </c>
      <c r="BG1697" s="142">
        <f>IF(N1697="zákl. přenesená",J1697,0)</f>
        <v>0</v>
      </c>
      <c r="BH1697" s="142">
        <f>IF(N1697="sníž. přenesená",J1697,0)</f>
        <v>0</v>
      </c>
      <c r="BI1697" s="142">
        <f>IF(N1697="nulová",J1697,0)</f>
        <v>0</v>
      </c>
      <c r="BJ1697" s="17" t="s">
        <v>79</v>
      </c>
      <c r="BK1697" s="142">
        <f>ROUND(I1697*H1697,2)</f>
        <v>0</v>
      </c>
      <c r="BL1697" s="17" t="s">
        <v>221</v>
      </c>
      <c r="BM1697" s="141" t="s">
        <v>1799</v>
      </c>
    </row>
    <row r="1698" spans="2:65" s="12" customFormat="1">
      <c r="B1698" s="143"/>
      <c r="D1698" s="144" t="s">
        <v>143</v>
      </c>
      <c r="E1698" s="145" t="s">
        <v>1</v>
      </c>
      <c r="F1698" s="146" t="s">
        <v>1800</v>
      </c>
      <c r="H1698" s="147">
        <v>29.952000000000002</v>
      </c>
      <c r="L1698" s="143"/>
      <c r="M1698" s="148"/>
      <c r="T1698" s="149"/>
      <c r="AT1698" s="145" t="s">
        <v>143</v>
      </c>
      <c r="AU1698" s="145" t="s">
        <v>81</v>
      </c>
      <c r="AV1698" s="12" t="s">
        <v>81</v>
      </c>
      <c r="AW1698" s="12" t="s">
        <v>27</v>
      </c>
      <c r="AX1698" s="12" t="s">
        <v>71</v>
      </c>
      <c r="AY1698" s="145" t="s">
        <v>135</v>
      </c>
    </row>
    <row r="1699" spans="2:65" s="12" customFormat="1">
      <c r="B1699" s="143"/>
      <c r="D1699" s="144" t="s">
        <v>143</v>
      </c>
      <c r="E1699" s="145" t="s">
        <v>1</v>
      </c>
      <c r="F1699" s="146" t="s">
        <v>1801</v>
      </c>
      <c r="H1699" s="147">
        <v>46.25</v>
      </c>
      <c r="L1699" s="143"/>
      <c r="M1699" s="148"/>
      <c r="T1699" s="149"/>
      <c r="AT1699" s="145" t="s">
        <v>143</v>
      </c>
      <c r="AU1699" s="145" t="s">
        <v>81</v>
      </c>
      <c r="AV1699" s="12" t="s">
        <v>81</v>
      </c>
      <c r="AW1699" s="12" t="s">
        <v>27</v>
      </c>
      <c r="AX1699" s="12" t="s">
        <v>71</v>
      </c>
      <c r="AY1699" s="145" t="s">
        <v>135</v>
      </c>
    </row>
    <row r="1700" spans="2:65" s="15" customFormat="1">
      <c r="B1700" s="175"/>
      <c r="D1700" s="144" t="s">
        <v>143</v>
      </c>
      <c r="E1700" s="176" t="s">
        <v>1</v>
      </c>
      <c r="F1700" s="177" t="s">
        <v>590</v>
      </c>
      <c r="H1700" s="178">
        <v>76.201999999999998</v>
      </c>
      <c r="L1700" s="175"/>
      <c r="M1700" s="179"/>
      <c r="T1700" s="180"/>
      <c r="AT1700" s="176" t="s">
        <v>143</v>
      </c>
      <c r="AU1700" s="176" t="s">
        <v>81</v>
      </c>
      <c r="AV1700" s="15" t="s">
        <v>150</v>
      </c>
      <c r="AW1700" s="15" t="s">
        <v>27</v>
      </c>
      <c r="AX1700" s="15" t="s">
        <v>71</v>
      </c>
      <c r="AY1700" s="176" t="s">
        <v>135</v>
      </c>
    </row>
    <row r="1701" spans="2:65" s="12" customFormat="1">
      <c r="B1701" s="143"/>
      <c r="D1701" s="144" t="s">
        <v>143</v>
      </c>
      <c r="E1701" s="145" t="s">
        <v>1</v>
      </c>
      <c r="F1701" s="146" t="s">
        <v>1563</v>
      </c>
      <c r="H1701" s="147">
        <v>98.92</v>
      </c>
      <c r="L1701" s="143"/>
      <c r="M1701" s="148"/>
      <c r="T1701" s="149"/>
      <c r="AT1701" s="145" t="s">
        <v>143</v>
      </c>
      <c r="AU1701" s="145" t="s">
        <v>81</v>
      </c>
      <c r="AV1701" s="12" t="s">
        <v>81</v>
      </c>
      <c r="AW1701" s="12" t="s">
        <v>27</v>
      </c>
      <c r="AX1701" s="12" t="s">
        <v>71</v>
      </c>
      <c r="AY1701" s="145" t="s">
        <v>135</v>
      </c>
    </row>
    <row r="1702" spans="2:65" s="12" customFormat="1">
      <c r="B1702" s="143"/>
      <c r="D1702" s="144" t="s">
        <v>143</v>
      </c>
      <c r="E1702" s="145" t="s">
        <v>1</v>
      </c>
      <c r="F1702" s="146" t="s">
        <v>1564</v>
      </c>
      <c r="H1702" s="147">
        <v>58.59</v>
      </c>
      <c r="L1702" s="143"/>
      <c r="M1702" s="148"/>
      <c r="T1702" s="149"/>
      <c r="AT1702" s="145" t="s">
        <v>143</v>
      </c>
      <c r="AU1702" s="145" t="s">
        <v>81</v>
      </c>
      <c r="AV1702" s="12" t="s">
        <v>81</v>
      </c>
      <c r="AW1702" s="12" t="s">
        <v>27</v>
      </c>
      <c r="AX1702" s="12" t="s">
        <v>71</v>
      </c>
      <c r="AY1702" s="145" t="s">
        <v>135</v>
      </c>
    </row>
    <row r="1703" spans="2:65" s="12" customFormat="1">
      <c r="B1703" s="143"/>
      <c r="D1703" s="144" t="s">
        <v>143</v>
      </c>
      <c r="E1703" s="145" t="s">
        <v>1</v>
      </c>
      <c r="F1703" s="146" t="s">
        <v>1565</v>
      </c>
      <c r="H1703" s="147">
        <v>20.7</v>
      </c>
      <c r="L1703" s="143"/>
      <c r="M1703" s="148"/>
      <c r="T1703" s="149"/>
      <c r="AT1703" s="145" t="s">
        <v>143</v>
      </c>
      <c r="AU1703" s="145" t="s">
        <v>81</v>
      </c>
      <c r="AV1703" s="12" t="s">
        <v>81</v>
      </c>
      <c r="AW1703" s="12" t="s">
        <v>27</v>
      </c>
      <c r="AX1703" s="12" t="s">
        <v>71</v>
      </c>
      <c r="AY1703" s="145" t="s">
        <v>135</v>
      </c>
    </row>
    <row r="1704" spans="2:65" s="12" customFormat="1">
      <c r="B1704" s="143"/>
      <c r="D1704" s="144" t="s">
        <v>143</v>
      </c>
      <c r="E1704" s="145" t="s">
        <v>1</v>
      </c>
      <c r="F1704" s="146" t="s">
        <v>1259</v>
      </c>
      <c r="H1704" s="147">
        <v>102.22499999999999</v>
      </c>
      <c r="L1704" s="143"/>
      <c r="M1704" s="148"/>
      <c r="T1704" s="149"/>
      <c r="AT1704" s="145" t="s">
        <v>143</v>
      </c>
      <c r="AU1704" s="145" t="s">
        <v>81</v>
      </c>
      <c r="AV1704" s="12" t="s">
        <v>81</v>
      </c>
      <c r="AW1704" s="12" t="s">
        <v>27</v>
      </c>
      <c r="AX1704" s="12" t="s">
        <v>71</v>
      </c>
      <c r="AY1704" s="145" t="s">
        <v>135</v>
      </c>
    </row>
    <row r="1705" spans="2:65" s="12" customFormat="1">
      <c r="B1705" s="143"/>
      <c r="D1705" s="144" t="s">
        <v>143</v>
      </c>
      <c r="E1705" s="145" t="s">
        <v>1</v>
      </c>
      <c r="F1705" s="146" t="s">
        <v>1260</v>
      </c>
      <c r="H1705" s="147">
        <v>41.04</v>
      </c>
      <c r="L1705" s="143"/>
      <c r="M1705" s="148"/>
      <c r="T1705" s="149"/>
      <c r="AT1705" s="145" t="s">
        <v>143</v>
      </c>
      <c r="AU1705" s="145" t="s">
        <v>81</v>
      </c>
      <c r="AV1705" s="12" t="s">
        <v>81</v>
      </c>
      <c r="AW1705" s="12" t="s">
        <v>27</v>
      </c>
      <c r="AX1705" s="12" t="s">
        <v>71</v>
      </c>
      <c r="AY1705" s="145" t="s">
        <v>135</v>
      </c>
    </row>
    <row r="1706" spans="2:65" s="12" customFormat="1">
      <c r="B1706" s="143"/>
      <c r="D1706" s="144" t="s">
        <v>143</v>
      </c>
      <c r="E1706" s="145" t="s">
        <v>1</v>
      </c>
      <c r="F1706" s="146" t="s">
        <v>1261</v>
      </c>
      <c r="H1706" s="147">
        <v>27.6</v>
      </c>
      <c r="L1706" s="143"/>
      <c r="M1706" s="148"/>
      <c r="T1706" s="149"/>
      <c r="AT1706" s="145" t="s">
        <v>143</v>
      </c>
      <c r="AU1706" s="145" t="s">
        <v>81</v>
      </c>
      <c r="AV1706" s="12" t="s">
        <v>81</v>
      </c>
      <c r="AW1706" s="12" t="s">
        <v>27</v>
      </c>
      <c r="AX1706" s="12" t="s">
        <v>71</v>
      </c>
      <c r="AY1706" s="145" t="s">
        <v>135</v>
      </c>
    </row>
    <row r="1707" spans="2:65" s="15" customFormat="1">
      <c r="B1707" s="175"/>
      <c r="D1707" s="144" t="s">
        <v>143</v>
      </c>
      <c r="E1707" s="176" t="s">
        <v>1</v>
      </c>
      <c r="F1707" s="177" t="s">
        <v>590</v>
      </c>
      <c r="H1707" s="178">
        <v>349.07499999999999</v>
      </c>
      <c r="L1707" s="175"/>
      <c r="M1707" s="179"/>
      <c r="T1707" s="180"/>
      <c r="AT1707" s="176" t="s">
        <v>143</v>
      </c>
      <c r="AU1707" s="176" t="s">
        <v>81</v>
      </c>
      <c r="AV1707" s="15" t="s">
        <v>150</v>
      </c>
      <c r="AW1707" s="15" t="s">
        <v>27</v>
      </c>
      <c r="AX1707" s="15" t="s">
        <v>71</v>
      </c>
      <c r="AY1707" s="176" t="s">
        <v>135</v>
      </c>
    </row>
    <row r="1708" spans="2:65" s="13" customFormat="1">
      <c r="B1708" s="150"/>
      <c r="D1708" s="144" t="s">
        <v>143</v>
      </c>
      <c r="E1708" s="151" t="s">
        <v>1</v>
      </c>
      <c r="F1708" s="152" t="s">
        <v>174</v>
      </c>
      <c r="H1708" s="153">
        <v>425.27700000000004</v>
      </c>
      <c r="L1708" s="150"/>
      <c r="M1708" s="154"/>
      <c r="T1708" s="155"/>
      <c r="AT1708" s="151" t="s">
        <v>143</v>
      </c>
      <c r="AU1708" s="151" t="s">
        <v>81</v>
      </c>
      <c r="AV1708" s="13" t="s">
        <v>141</v>
      </c>
      <c r="AW1708" s="13" t="s">
        <v>27</v>
      </c>
      <c r="AX1708" s="13" t="s">
        <v>79</v>
      </c>
      <c r="AY1708" s="151" t="s">
        <v>135</v>
      </c>
    </row>
    <row r="1709" spans="2:65" s="1" customFormat="1" ht="55.5" customHeight="1">
      <c r="B1709" s="129"/>
      <c r="C1709" s="161" t="s">
        <v>1802</v>
      </c>
      <c r="D1709" s="161" t="s">
        <v>212</v>
      </c>
      <c r="E1709" s="162" t="s">
        <v>1803</v>
      </c>
      <c r="F1709" s="163" t="s">
        <v>1804</v>
      </c>
      <c r="G1709" s="164" t="s">
        <v>140</v>
      </c>
      <c r="H1709" s="165">
        <v>4073.799</v>
      </c>
      <c r="I1709" s="166"/>
      <c r="J1709" s="166">
        <f>ROUND(I1709*H1709,2)</f>
        <v>0</v>
      </c>
      <c r="K1709" s="167"/>
      <c r="L1709" s="168"/>
      <c r="M1709" s="169" t="s">
        <v>1</v>
      </c>
      <c r="N1709" s="170" t="s">
        <v>36</v>
      </c>
      <c r="O1709" s="139">
        <v>0</v>
      </c>
      <c r="P1709" s="139">
        <f>O1709*H1709</f>
        <v>0</v>
      </c>
      <c r="Q1709" s="139">
        <v>6.4000000000000003E-3</v>
      </c>
      <c r="R1709" s="139">
        <f>Q1709*H1709</f>
        <v>26.072313600000001</v>
      </c>
      <c r="S1709" s="139">
        <v>0</v>
      </c>
      <c r="T1709" s="140">
        <f>S1709*H1709</f>
        <v>0</v>
      </c>
      <c r="AR1709" s="141" t="s">
        <v>302</v>
      </c>
      <c r="AT1709" s="141" t="s">
        <v>212</v>
      </c>
      <c r="AU1709" s="141" t="s">
        <v>81</v>
      </c>
      <c r="AY1709" s="17" t="s">
        <v>135</v>
      </c>
      <c r="BE1709" s="142">
        <f>IF(N1709="základní",J1709,0)</f>
        <v>0</v>
      </c>
      <c r="BF1709" s="142">
        <f>IF(N1709="snížená",J1709,0)</f>
        <v>0</v>
      </c>
      <c r="BG1709" s="142">
        <f>IF(N1709="zákl. přenesená",J1709,0)</f>
        <v>0</v>
      </c>
      <c r="BH1709" s="142">
        <f>IF(N1709="sníž. přenesená",J1709,0)</f>
        <v>0</v>
      </c>
      <c r="BI1709" s="142">
        <f>IF(N1709="nulová",J1709,0)</f>
        <v>0</v>
      </c>
      <c r="BJ1709" s="17" t="s">
        <v>79</v>
      </c>
      <c r="BK1709" s="142">
        <f>ROUND(I1709*H1709,2)</f>
        <v>0</v>
      </c>
      <c r="BL1709" s="17" t="s">
        <v>221</v>
      </c>
      <c r="BM1709" s="141" t="s">
        <v>1805</v>
      </c>
    </row>
    <row r="1710" spans="2:65" s="14" customFormat="1">
      <c r="B1710" s="156"/>
      <c r="D1710" s="144" t="s">
        <v>143</v>
      </c>
      <c r="E1710" s="157" t="s">
        <v>1</v>
      </c>
      <c r="F1710" s="158" t="s">
        <v>1561</v>
      </c>
      <c r="H1710" s="157" t="s">
        <v>1</v>
      </c>
      <c r="L1710" s="156"/>
      <c r="M1710" s="159"/>
      <c r="T1710" s="160"/>
      <c r="AT1710" s="157" t="s">
        <v>143</v>
      </c>
      <c r="AU1710" s="157" t="s">
        <v>81</v>
      </c>
      <c r="AV1710" s="14" t="s">
        <v>79</v>
      </c>
      <c r="AW1710" s="14" t="s">
        <v>27</v>
      </c>
      <c r="AX1710" s="14" t="s">
        <v>71</v>
      </c>
      <c r="AY1710" s="157" t="s">
        <v>135</v>
      </c>
    </row>
    <row r="1711" spans="2:65" s="12" customFormat="1">
      <c r="B1711" s="143"/>
      <c r="D1711" s="144" t="s">
        <v>143</v>
      </c>
      <c r="E1711" s="145" t="s">
        <v>1</v>
      </c>
      <c r="F1711" s="146" t="s">
        <v>1806</v>
      </c>
      <c r="H1711" s="147">
        <v>399.40699999999998</v>
      </c>
      <c r="L1711" s="143"/>
      <c r="M1711" s="148"/>
      <c r="T1711" s="149"/>
      <c r="AT1711" s="145" t="s">
        <v>143</v>
      </c>
      <c r="AU1711" s="145" t="s">
        <v>81</v>
      </c>
      <c r="AV1711" s="12" t="s">
        <v>81</v>
      </c>
      <c r="AW1711" s="12" t="s">
        <v>27</v>
      </c>
      <c r="AX1711" s="12" t="s">
        <v>71</v>
      </c>
      <c r="AY1711" s="145" t="s">
        <v>135</v>
      </c>
    </row>
    <row r="1712" spans="2:65" s="12" customFormat="1">
      <c r="B1712" s="143"/>
      <c r="D1712" s="144" t="s">
        <v>143</v>
      </c>
      <c r="E1712" s="145" t="s">
        <v>1</v>
      </c>
      <c r="F1712" s="146" t="s">
        <v>1807</v>
      </c>
      <c r="H1712" s="147">
        <v>3081.3789999999999</v>
      </c>
      <c r="L1712" s="143"/>
      <c r="M1712" s="148"/>
      <c r="T1712" s="149"/>
      <c r="AT1712" s="145" t="s">
        <v>143</v>
      </c>
      <c r="AU1712" s="145" t="s">
        <v>81</v>
      </c>
      <c r="AV1712" s="12" t="s">
        <v>81</v>
      </c>
      <c r="AW1712" s="12" t="s">
        <v>27</v>
      </c>
      <c r="AX1712" s="12" t="s">
        <v>71</v>
      </c>
      <c r="AY1712" s="145" t="s">
        <v>135</v>
      </c>
    </row>
    <row r="1713" spans="2:51" s="12" customFormat="1">
      <c r="B1713" s="143"/>
      <c r="D1713" s="144" t="s">
        <v>143</v>
      </c>
      <c r="E1713" s="145" t="s">
        <v>1</v>
      </c>
      <c r="F1713" s="146" t="s">
        <v>1808</v>
      </c>
      <c r="H1713" s="147">
        <v>12.737</v>
      </c>
      <c r="L1713" s="143"/>
      <c r="M1713" s="148"/>
      <c r="T1713" s="149"/>
      <c r="AT1713" s="145" t="s">
        <v>143</v>
      </c>
      <c r="AU1713" s="145" t="s">
        <v>81</v>
      </c>
      <c r="AV1713" s="12" t="s">
        <v>81</v>
      </c>
      <c r="AW1713" s="12" t="s">
        <v>27</v>
      </c>
      <c r="AX1713" s="12" t="s">
        <v>71</v>
      </c>
      <c r="AY1713" s="145" t="s">
        <v>135</v>
      </c>
    </row>
    <row r="1714" spans="2:51" s="12" customFormat="1">
      <c r="B1714" s="143"/>
      <c r="D1714" s="144" t="s">
        <v>143</v>
      </c>
      <c r="E1714" s="145" t="s">
        <v>1</v>
      </c>
      <c r="F1714" s="146" t="s">
        <v>1809</v>
      </c>
      <c r="H1714" s="147">
        <v>33.552999999999997</v>
      </c>
      <c r="L1714" s="143"/>
      <c r="M1714" s="148"/>
      <c r="T1714" s="149"/>
      <c r="AT1714" s="145" t="s">
        <v>143</v>
      </c>
      <c r="AU1714" s="145" t="s">
        <v>81</v>
      </c>
      <c r="AV1714" s="12" t="s">
        <v>81</v>
      </c>
      <c r="AW1714" s="12" t="s">
        <v>27</v>
      </c>
      <c r="AX1714" s="12" t="s">
        <v>71</v>
      </c>
      <c r="AY1714" s="145" t="s">
        <v>135</v>
      </c>
    </row>
    <row r="1715" spans="2:51" s="12" customFormat="1">
      <c r="B1715" s="143"/>
      <c r="D1715" s="144" t="s">
        <v>143</v>
      </c>
      <c r="E1715" s="145" t="s">
        <v>1</v>
      </c>
      <c r="F1715" s="146" t="s">
        <v>1810</v>
      </c>
      <c r="H1715" s="147">
        <v>8.4529999999999994</v>
      </c>
      <c r="L1715" s="143"/>
      <c r="M1715" s="148"/>
      <c r="T1715" s="149"/>
      <c r="AT1715" s="145" t="s">
        <v>143</v>
      </c>
      <c r="AU1715" s="145" t="s">
        <v>81</v>
      </c>
      <c r="AV1715" s="12" t="s">
        <v>81</v>
      </c>
      <c r="AW1715" s="12" t="s">
        <v>27</v>
      </c>
      <c r="AX1715" s="12" t="s">
        <v>71</v>
      </c>
      <c r="AY1715" s="145" t="s">
        <v>135</v>
      </c>
    </row>
    <row r="1716" spans="2:51" s="12" customFormat="1">
      <c r="B1716" s="143"/>
      <c r="D1716" s="144" t="s">
        <v>143</v>
      </c>
      <c r="E1716" s="145" t="s">
        <v>1</v>
      </c>
      <c r="F1716" s="146" t="s">
        <v>1811</v>
      </c>
      <c r="H1716" s="147">
        <v>29.428999999999998</v>
      </c>
      <c r="L1716" s="143"/>
      <c r="M1716" s="148"/>
      <c r="T1716" s="149"/>
      <c r="AT1716" s="145" t="s">
        <v>143</v>
      </c>
      <c r="AU1716" s="145" t="s">
        <v>81</v>
      </c>
      <c r="AV1716" s="12" t="s">
        <v>81</v>
      </c>
      <c r="AW1716" s="12" t="s">
        <v>27</v>
      </c>
      <c r="AX1716" s="12" t="s">
        <v>71</v>
      </c>
      <c r="AY1716" s="145" t="s">
        <v>135</v>
      </c>
    </row>
    <row r="1717" spans="2:51" s="12" customFormat="1">
      <c r="B1717" s="143"/>
      <c r="D1717" s="144" t="s">
        <v>143</v>
      </c>
      <c r="E1717" s="145" t="s">
        <v>1</v>
      </c>
      <c r="F1717" s="146" t="s">
        <v>1812</v>
      </c>
      <c r="H1717" s="147">
        <v>15.651999999999999</v>
      </c>
      <c r="L1717" s="143"/>
      <c r="M1717" s="148"/>
      <c r="T1717" s="149"/>
      <c r="AT1717" s="145" t="s">
        <v>143</v>
      </c>
      <c r="AU1717" s="145" t="s">
        <v>81</v>
      </c>
      <c r="AV1717" s="12" t="s">
        <v>81</v>
      </c>
      <c r="AW1717" s="12" t="s">
        <v>27</v>
      </c>
      <c r="AX1717" s="12" t="s">
        <v>71</v>
      </c>
      <c r="AY1717" s="145" t="s">
        <v>135</v>
      </c>
    </row>
    <row r="1718" spans="2:51" s="12" customFormat="1">
      <c r="B1718" s="143"/>
      <c r="D1718" s="144" t="s">
        <v>143</v>
      </c>
      <c r="E1718" s="145" t="s">
        <v>1</v>
      </c>
      <c r="F1718" s="146" t="s">
        <v>1813</v>
      </c>
      <c r="H1718" s="147">
        <v>12.202</v>
      </c>
      <c r="L1718" s="143"/>
      <c r="M1718" s="148"/>
      <c r="T1718" s="149"/>
      <c r="AT1718" s="145" t="s">
        <v>143</v>
      </c>
      <c r="AU1718" s="145" t="s">
        <v>81</v>
      </c>
      <c r="AV1718" s="12" t="s">
        <v>81</v>
      </c>
      <c r="AW1718" s="12" t="s">
        <v>27</v>
      </c>
      <c r="AX1718" s="12" t="s">
        <v>71</v>
      </c>
      <c r="AY1718" s="145" t="s">
        <v>135</v>
      </c>
    </row>
    <row r="1719" spans="2:51" s="12" customFormat="1">
      <c r="B1719" s="143"/>
      <c r="D1719" s="144" t="s">
        <v>143</v>
      </c>
      <c r="E1719" s="145" t="s">
        <v>1</v>
      </c>
      <c r="F1719" s="146" t="s">
        <v>1814</v>
      </c>
      <c r="H1719" s="147">
        <v>5.1520000000000001</v>
      </c>
      <c r="L1719" s="143"/>
      <c r="M1719" s="148"/>
      <c r="T1719" s="149"/>
      <c r="AT1719" s="145" t="s">
        <v>143</v>
      </c>
      <c r="AU1719" s="145" t="s">
        <v>81</v>
      </c>
      <c r="AV1719" s="12" t="s">
        <v>81</v>
      </c>
      <c r="AW1719" s="12" t="s">
        <v>27</v>
      </c>
      <c r="AX1719" s="12" t="s">
        <v>71</v>
      </c>
      <c r="AY1719" s="145" t="s">
        <v>135</v>
      </c>
    </row>
    <row r="1720" spans="2:51" s="12" customFormat="1">
      <c r="B1720" s="143"/>
      <c r="D1720" s="144" t="s">
        <v>143</v>
      </c>
      <c r="E1720" s="145" t="s">
        <v>1</v>
      </c>
      <c r="F1720" s="146" t="s">
        <v>1815</v>
      </c>
      <c r="H1720" s="147">
        <v>11.224</v>
      </c>
      <c r="L1720" s="143"/>
      <c r="M1720" s="148"/>
      <c r="T1720" s="149"/>
      <c r="AT1720" s="145" t="s">
        <v>143</v>
      </c>
      <c r="AU1720" s="145" t="s">
        <v>81</v>
      </c>
      <c r="AV1720" s="12" t="s">
        <v>81</v>
      </c>
      <c r="AW1720" s="12" t="s">
        <v>27</v>
      </c>
      <c r="AX1720" s="12" t="s">
        <v>71</v>
      </c>
      <c r="AY1720" s="145" t="s">
        <v>135</v>
      </c>
    </row>
    <row r="1721" spans="2:51" s="15" customFormat="1">
      <c r="B1721" s="175"/>
      <c r="D1721" s="144" t="s">
        <v>143</v>
      </c>
      <c r="E1721" s="176" t="s">
        <v>1</v>
      </c>
      <c r="F1721" s="177" t="s">
        <v>590</v>
      </c>
      <c r="H1721" s="178">
        <v>3609.1880000000001</v>
      </c>
      <c r="L1721" s="175"/>
      <c r="M1721" s="179"/>
      <c r="T1721" s="180"/>
      <c r="AT1721" s="176" t="s">
        <v>143</v>
      </c>
      <c r="AU1721" s="176" t="s">
        <v>81</v>
      </c>
      <c r="AV1721" s="15" t="s">
        <v>150</v>
      </c>
      <c r="AW1721" s="15" t="s">
        <v>27</v>
      </c>
      <c r="AX1721" s="15" t="s">
        <v>71</v>
      </c>
      <c r="AY1721" s="176" t="s">
        <v>135</v>
      </c>
    </row>
    <row r="1722" spans="2:51" s="14" customFormat="1">
      <c r="B1722" s="156"/>
      <c r="D1722" s="144" t="s">
        <v>143</v>
      </c>
      <c r="E1722" s="157" t="s">
        <v>1</v>
      </c>
      <c r="F1722" s="158" t="s">
        <v>1562</v>
      </c>
      <c r="H1722" s="157" t="s">
        <v>1</v>
      </c>
      <c r="L1722" s="156"/>
      <c r="M1722" s="159"/>
      <c r="T1722" s="160"/>
      <c r="AT1722" s="157" t="s">
        <v>143</v>
      </c>
      <c r="AU1722" s="157" t="s">
        <v>81</v>
      </c>
      <c r="AV1722" s="14" t="s">
        <v>79</v>
      </c>
      <c r="AW1722" s="14" t="s">
        <v>27</v>
      </c>
      <c r="AX1722" s="14" t="s">
        <v>71</v>
      </c>
      <c r="AY1722" s="157" t="s">
        <v>135</v>
      </c>
    </row>
    <row r="1723" spans="2:51" s="12" customFormat="1">
      <c r="B1723" s="143"/>
      <c r="D1723" s="144" t="s">
        <v>143</v>
      </c>
      <c r="E1723" s="145" t="s">
        <v>1</v>
      </c>
      <c r="F1723" s="146" t="s">
        <v>1816</v>
      </c>
      <c r="H1723" s="147">
        <v>17.971</v>
      </c>
      <c r="L1723" s="143"/>
      <c r="M1723" s="148"/>
      <c r="T1723" s="149"/>
      <c r="AT1723" s="145" t="s">
        <v>143</v>
      </c>
      <c r="AU1723" s="145" t="s">
        <v>81</v>
      </c>
      <c r="AV1723" s="12" t="s">
        <v>81</v>
      </c>
      <c r="AW1723" s="12" t="s">
        <v>27</v>
      </c>
      <c r="AX1723" s="12" t="s">
        <v>71</v>
      </c>
      <c r="AY1723" s="145" t="s">
        <v>135</v>
      </c>
    </row>
    <row r="1724" spans="2:51" s="12" customFormat="1">
      <c r="B1724" s="143"/>
      <c r="D1724" s="144" t="s">
        <v>143</v>
      </c>
      <c r="E1724" s="145" t="s">
        <v>1</v>
      </c>
      <c r="F1724" s="146" t="s">
        <v>1817</v>
      </c>
      <c r="H1724" s="147">
        <v>27.75</v>
      </c>
      <c r="L1724" s="143"/>
      <c r="M1724" s="148"/>
      <c r="T1724" s="149"/>
      <c r="AT1724" s="145" t="s">
        <v>143</v>
      </c>
      <c r="AU1724" s="145" t="s">
        <v>81</v>
      </c>
      <c r="AV1724" s="12" t="s">
        <v>81</v>
      </c>
      <c r="AW1724" s="12" t="s">
        <v>27</v>
      </c>
      <c r="AX1724" s="12" t="s">
        <v>71</v>
      </c>
      <c r="AY1724" s="145" t="s">
        <v>135</v>
      </c>
    </row>
    <row r="1725" spans="2:51" s="15" customFormat="1">
      <c r="B1725" s="175"/>
      <c r="D1725" s="144" t="s">
        <v>143</v>
      </c>
      <c r="E1725" s="176" t="s">
        <v>1</v>
      </c>
      <c r="F1725" s="177" t="s">
        <v>590</v>
      </c>
      <c r="H1725" s="178">
        <v>45.720999999999997</v>
      </c>
      <c r="L1725" s="175"/>
      <c r="M1725" s="179"/>
      <c r="T1725" s="180"/>
      <c r="AT1725" s="176" t="s">
        <v>143</v>
      </c>
      <c r="AU1725" s="176" t="s">
        <v>81</v>
      </c>
      <c r="AV1725" s="15" t="s">
        <v>150</v>
      </c>
      <c r="AW1725" s="15" t="s">
        <v>27</v>
      </c>
      <c r="AX1725" s="15" t="s">
        <v>71</v>
      </c>
      <c r="AY1725" s="176" t="s">
        <v>135</v>
      </c>
    </row>
    <row r="1726" spans="2:51" s="14" customFormat="1">
      <c r="B1726" s="156"/>
      <c r="D1726" s="144" t="s">
        <v>143</v>
      </c>
      <c r="E1726" s="157" t="s">
        <v>1</v>
      </c>
      <c r="F1726" s="158" t="s">
        <v>1562</v>
      </c>
      <c r="H1726" s="157" t="s">
        <v>1</v>
      </c>
      <c r="L1726" s="156"/>
      <c r="M1726" s="159"/>
      <c r="T1726" s="160"/>
      <c r="AT1726" s="157" t="s">
        <v>143</v>
      </c>
      <c r="AU1726" s="157" t="s">
        <v>81</v>
      </c>
      <c r="AV1726" s="14" t="s">
        <v>79</v>
      </c>
      <c r="AW1726" s="14" t="s">
        <v>27</v>
      </c>
      <c r="AX1726" s="14" t="s">
        <v>71</v>
      </c>
      <c r="AY1726" s="157" t="s">
        <v>135</v>
      </c>
    </row>
    <row r="1727" spans="2:51" s="12" customFormat="1">
      <c r="B1727" s="143"/>
      <c r="D1727" s="144" t="s">
        <v>143</v>
      </c>
      <c r="E1727" s="145" t="s">
        <v>1</v>
      </c>
      <c r="F1727" s="146" t="s">
        <v>1818</v>
      </c>
      <c r="H1727" s="147">
        <v>118.70399999999999</v>
      </c>
      <c r="L1727" s="143"/>
      <c r="M1727" s="148"/>
      <c r="T1727" s="149"/>
      <c r="AT1727" s="145" t="s">
        <v>143</v>
      </c>
      <c r="AU1727" s="145" t="s">
        <v>81</v>
      </c>
      <c r="AV1727" s="12" t="s">
        <v>81</v>
      </c>
      <c r="AW1727" s="12" t="s">
        <v>27</v>
      </c>
      <c r="AX1727" s="12" t="s">
        <v>71</v>
      </c>
      <c r="AY1727" s="145" t="s">
        <v>135</v>
      </c>
    </row>
    <row r="1728" spans="2:51" s="12" customFormat="1">
      <c r="B1728" s="143"/>
      <c r="D1728" s="144" t="s">
        <v>143</v>
      </c>
      <c r="E1728" s="145" t="s">
        <v>1</v>
      </c>
      <c r="F1728" s="146" t="s">
        <v>1819</v>
      </c>
      <c r="H1728" s="147">
        <v>70.308000000000007</v>
      </c>
      <c r="L1728" s="143"/>
      <c r="M1728" s="148"/>
      <c r="T1728" s="149"/>
      <c r="AT1728" s="145" t="s">
        <v>143</v>
      </c>
      <c r="AU1728" s="145" t="s">
        <v>81</v>
      </c>
      <c r="AV1728" s="12" t="s">
        <v>81</v>
      </c>
      <c r="AW1728" s="12" t="s">
        <v>27</v>
      </c>
      <c r="AX1728" s="12" t="s">
        <v>71</v>
      </c>
      <c r="AY1728" s="145" t="s">
        <v>135</v>
      </c>
    </row>
    <row r="1729" spans="2:65" s="12" customFormat="1">
      <c r="B1729" s="143"/>
      <c r="D1729" s="144" t="s">
        <v>143</v>
      </c>
      <c r="E1729" s="145" t="s">
        <v>1</v>
      </c>
      <c r="F1729" s="146" t="s">
        <v>1820</v>
      </c>
      <c r="H1729" s="147">
        <v>24.84</v>
      </c>
      <c r="L1729" s="143"/>
      <c r="M1729" s="148"/>
      <c r="T1729" s="149"/>
      <c r="AT1729" s="145" t="s">
        <v>143</v>
      </c>
      <c r="AU1729" s="145" t="s">
        <v>81</v>
      </c>
      <c r="AV1729" s="12" t="s">
        <v>81</v>
      </c>
      <c r="AW1729" s="12" t="s">
        <v>27</v>
      </c>
      <c r="AX1729" s="12" t="s">
        <v>71</v>
      </c>
      <c r="AY1729" s="145" t="s">
        <v>135</v>
      </c>
    </row>
    <row r="1730" spans="2:65" s="12" customFormat="1">
      <c r="B1730" s="143"/>
      <c r="D1730" s="144" t="s">
        <v>143</v>
      </c>
      <c r="E1730" s="145" t="s">
        <v>1</v>
      </c>
      <c r="F1730" s="146" t="s">
        <v>1821</v>
      </c>
      <c r="H1730" s="147">
        <v>122.67</v>
      </c>
      <c r="L1730" s="143"/>
      <c r="M1730" s="148"/>
      <c r="T1730" s="149"/>
      <c r="AT1730" s="145" t="s">
        <v>143</v>
      </c>
      <c r="AU1730" s="145" t="s">
        <v>81</v>
      </c>
      <c r="AV1730" s="12" t="s">
        <v>81</v>
      </c>
      <c r="AW1730" s="12" t="s">
        <v>27</v>
      </c>
      <c r="AX1730" s="12" t="s">
        <v>71</v>
      </c>
      <c r="AY1730" s="145" t="s">
        <v>135</v>
      </c>
    </row>
    <row r="1731" spans="2:65" s="12" customFormat="1">
      <c r="B1731" s="143"/>
      <c r="D1731" s="144" t="s">
        <v>143</v>
      </c>
      <c r="E1731" s="145" t="s">
        <v>1</v>
      </c>
      <c r="F1731" s="146" t="s">
        <v>1822</v>
      </c>
      <c r="H1731" s="147">
        <v>49.247999999999998</v>
      </c>
      <c r="L1731" s="143"/>
      <c r="M1731" s="148"/>
      <c r="T1731" s="149"/>
      <c r="AT1731" s="145" t="s">
        <v>143</v>
      </c>
      <c r="AU1731" s="145" t="s">
        <v>81</v>
      </c>
      <c r="AV1731" s="12" t="s">
        <v>81</v>
      </c>
      <c r="AW1731" s="12" t="s">
        <v>27</v>
      </c>
      <c r="AX1731" s="12" t="s">
        <v>71</v>
      </c>
      <c r="AY1731" s="145" t="s">
        <v>135</v>
      </c>
    </row>
    <row r="1732" spans="2:65" s="12" customFormat="1">
      <c r="B1732" s="143"/>
      <c r="D1732" s="144" t="s">
        <v>143</v>
      </c>
      <c r="E1732" s="145" t="s">
        <v>1</v>
      </c>
      <c r="F1732" s="146" t="s">
        <v>1823</v>
      </c>
      <c r="H1732" s="147">
        <v>33.119999999999997</v>
      </c>
      <c r="L1732" s="143"/>
      <c r="M1732" s="148"/>
      <c r="T1732" s="149"/>
      <c r="AT1732" s="145" t="s">
        <v>143</v>
      </c>
      <c r="AU1732" s="145" t="s">
        <v>81</v>
      </c>
      <c r="AV1732" s="12" t="s">
        <v>81</v>
      </c>
      <c r="AW1732" s="12" t="s">
        <v>27</v>
      </c>
      <c r="AX1732" s="12" t="s">
        <v>71</v>
      </c>
      <c r="AY1732" s="145" t="s">
        <v>135</v>
      </c>
    </row>
    <row r="1733" spans="2:65" s="15" customFormat="1">
      <c r="B1733" s="175"/>
      <c r="D1733" s="144" t="s">
        <v>143</v>
      </c>
      <c r="E1733" s="176" t="s">
        <v>1</v>
      </c>
      <c r="F1733" s="177" t="s">
        <v>590</v>
      </c>
      <c r="H1733" s="178">
        <v>418.89</v>
      </c>
      <c r="L1733" s="175"/>
      <c r="M1733" s="179"/>
      <c r="T1733" s="180"/>
      <c r="AT1733" s="176" t="s">
        <v>143</v>
      </c>
      <c r="AU1733" s="176" t="s">
        <v>81</v>
      </c>
      <c r="AV1733" s="15" t="s">
        <v>150</v>
      </c>
      <c r="AW1733" s="15" t="s">
        <v>27</v>
      </c>
      <c r="AX1733" s="15" t="s">
        <v>71</v>
      </c>
      <c r="AY1733" s="176" t="s">
        <v>135</v>
      </c>
    </row>
    <row r="1734" spans="2:65" s="13" customFormat="1">
      <c r="B1734" s="150"/>
      <c r="D1734" s="144" t="s">
        <v>143</v>
      </c>
      <c r="E1734" s="151" t="s">
        <v>1</v>
      </c>
      <c r="F1734" s="152" t="s">
        <v>174</v>
      </c>
      <c r="H1734" s="153">
        <v>4073.799</v>
      </c>
      <c r="L1734" s="150"/>
      <c r="M1734" s="154"/>
      <c r="T1734" s="155"/>
      <c r="AT1734" s="151" t="s">
        <v>143</v>
      </c>
      <c r="AU1734" s="151" t="s">
        <v>81</v>
      </c>
      <c r="AV1734" s="13" t="s">
        <v>141</v>
      </c>
      <c r="AW1734" s="13" t="s">
        <v>27</v>
      </c>
      <c r="AX1734" s="13" t="s">
        <v>79</v>
      </c>
      <c r="AY1734" s="151" t="s">
        <v>135</v>
      </c>
    </row>
    <row r="1735" spans="2:65" s="1" customFormat="1" ht="62.7" customHeight="1">
      <c r="B1735" s="129"/>
      <c r="C1735" s="161" t="s">
        <v>1824</v>
      </c>
      <c r="D1735" s="161" t="s">
        <v>212</v>
      </c>
      <c r="E1735" s="162" t="s">
        <v>1825</v>
      </c>
      <c r="F1735" s="163" t="s">
        <v>1826</v>
      </c>
      <c r="G1735" s="164" t="s">
        <v>140</v>
      </c>
      <c r="H1735" s="165">
        <v>2014.396</v>
      </c>
      <c r="I1735" s="166"/>
      <c r="J1735" s="166">
        <f>ROUND(I1735*H1735,2)</f>
        <v>0</v>
      </c>
      <c r="K1735" s="167"/>
      <c r="L1735" s="168"/>
      <c r="M1735" s="169" t="s">
        <v>1</v>
      </c>
      <c r="N1735" s="170" t="s">
        <v>36</v>
      </c>
      <c r="O1735" s="139">
        <v>0</v>
      </c>
      <c r="P1735" s="139">
        <f>O1735*H1735</f>
        <v>0</v>
      </c>
      <c r="Q1735" s="139">
        <v>4.7000000000000002E-3</v>
      </c>
      <c r="R1735" s="139">
        <f>Q1735*H1735</f>
        <v>9.4676612000000002</v>
      </c>
      <c r="S1735" s="139">
        <v>0</v>
      </c>
      <c r="T1735" s="140">
        <f>S1735*H1735</f>
        <v>0</v>
      </c>
      <c r="AR1735" s="141" t="s">
        <v>302</v>
      </c>
      <c r="AT1735" s="141" t="s">
        <v>212</v>
      </c>
      <c r="AU1735" s="141" t="s">
        <v>81</v>
      </c>
      <c r="AY1735" s="17" t="s">
        <v>135</v>
      </c>
      <c r="BE1735" s="142">
        <f>IF(N1735="základní",J1735,0)</f>
        <v>0</v>
      </c>
      <c r="BF1735" s="142">
        <f>IF(N1735="snížená",J1735,0)</f>
        <v>0</v>
      </c>
      <c r="BG1735" s="142">
        <f>IF(N1735="zákl. přenesená",J1735,0)</f>
        <v>0</v>
      </c>
      <c r="BH1735" s="142">
        <f>IF(N1735="sníž. přenesená",J1735,0)</f>
        <v>0</v>
      </c>
      <c r="BI1735" s="142">
        <f>IF(N1735="nulová",J1735,0)</f>
        <v>0</v>
      </c>
      <c r="BJ1735" s="17" t="s">
        <v>79</v>
      </c>
      <c r="BK1735" s="142">
        <f>ROUND(I1735*H1735,2)</f>
        <v>0</v>
      </c>
      <c r="BL1735" s="17" t="s">
        <v>221</v>
      </c>
      <c r="BM1735" s="141" t="s">
        <v>1827</v>
      </c>
    </row>
    <row r="1736" spans="2:65" s="14" customFormat="1">
      <c r="B1736" s="156"/>
      <c r="D1736" s="144" t="s">
        <v>143</v>
      </c>
      <c r="E1736" s="157" t="s">
        <v>1</v>
      </c>
      <c r="F1736" s="158" t="s">
        <v>1561</v>
      </c>
      <c r="H1736" s="157" t="s">
        <v>1</v>
      </c>
      <c r="L1736" s="156"/>
      <c r="M1736" s="159"/>
      <c r="T1736" s="160"/>
      <c r="AT1736" s="157" t="s">
        <v>143</v>
      </c>
      <c r="AU1736" s="157" t="s">
        <v>81</v>
      </c>
      <c r="AV1736" s="14" t="s">
        <v>79</v>
      </c>
      <c r="AW1736" s="14" t="s">
        <v>27</v>
      </c>
      <c r="AX1736" s="14" t="s">
        <v>71</v>
      </c>
      <c r="AY1736" s="157" t="s">
        <v>135</v>
      </c>
    </row>
    <row r="1737" spans="2:65" s="12" customFormat="1">
      <c r="B1737" s="143"/>
      <c r="D1737" s="144" t="s">
        <v>143</v>
      </c>
      <c r="E1737" s="145" t="s">
        <v>1</v>
      </c>
      <c r="F1737" s="146" t="s">
        <v>1806</v>
      </c>
      <c r="H1737" s="147">
        <v>399.40699999999998</v>
      </c>
      <c r="L1737" s="143"/>
      <c r="M1737" s="148"/>
      <c r="T1737" s="149"/>
      <c r="AT1737" s="145" t="s">
        <v>143</v>
      </c>
      <c r="AU1737" s="145" t="s">
        <v>81</v>
      </c>
      <c r="AV1737" s="12" t="s">
        <v>81</v>
      </c>
      <c r="AW1737" s="12" t="s">
        <v>27</v>
      </c>
      <c r="AX1737" s="12" t="s">
        <v>71</v>
      </c>
      <c r="AY1737" s="145" t="s">
        <v>135</v>
      </c>
    </row>
    <row r="1738" spans="2:65" s="12" customFormat="1">
      <c r="B1738" s="143"/>
      <c r="D1738" s="144" t="s">
        <v>143</v>
      </c>
      <c r="E1738" s="145" t="s">
        <v>1</v>
      </c>
      <c r="F1738" s="146" t="s">
        <v>1828</v>
      </c>
      <c r="H1738" s="147">
        <v>1540.69</v>
      </c>
      <c r="L1738" s="143"/>
      <c r="M1738" s="148"/>
      <c r="T1738" s="149"/>
      <c r="AT1738" s="145" t="s">
        <v>143</v>
      </c>
      <c r="AU1738" s="145" t="s">
        <v>81</v>
      </c>
      <c r="AV1738" s="12" t="s">
        <v>81</v>
      </c>
      <c r="AW1738" s="12" t="s">
        <v>27</v>
      </c>
      <c r="AX1738" s="12" t="s">
        <v>71</v>
      </c>
      <c r="AY1738" s="145" t="s">
        <v>135</v>
      </c>
    </row>
    <row r="1739" spans="2:65" s="12" customFormat="1">
      <c r="B1739" s="143"/>
      <c r="D1739" s="144" t="s">
        <v>143</v>
      </c>
      <c r="E1739" s="145" t="s">
        <v>1</v>
      </c>
      <c r="F1739" s="146" t="s">
        <v>1813</v>
      </c>
      <c r="H1739" s="147">
        <v>12.202</v>
      </c>
      <c r="L1739" s="143"/>
      <c r="M1739" s="148"/>
      <c r="T1739" s="149"/>
      <c r="AT1739" s="145" t="s">
        <v>143</v>
      </c>
      <c r="AU1739" s="145" t="s">
        <v>81</v>
      </c>
      <c r="AV1739" s="12" t="s">
        <v>81</v>
      </c>
      <c r="AW1739" s="12" t="s">
        <v>27</v>
      </c>
      <c r="AX1739" s="12" t="s">
        <v>71</v>
      </c>
      <c r="AY1739" s="145" t="s">
        <v>135</v>
      </c>
    </row>
    <row r="1740" spans="2:65" s="12" customFormat="1">
      <c r="B1740" s="143"/>
      <c r="D1740" s="144" t="s">
        <v>143</v>
      </c>
      <c r="E1740" s="145" t="s">
        <v>1</v>
      </c>
      <c r="F1740" s="146" t="s">
        <v>1814</v>
      </c>
      <c r="H1740" s="147">
        <v>5.1520000000000001</v>
      </c>
      <c r="L1740" s="143"/>
      <c r="M1740" s="148"/>
      <c r="T1740" s="149"/>
      <c r="AT1740" s="145" t="s">
        <v>143</v>
      </c>
      <c r="AU1740" s="145" t="s">
        <v>81</v>
      </c>
      <c r="AV1740" s="12" t="s">
        <v>81</v>
      </c>
      <c r="AW1740" s="12" t="s">
        <v>27</v>
      </c>
      <c r="AX1740" s="12" t="s">
        <v>71</v>
      </c>
      <c r="AY1740" s="145" t="s">
        <v>135</v>
      </c>
    </row>
    <row r="1741" spans="2:65" s="12" customFormat="1">
      <c r="B1741" s="143"/>
      <c r="D1741" s="144" t="s">
        <v>143</v>
      </c>
      <c r="E1741" s="145" t="s">
        <v>1</v>
      </c>
      <c r="F1741" s="146" t="s">
        <v>1815</v>
      </c>
      <c r="H1741" s="147">
        <v>11.224</v>
      </c>
      <c r="L1741" s="143"/>
      <c r="M1741" s="148"/>
      <c r="T1741" s="149"/>
      <c r="AT1741" s="145" t="s">
        <v>143</v>
      </c>
      <c r="AU1741" s="145" t="s">
        <v>81</v>
      </c>
      <c r="AV1741" s="12" t="s">
        <v>81</v>
      </c>
      <c r="AW1741" s="12" t="s">
        <v>27</v>
      </c>
      <c r="AX1741" s="12" t="s">
        <v>71</v>
      </c>
      <c r="AY1741" s="145" t="s">
        <v>135</v>
      </c>
    </row>
    <row r="1742" spans="2:65" s="15" customFormat="1">
      <c r="B1742" s="175"/>
      <c r="D1742" s="144" t="s">
        <v>143</v>
      </c>
      <c r="E1742" s="176" t="s">
        <v>1</v>
      </c>
      <c r="F1742" s="177" t="s">
        <v>590</v>
      </c>
      <c r="H1742" s="178">
        <v>1968.675</v>
      </c>
      <c r="L1742" s="175"/>
      <c r="M1742" s="179"/>
      <c r="T1742" s="180"/>
      <c r="AT1742" s="176" t="s">
        <v>143</v>
      </c>
      <c r="AU1742" s="176" t="s">
        <v>81</v>
      </c>
      <c r="AV1742" s="15" t="s">
        <v>150</v>
      </c>
      <c r="AW1742" s="15" t="s">
        <v>27</v>
      </c>
      <c r="AX1742" s="15" t="s">
        <v>71</v>
      </c>
      <c r="AY1742" s="176" t="s">
        <v>135</v>
      </c>
    </row>
    <row r="1743" spans="2:65" s="14" customFormat="1">
      <c r="B1743" s="156"/>
      <c r="D1743" s="144" t="s">
        <v>143</v>
      </c>
      <c r="E1743" s="157" t="s">
        <v>1</v>
      </c>
      <c r="F1743" s="158" t="s">
        <v>1562</v>
      </c>
      <c r="H1743" s="157" t="s">
        <v>1</v>
      </c>
      <c r="L1743" s="156"/>
      <c r="M1743" s="159"/>
      <c r="T1743" s="160"/>
      <c r="AT1743" s="157" t="s">
        <v>143</v>
      </c>
      <c r="AU1743" s="157" t="s">
        <v>81</v>
      </c>
      <c r="AV1743" s="14" t="s">
        <v>79</v>
      </c>
      <c r="AW1743" s="14" t="s">
        <v>27</v>
      </c>
      <c r="AX1743" s="14" t="s">
        <v>71</v>
      </c>
      <c r="AY1743" s="157" t="s">
        <v>135</v>
      </c>
    </row>
    <row r="1744" spans="2:65" s="12" customFormat="1">
      <c r="B1744" s="143"/>
      <c r="D1744" s="144" t="s">
        <v>143</v>
      </c>
      <c r="E1744" s="145" t="s">
        <v>1</v>
      </c>
      <c r="F1744" s="146" t="s">
        <v>1816</v>
      </c>
      <c r="H1744" s="147">
        <v>17.971</v>
      </c>
      <c r="L1744" s="143"/>
      <c r="M1744" s="148"/>
      <c r="T1744" s="149"/>
      <c r="AT1744" s="145" t="s">
        <v>143</v>
      </c>
      <c r="AU1744" s="145" t="s">
        <v>81</v>
      </c>
      <c r="AV1744" s="12" t="s">
        <v>81</v>
      </c>
      <c r="AW1744" s="12" t="s">
        <v>27</v>
      </c>
      <c r="AX1744" s="12" t="s">
        <v>71</v>
      </c>
      <c r="AY1744" s="145" t="s">
        <v>135</v>
      </c>
    </row>
    <row r="1745" spans="2:65" s="12" customFormat="1">
      <c r="B1745" s="143"/>
      <c r="D1745" s="144" t="s">
        <v>143</v>
      </c>
      <c r="E1745" s="145" t="s">
        <v>1</v>
      </c>
      <c r="F1745" s="146" t="s">
        <v>1817</v>
      </c>
      <c r="H1745" s="147">
        <v>27.75</v>
      </c>
      <c r="L1745" s="143"/>
      <c r="M1745" s="148"/>
      <c r="T1745" s="149"/>
      <c r="AT1745" s="145" t="s">
        <v>143</v>
      </c>
      <c r="AU1745" s="145" t="s">
        <v>81</v>
      </c>
      <c r="AV1745" s="12" t="s">
        <v>81</v>
      </c>
      <c r="AW1745" s="12" t="s">
        <v>27</v>
      </c>
      <c r="AX1745" s="12" t="s">
        <v>71</v>
      </c>
      <c r="AY1745" s="145" t="s">
        <v>135</v>
      </c>
    </row>
    <row r="1746" spans="2:65" s="15" customFormat="1">
      <c r="B1746" s="175"/>
      <c r="D1746" s="144" t="s">
        <v>143</v>
      </c>
      <c r="E1746" s="176" t="s">
        <v>1</v>
      </c>
      <c r="F1746" s="177" t="s">
        <v>590</v>
      </c>
      <c r="H1746" s="178">
        <v>45.720999999999997</v>
      </c>
      <c r="L1746" s="175"/>
      <c r="M1746" s="179"/>
      <c r="T1746" s="180"/>
      <c r="AT1746" s="176" t="s">
        <v>143</v>
      </c>
      <c r="AU1746" s="176" t="s">
        <v>81</v>
      </c>
      <c r="AV1746" s="15" t="s">
        <v>150</v>
      </c>
      <c r="AW1746" s="15" t="s">
        <v>27</v>
      </c>
      <c r="AX1746" s="15" t="s">
        <v>71</v>
      </c>
      <c r="AY1746" s="176" t="s">
        <v>135</v>
      </c>
    </row>
    <row r="1747" spans="2:65" s="13" customFormat="1">
      <c r="B1747" s="150"/>
      <c r="D1747" s="144" t="s">
        <v>143</v>
      </c>
      <c r="E1747" s="151" t="s">
        <v>1</v>
      </c>
      <c r="F1747" s="152" t="s">
        <v>174</v>
      </c>
      <c r="H1747" s="153">
        <v>2014.396</v>
      </c>
      <c r="L1747" s="150"/>
      <c r="M1747" s="154"/>
      <c r="T1747" s="155"/>
      <c r="AT1747" s="151" t="s">
        <v>143</v>
      </c>
      <c r="AU1747" s="151" t="s">
        <v>81</v>
      </c>
      <c r="AV1747" s="13" t="s">
        <v>141</v>
      </c>
      <c r="AW1747" s="13" t="s">
        <v>27</v>
      </c>
      <c r="AX1747" s="13" t="s">
        <v>79</v>
      </c>
      <c r="AY1747" s="151" t="s">
        <v>135</v>
      </c>
    </row>
    <row r="1748" spans="2:65" s="1" customFormat="1" ht="24.15" customHeight="1">
      <c r="B1748" s="129"/>
      <c r="C1748" s="130" t="s">
        <v>1829</v>
      </c>
      <c r="D1748" s="130" t="s">
        <v>137</v>
      </c>
      <c r="E1748" s="131" t="s">
        <v>1830</v>
      </c>
      <c r="F1748" s="132" t="s">
        <v>1831</v>
      </c>
      <c r="G1748" s="133" t="s">
        <v>140</v>
      </c>
      <c r="H1748" s="134">
        <v>178.21</v>
      </c>
      <c r="I1748" s="135"/>
      <c r="J1748" s="135">
        <f>ROUND(I1748*H1748,2)</f>
        <v>0</v>
      </c>
      <c r="K1748" s="136"/>
      <c r="L1748" s="29"/>
      <c r="M1748" s="137" t="s">
        <v>1</v>
      </c>
      <c r="N1748" s="138" t="s">
        <v>36</v>
      </c>
      <c r="O1748" s="139">
        <v>9.7000000000000003E-2</v>
      </c>
      <c r="P1748" s="139">
        <f>O1748*H1748</f>
        <v>17.286370000000002</v>
      </c>
      <c r="Q1748" s="139">
        <v>4.0000000000000003E-5</v>
      </c>
      <c r="R1748" s="139">
        <f>Q1748*H1748</f>
        <v>7.1284000000000009E-3</v>
      </c>
      <c r="S1748" s="139">
        <v>0</v>
      </c>
      <c r="T1748" s="140">
        <f>S1748*H1748</f>
        <v>0</v>
      </c>
      <c r="AR1748" s="141" t="s">
        <v>221</v>
      </c>
      <c r="AT1748" s="141" t="s">
        <v>137</v>
      </c>
      <c r="AU1748" s="141" t="s">
        <v>81</v>
      </c>
      <c r="AY1748" s="17" t="s">
        <v>135</v>
      </c>
      <c r="BE1748" s="142">
        <f>IF(N1748="základní",J1748,0)</f>
        <v>0</v>
      </c>
      <c r="BF1748" s="142">
        <f>IF(N1748="snížená",J1748,0)</f>
        <v>0</v>
      </c>
      <c r="BG1748" s="142">
        <f>IF(N1748="zákl. přenesená",J1748,0)</f>
        <v>0</v>
      </c>
      <c r="BH1748" s="142">
        <f>IF(N1748="sníž. přenesená",J1748,0)</f>
        <v>0</v>
      </c>
      <c r="BI1748" s="142">
        <f>IF(N1748="nulová",J1748,0)</f>
        <v>0</v>
      </c>
      <c r="BJ1748" s="17" t="s">
        <v>79</v>
      </c>
      <c r="BK1748" s="142">
        <f>ROUND(I1748*H1748,2)</f>
        <v>0</v>
      </c>
      <c r="BL1748" s="17" t="s">
        <v>221</v>
      </c>
      <c r="BM1748" s="141" t="s">
        <v>1832</v>
      </c>
    </row>
    <row r="1749" spans="2:65" s="14" customFormat="1">
      <c r="B1749" s="156"/>
      <c r="D1749" s="144" t="s">
        <v>143</v>
      </c>
      <c r="E1749" s="157" t="s">
        <v>1</v>
      </c>
      <c r="F1749" s="158" t="s">
        <v>1562</v>
      </c>
      <c r="H1749" s="157" t="s">
        <v>1</v>
      </c>
      <c r="L1749" s="156"/>
      <c r="M1749" s="159"/>
      <c r="T1749" s="160"/>
      <c r="AT1749" s="157" t="s">
        <v>143</v>
      </c>
      <c r="AU1749" s="157" t="s">
        <v>81</v>
      </c>
      <c r="AV1749" s="14" t="s">
        <v>79</v>
      </c>
      <c r="AW1749" s="14" t="s">
        <v>27</v>
      </c>
      <c r="AX1749" s="14" t="s">
        <v>71</v>
      </c>
      <c r="AY1749" s="157" t="s">
        <v>135</v>
      </c>
    </row>
    <row r="1750" spans="2:65" s="12" customFormat="1">
      <c r="B1750" s="143"/>
      <c r="D1750" s="144" t="s">
        <v>143</v>
      </c>
      <c r="E1750" s="145" t="s">
        <v>1</v>
      </c>
      <c r="F1750" s="146" t="s">
        <v>1563</v>
      </c>
      <c r="H1750" s="147">
        <v>98.92</v>
      </c>
      <c r="L1750" s="143"/>
      <c r="M1750" s="148"/>
      <c r="T1750" s="149"/>
      <c r="AT1750" s="145" t="s">
        <v>143</v>
      </c>
      <c r="AU1750" s="145" t="s">
        <v>81</v>
      </c>
      <c r="AV1750" s="12" t="s">
        <v>81</v>
      </c>
      <c r="AW1750" s="12" t="s">
        <v>27</v>
      </c>
      <c r="AX1750" s="12" t="s">
        <v>71</v>
      </c>
      <c r="AY1750" s="145" t="s">
        <v>135</v>
      </c>
    </row>
    <row r="1751" spans="2:65" s="12" customFormat="1">
      <c r="B1751" s="143"/>
      <c r="D1751" s="144" t="s">
        <v>143</v>
      </c>
      <c r="E1751" s="145" t="s">
        <v>1</v>
      </c>
      <c r="F1751" s="146" t="s">
        <v>1564</v>
      </c>
      <c r="H1751" s="147">
        <v>58.59</v>
      </c>
      <c r="L1751" s="143"/>
      <c r="M1751" s="148"/>
      <c r="T1751" s="149"/>
      <c r="AT1751" s="145" t="s">
        <v>143</v>
      </c>
      <c r="AU1751" s="145" t="s">
        <v>81</v>
      </c>
      <c r="AV1751" s="12" t="s">
        <v>81</v>
      </c>
      <c r="AW1751" s="12" t="s">
        <v>27</v>
      </c>
      <c r="AX1751" s="12" t="s">
        <v>71</v>
      </c>
      <c r="AY1751" s="145" t="s">
        <v>135</v>
      </c>
    </row>
    <row r="1752" spans="2:65" s="12" customFormat="1">
      <c r="B1752" s="143"/>
      <c r="D1752" s="144" t="s">
        <v>143</v>
      </c>
      <c r="E1752" s="145" t="s">
        <v>1</v>
      </c>
      <c r="F1752" s="146" t="s">
        <v>1565</v>
      </c>
      <c r="H1752" s="147">
        <v>20.7</v>
      </c>
      <c r="L1752" s="143"/>
      <c r="M1752" s="148"/>
      <c r="T1752" s="149"/>
      <c r="AT1752" s="145" t="s">
        <v>143</v>
      </c>
      <c r="AU1752" s="145" t="s">
        <v>81</v>
      </c>
      <c r="AV1752" s="12" t="s">
        <v>81</v>
      </c>
      <c r="AW1752" s="12" t="s">
        <v>27</v>
      </c>
      <c r="AX1752" s="12" t="s">
        <v>71</v>
      </c>
      <c r="AY1752" s="145" t="s">
        <v>135</v>
      </c>
    </row>
    <row r="1753" spans="2:65" s="13" customFormat="1">
      <c r="B1753" s="150"/>
      <c r="D1753" s="144" t="s">
        <v>143</v>
      </c>
      <c r="E1753" s="151" t="s">
        <v>1</v>
      </c>
      <c r="F1753" s="152" t="s">
        <v>174</v>
      </c>
      <c r="H1753" s="153">
        <v>178.21</v>
      </c>
      <c r="L1753" s="150"/>
      <c r="M1753" s="154"/>
      <c r="T1753" s="155"/>
      <c r="AT1753" s="151" t="s">
        <v>143</v>
      </c>
      <c r="AU1753" s="151" t="s">
        <v>81</v>
      </c>
      <c r="AV1753" s="13" t="s">
        <v>141</v>
      </c>
      <c r="AW1753" s="13" t="s">
        <v>27</v>
      </c>
      <c r="AX1753" s="13" t="s">
        <v>79</v>
      </c>
      <c r="AY1753" s="151" t="s">
        <v>135</v>
      </c>
    </row>
    <row r="1754" spans="2:65" s="1" customFormat="1" ht="24.15" customHeight="1">
      <c r="B1754" s="129"/>
      <c r="C1754" s="161" t="s">
        <v>1833</v>
      </c>
      <c r="D1754" s="161" t="s">
        <v>212</v>
      </c>
      <c r="E1754" s="162" t="s">
        <v>1834</v>
      </c>
      <c r="F1754" s="163" t="s">
        <v>1835</v>
      </c>
      <c r="G1754" s="164" t="s">
        <v>140</v>
      </c>
      <c r="H1754" s="165">
        <v>213.852</v>
      </c>
      <c r="I1754" s="166"/>
      <c r="J1754" s="166">
        <f>ROUND(I1754*H1754,2)</f>
        <v>0</v>
      </c>
      <c r="K1754" s="167"/>
      <c r="L1754" s="168"/>
      <c r="M1754" s="169" t="s">
        <v>1</v>
      </c>
      <c r="N1754" s="170" t="s">
        <v>36</v>
      </c>
      <c r="O1754" s="139">
        <v>0</v>
      </c>
      <c r="P1754" s="139">
        <f>O1754*H1754</f>
        <v>0</v>
      </c>
      <c r="Q1754" s="139">
        <v>6.4999999999999997E-4</v>
      </c>
      <c r="R1754" s="139">
        <f>Q1754*H1754</f>
        <v>0.13900379999999998</v>
      </c>
      <c r="S1754" s="139">
        <v>0</v>
      </c>
      <c r="T1754" s="140">
        <f>S1754*H1754</f>
        <v>0</v>
      </c>
      <c r="AR1754" s="141" t="s">
        <v>302</v>
      </c>
      <c r="AT1754" s="141" t="s">
        <v>212</v>
      </c>
      <c r="AU1754" s="141" t="s">
        <v>81</v>
      </c>
      <c r="AY1754" s="17" t="s">
        <v>135</v>
      </c>
      <c r="BE1754" s="142">
        <f>IF(N1754="základní",J1754,0)</f>
        <v>0</v>
      </c>
      <c r="BF1754" s="142">
        <f>IF(N1754="snížená",J1754,0)</f>
        <v>0</v>
      </c>
      <c r="BG1754" s="142">
        <f>IF(N1754="zákl. přenesená",J1754,0)</f>
        <v>0</v>
      </c>
      <c r="BH1754" s="142">
        <f>IF(N1754="sníž. přenesená",J1754,0)</f>
        <v>0</v>
      </c>
      <c r="BI1754" s="142">
        <f>IF(N1754="nulová",J1754,0)</f>
        <v>0</v>
      </c>
      <c r="BJ1754" s="17" t="s">
        <v>79</v>
      </c>
      <c r="BK1754" s="142">
        <f>ROUND(I1754*H1754,2)</f>
        <v>0</v>
      </c>
      <c r="BL1754" s="17" t="s">
        <v>221</v>
      </c>
      <c r="BM1754" s="141" t="s">
        <v>1836</v>
      </c>
    </row>
    <row r="1755" spans="2:65" s="12" customFormat="1">
      <c r="B1755" s="143"/>
      <c r="D1755" s="144" t="s">
        <v>143</v>
      </c>
      <c r="F1755" s="146" t="s">
        <v>1837</v>
      </c>
      <c r="H1755" s="147">
        <v>213.852</v>
      </c>
      <c r="L1755" s="143"/>
      <c r="M1755" s="148"/>
      <c r="T1755" s="149"/>
      <c r="AT1755" s="145" t="s">
        <v>143</v>
      </c>
      <c r="AU1755" s="145" t="s">
        <v>81</v>
      </c>
      <c r="AV1755" s="12" t="s">
        <v>81</v>
      </c>
      <c r="AW1755" s="12" t="s">
        <v>3</v>
      </c>
      <c r="AX1755" s="12" t="s">
        <v>79</v>
      </c>
      <c r="AY1755" s="145" t="s">
        <v>135</v>
      </c>
    </row>
    <row r="1756" spans="2:65" s="1" customFormat="1" ht="16.5" customHeight="1">
      <c r="B1756" s="129"/>
      <c r="C1756" s="130" t="s">
        <v>1838</v>
      </c>
      <c r="D1756" s="130" t="s">
        <v>137</v>
      </c>
      <c r="E1756" s="131" t="s">
        <v>1839</v>
      </c>
      <c r="F1756" s="132" t="s">
        <v>1840</v>
      </c>
      <c r="G1756" s="133" t="s">
        <v>140</v>
      </c>
      <c r="H1756" s="134">
        <v>658.83</v>
      </c>
      <c r="I1756" s="135"/>
      <c r="J1756" s="135">
        <f>ROUND(I1756*H1756,2)</f>
        <v>0</v>
      </c>
      <c r="K1756" s="136"/>
      <c r="L1756" s="29"/>
      <c r="M1756" s="137" t="s">
        <v>1</v>
      </c>
      <c r="N1756" s="138" t="s">
        <v>36</v>
      </c>
      <c r="O1756" s="139">
        <v>2.4E-2</v>
      </c>
      <c r="P1756" s="139">
        <f>O1756*H1756</f>
        <v>15.811920000000001</v>
      </c>
      <c r="Q1756" s="139">
        <v>0</v>
      </c>
      <c r="R1756" s="139">
        <f>Q1756*H1756</f>
        <v>0</v>
      </c>
      <c r="S1756" s="139">
        <v>0</v>
      </c>
      <c r="T1756" s="140">
        <f>S1756*H1756</f>
        <v>0</v>
      </c>
      <c r="AR1756" s="141" t="s">
        <v>221</v>
      </c>
      <c r="AT1756" s="141" t="s">
        <v>137</v>
      </c>
      <c r="AU1756" s="141" t="s">
        <v>81</v>
      </c>
      <c r="AY1756" s="17" t="s">
        <v>135</v>
      </c>
      <c r="BE1756" s="142">
        <f>IF(N1756="základní",J1756,0)</f>
        <v>0</v>
      </c>
      <c r="BF1756" s="142">
        <f>IF(N1756="snížená",J1756,0)</f>
        <v>0</v>
      </c>
      <c r="BG1756" s="142">
        <f>IF(N1756="zákl. přenesená",J1756,0)</f>
        <v>0</v>
      </c>
      <c r="BH1756" s="142">
        <f>IF(N1756="sníž. přenesená",J1756,0)</f>
        <v>0</v>
      </c>
      <c r="BI1756" s="142">
        <f>IF(N1756="nulová",J1756,0)</f>
        <v>0</v>
      </c>
      <c r="BJ1756" s="17" t="s">
        <v>79</v>
      </c>
      <c r="BK1756" s="142">
        <f>ROUND(I1756*H1756,2)</f>
        <v>0</v>
      </c>
      <c r="BL1756" s="17" t="s">
        <v>221</v>
      </c>
      <c r="BM1756" s="141" t="s">
        <v>1841</v>
      </c>
    </row>
    <row r="1757" spans="2:65" s="12" customFormat="1">
      <c r="B1757" s="143"/>
      <c r="D1757" s="144" t="s">
        <v>143</v>
      </c>
      <c r="E1757" s="145" t="s">
        <v>1</v>
      </c>
      <c r="F1757" s="146" t="s">
        <v>1424</v>
      </c>
      <c r="H1757" s="147">
        <v>274.14999999999998</v>
      </c>
      <c r="L1757" s="143"/>
      <c r="M1757" s="148"/>
      <c r="T1757" s="149"/>
      <c r="AT1757" s="145" t="s">
        <v>143</v>
      </c>
      <c r="AU1757" s="145" t="s">
        <v>81</v>
      </c>
      <c r="AV1757" s="12" t="s">
        <v>81</v>
      </c>
      <c r="AW1757" s="12" t="s">
        <v>27</v>
      </c>
      <c r="AX1757" s="12" t="s">
        <v>71</v>
      </c>
      <c r="AY1757" s="145" t="s">
        <v>135</v>
      </c>
    </row>
    <row r="1758" spans="2:65" s="12" customFormat="1">
      <c r="B1758" s="143"/>
      <c r="D1758" s="144" t="s">
        <v>143</v>
      </c>
      <c r="E1758" s="145" t="s">
        <v>1</v>
      </c>
      <c r="F1758" s="146" t="s">
        <v>1426</v>
      </c>
      <c r="H1758" s="147">
        <v>32.67</v>
      </c>
      <c r="L1758" s="143"/>
      <c r="M1758" s="148"/>
      <c r="T1758" s="149"/>
      <c r="AT1758" s="145" t="s">
        <v>143</v>
      </c>
      <c r="AU1758" s="145" t="s">
        <v>81</v>
      </c>
      <c r="AV1758" s="12" t="s">
        <v>81</v>
      </c>
      <c r="AW1758" s="12" t="s">
        <v>27</v>
      </c>
      <c r="AX1758" s="12" t="s">
        <v>71</v>
      </c>
      <c r="AY1758" s="145" t="s">
        <v>135</v>
      </c>
    </row>
    <row r="1759" spans="2:65" s="12" customFormat="1">
      <c r="B1759" s="143"/>
      <c r="D1759" s="144" t="s">
        <v>143</v>
      </c>
      <c r="E1759" s="145" t="s">
        <v>1</v>
      </c>
      <c r="F1759" s="146" t="s">
        <v>1427</v>
      </c>
      <c r="H1759" s="147">
        <v>28.81</v>
      </c>
      <c r="L1759" s="143"/>
      <c r="M1759" s="148"/>
      <c r="T1759" s="149"/>
      <c r="AT1759" s="145" t="s">
        <v>143</v>
      </c>
      <c r="AU1759" s="145" t="s">
        <v>81</v>
      </c>
      <c r="AV1759" s="12" t="s">
        <v>81</v>
      </c>
      <c r="AW1759" s="12" t="s">
        <v>27</v>
      </c>
      <c r="AX1759" s="12" t="s">
        <v>71</v>
      </c>
      <c r="AY1759" s="145" t="s">
        <v>135</v>
      </c>
    </row>
    <row r="1760" spans="2:65" s="12" customFormat="1">
      <c r="B1760" s="143"/>
      <c r="D1760" s="144" t="s">
        <v>143</v>
      </c>
      <c r="E1760" s="145" t="s">
        <v>1</v>
      </c>
      <c r="F1760" s="146" t="s">
        <v>1428</v>
      </c>
      <c r="H1760" s="147">
        <v>207.48</v>
      </c>
      <c r="L1760" s="143"/>
      <c r="M1760" s="148"/>
      <c r="T1760" s="149"/>
      <c r="AT1760" s="145" t="s">
        <v>143</v>
      </c>
      <c r="AU1760" s="145" t="s">
        <v>81</v>
      </c>
      <c r="AV1760" s="12" t="s">
        <v>81</v>
      </c>
      <c r="AW1760" s="12" t="s">
        <v>27</v>
      </c>
      <c r="AX1760" s="12" t="s">
        <v>71</v>
      </c>
      <c r="AY1760" s="145" t="s">
        <v>135</v>
      </c>
    </row>
    <row r="1761" spans="2:65" s="12" customFormat="1">
      <c r="B1761" s="143"/>
      <c r="D1761" s="144" t="s">
        <v>143</v>
      </c>
      <c r="E1761" s="145" t="s">
        <v>1</v>
      </c>
      <c r="F1761" s="146" t="s">
        <v>1842</v>
      </c>
      <c r="H1761" s="147">
        <v>11.09</v>
      </c>
      <c r="L1761" s="143"/>
      <c r="M1761" s="148"/>
      <c r="T1761" s="149"/>
      <c r="AT1761" s="145" t="s">
        <v>143</v>
      </c>
      <c r="AU1761" s="145" t="s">
        <v>81</v>
      </c>
      <c r="AV1761" s="12" t="s">
        <v>81</v>
      </c>
      <c r="AW1761" s="12" t="s">
        <v>27</v>
      </c>
      <c r="AX1761" s="12" t="s">
        <v>71</v>
      </c>
      <c r="AY1761" s="145" t="s">
        <v>135</v>
      </c>
    </row>
    <row r="1762" spans="2:65" s="12" customFormat="1">
      <c r="B1762" s="143"/>
      <c r="D1762" s="144" t="s">
        <v>143</v>
      </c>
      <c r="E1762" s="145" t="s">
        <v>1</v>
      </c>
      <c r="F1762" s="146" t="s">
        <v>1748</v>
      </c>
      <c r="H1762" s="147">
        <v>25.59</v>
      </c>
      <c r="L1762" s="143"/>
      <c r="M1762" s="148"/>
      <c r="T1762" s="149"/>
      <c r="AT1762" s="145" t="s">
        <v>143</v>
      </c>
      <c r="AU1762" s="145" t="s">
        <v>81</v>
      </c>
      <c r="AV1762" s="12" t="s">
        <v>81</v>
      </c>
      <c r="AW1762" s="12" t="s">
        <v>27</v>
      </c>
      <c r="AX1762" s="12" t="s">
        <v>71</v>
      </c>
      <c r="AY1762" s="145" t="s">
        <v>135</v>
      </c>
    </row>
    <row r="1763" spans="2:65" s="12" customFormat="1">
      <c r="B1763" s="143"/>
      <c r="D1763" s="144" t="s">
        <v>143</v>
      </c>
      <c r="E1763" s="145" t="s">
        <v>1</v>
      </c>
      <c r="F1763" s="146" t="s">
        <v>1749</v>
      </c>
      <c r="H1763" s="147">
        <v>13.61</v>
      </c>
      <c r="L1763" s="143"/>
      <c r="M1763" s="148"/>
      <c r="T1763" s="149"/>
      <c r="AT1763" s="145" t="s">
        <v>143</v>
      </c>
      <c r="AU1763" s="145" t="s">
        <v>81</v>
      </c>
      <c r="AV1763" s="12" t="s">
        <v>81</v>
      </c>
      <c r="AW1763" s="12" t="s">
        <v>27</v>
      </c>
      <c r="AX1763" s="12" t="s">
        <v>71</v>
      </c>
      <c r="AY1763" s="145" t="s">
        <v>135</v>
      </c>
    </row>
    <row r="1764" spans="2:65" s="12" customFormat="1">
      <c r="B1764" s="143"/>
      <c r="D1764" s="144" t="s">
        <v>143</v>
      </c>
      <c r="E1764" s="145" t="s">
        <v>1</v>
      </c>
      <c r="F1764" s="146" t="s">
        <v>1430</v>
      </c>
      <c r="H1764" s="147">
        <v>50.66</v>
      </c>
      <c r="L1764" s="143"/>
      <c r="M1764" s="148"/>
      <c r="T1764" s="149"/>
      <c r="AT1764" s="145" t="s">
        <v>143</v>
      </c>
      <c r="AU1764" s="145" t="s">
        <v>81</v>
      </c>
      <c r="AV1764" s="12" t="s">
        <v>81</v>
      </c>
      <c r="AW1764" s="12" t="s">
        <v>27</v>
      </c>
      <c r="AX1764" s="12" t="s">
        <v>71</v>
      </c>
      <c r="AY1764" s="145" t="s">
        <v>135</v>
      </c>
    </row>
    <row r="1765" spans="2:65" s="12" customFormat="1">
      <c r="B1765" s="143"/>
      <c r="D1765" s="144" t="s">
        <v>143</v>
      </c>
      <c r="E1765" s="145" t="s">
        <v>1</v>
      </c>
      <c r="F1765" s="146" t="s">
        <v>1431</v>
      </c>
      <c r="H1765" s="147">
        <v>4.16</v>
      </c>
      <c r="L1765" s="143"/>
      <c r="M1765" s="148"/>
      <c r="T1765" s="149"/>
      <c r="AT1765" s="145" t="s">
        <v>143</v>
      </c>
      <c r="AU1765" s="145" t="s">
        <v>81</v>
      </c>
      <c r="AV1765" s="12" t="s">
        <v>81</v>
      </c>
      <c r="AW1765" s="12" t="s">
        <v>27</v>
      </c>
      <c r="AX1765" s="12" t="s">
        <v>71</v>
      </c>
      <c r="AY1765" s="145" t="s">
        <v>135</v>
      </c>
    </row>
    <row r="1766" spans="2:65" s="12" customFormat="1">
      <c r="B1766" s="143"/>
      <c r="D1766" s="144" t="s">
        <v>143</v>
      </c>
      <c r="E1766" s="145" t="s">
        <v>1</v>
      </c>
      <c r="F1766" s="146" t="s">
        <v>1432</v>
      </c>
      <c r="H1766" s="147">
        <v>10.61</v>
      </c>
      <c r="L1766" s="143"/>
      <c r="M1766" s="148"/>
      <c r="T1766" s="149"/>
      <c r="AT1766" s="145" t="s">
        <v>143</v>
      </c>
      <c r="AU1766" s="145" t="s">
        <v>81</v>
      </c>
      <c r="AV1766" s="12" t="s">
        <v>81</v>
      </c>
      <c r="AW1766" s="12" t="s">
        <v>27</v>
      </c>
      <c r="AX1766" s="12" t="s">
        <v>71</v>
      </c>
      <c r="AY1766" s="145" t="s">
        <v>135</v>
      </c>
    </row>
    <row r="1767" spans="2:65" s="13" customFormat="1">
      <c r="B1767" s="150"/>
      <c r="D1767" s="144" t="s">
        <v>143</v>
      </c>
      <c r="E1767" s="151" t="s">
        <v>1</v>
      </c>
      <c r="F1767" s="152" t="s">
        <v>174</v>
      </c>
      <c r="H1767" s="153">
        <v>658.83</v>
      </c>
      <c r="L1767" s="150"/>
      <c r="M1767" s="154"/>
      <c r="T1767" s="155"/>
      <c r="AT1767" s="151" t="s">
        <v>143</v>
      </c>
      <c r="AU1767" s="151" t="s">
        <v>81</v>
      </c>
      <c r="AV1767" s="13" t="s">
        <v>141</v>
      </c>
      <c r="AW1767" s="13" t="s">
        <v>27</v>
      </c>
      <c r="AX1767" s="13" t="s">
        <v>79</v>
      </c>
      <c r="AY1767" s="151" t="s">
        <v>135</v>
      </c>
    </row>
    <row r="1768" spans="2:65" s="1" customFormat="1" ht="21.75" customHeight="1">
      <c r="B1768" s="129"/>
      <c r="C1768" s="161" t="s">
        <v>1843</v>
      </c>
      <c r="D1768" s="161" t="s">
        <v>212</v>
      </c>
      <c r="E1768" s="162" t="s">
        <v>1844</v>
      </c>
      <c r="F1768" s="163" t="s">
        <v>1845</v>
      </c>
      <c r="G1768" s="164" t="s">
        <v>1846</v>
      </c>
      <c r="H1768" s="165">
        <v>77.742000000000004</v>
      </c>
      <c r="I1768" s="166"/>
      <c r="J1768" s="166">
        <f>ROUND(I1768*H1768,2)</f>
        <v>0</v>
      </c>
      <c r="K1768" s="167"/>
      <c r="L1768" s="168"/>
      <c r="M1768" s="169" t="s">
        <v>1</v>
      </c>
      <c r="N1768" s="170" t="s">
        <v>36</v>
      </c>
      <c r="O1768" s="139">
        <v>0</v>
      </c>
      <c r="P1768" s="139">
        <f>O1768*H1768</f>
        <v>0</v>
      </c>
      <c r="Q1768" s="139">
        <v>1E-3</v>
      </c>
      <c r="R1768" s="139">
        <f>Q1768*H1768</f>
        <v>7.7742000000000006E-2</v>
      </c>
      <c r="S1768" s="139">
        <v>0</v>
      </c>
      <c r="T1768" s="140">
        <f>S1768*H1768</f>
        <v>0</v>
      </c>
      <c r="AR1768" s="141" t="s">
        <v>302</v>
      </c>
      <c r="AT1768" s="141" t="s">
        <v>212</v>
      </c>
      <c r="AU1768" s="141" t="s">
        <v>81</v>
      </c>
      <c r="AY1768" s="17" t="s">
        <v>135</v>
      </c>
      <c r="BE1768" s="142">
        <f>IF(N1768="základní",J1768,0)</f>
        <v>0</v>
      </c>
      <c r="BF1768" s="142">
        <f>IF(N1768="snížená",J1768,0)</f>
        <v>0</v>
      </c>
      <c r="BG1768" s="142">
        <f>IF(N1768="zákl. přenesená",J1768,0)</f>
        <v>0</v>
      </c>
      <c r="BH1768" s="142">
        <f>IF(N1768="sníž. přenesená",J1768,0)</f>
        <v>0</v>
      </c>
      <c r="BI1768" s="142">
        <f>IF(N1768="nulová",J1768,0)</f>
        <v>0</v>
      </c>
      <c r="BJ1768" s="17" t="s">
        <v>79</v>
      </c>
      <c r="BK1768" s="142">
        <f>ROUND(I1768*H1768,2)</f>
        <v>0</v>
      </c>
      <c r="BL1768" s="17" t="s">
        <v>221</v>
      </c>
      <c r="BM1768" s="141" t="s">
        <v>1847</v>
      </c>
    </row>
    <row r="1769" spans="2:65" s="12" customFormat="1">
      <c r="B1769" s="143"/>
      <c r="D1769" s="144" t="s">
        <v>143</v>
      </c>
      <c r="F1769" s="146" t="s">
        <v>1848</v>
      </c>
      <c r="H1769" s="147">
        <v>77.742000000000004</v>
      </c>
      <c r="L1769" s="143"/>
      <c r="M1769" s="148"/>
      <c r="T1769" s="149"/>
      <c r="AT1769" s="145" t="s">
        <v>143</v>
      </c>
      <c r="AU1769" s="145" t="s">
        <v>81</v>
      </c>
      <c r="AV1769" s="12" t="s">
        <v>81</v>
      </c>
      <c r="AW1769" s="12" t="s">
        <v>3</v>
      </c>
      <c r="AX1769" s="12" t="s">
        <v>79</v>
      </c>
      <c r="AY1769" s="145" t="s">
        <v>135</v>
      </c>
    </row>
    <row r="1770" spans="2:65" s="1" customFormat="1" ht="37.950000000000003" customHeight="1">
      <c r="B1770" s="129"/>
      <c r="C1770" s="130" t="s">
        <v>1849</v>
      </c>
      <c r="D1770" s="130" t="s">
        <v>137</v>
      </c>
      <c r="E1770" s="131" t="s">
        <v>1850</v>
      </c>
      <c r="F1770" s="132" t="s">
        <v>1851</v>
      </c>
      <c r="G1770" s="133" t="s">
        <v>140</v>
      </c>
      <c r="H1770" s="134">
        <v>79.099999999999994</v>
      </c>
      <c r="I1770" s="135"/>
      <c r="J1770" s="135">
        <f>ROUND(I1770*H1770,2)</f>
        <v>0</v>
      </c>
      <c r="K1770" s="136"/>
      <c r="L1770" s="29"/>
      <c r="M1770" s="137" t="s">
        <v>1</v>
      </c>
      <c r="N1770" s="138" t="s">
        <v>36</v>
      </c>
      <c r="O1770" s="139">
        <v>0.18</v>
      </c>
      <c r="P1770" s="139">
        <f>O1770*H1770</f>
        <v>14.237999999999998</v>
      </c>
      <c r="Q1770" s="139">
        <v>3.5000000000000001E-3</v>
      </c>
      <c r="R1770" s="139">
        <f>Q1770*H1770</f>
        <v>0.27684999999999998</v>
      </c>
      <c r="S1770" s="139">
        <v>0</v>
      </c>
      <c r="T1770" s="140">
        <f>S1770*H1770</f>
        <v>0</v>
      </c>
      <c r="AR1770" s="141" t="s">
        <v>221</v>
      </c>
      <c r="AT1770" s="141" t="s">
        <v>137</v>
      </c>
      <c r="AU1770" s="141" t="s">
        <v>81</v>
      </c>
      <c r="AY1770" s="17" t="s">
        <v>135</v>
      </c>
      <c r="BE1770" s="142">
        <f>IF(N1770="základní",J1770,0)</f>
        <v>0</v>
      </c>
      <c r="BF1770" s="142">
        <f>IF(N1770="snížená",J1770,0)</f>
        <v>0</v>
      </c>
      <c r="BG1770" s="142">
        <f>IF(N1770="zákl. přenesená",J1770,0)</f>
        <v>0</v>
      </c>
      <c r="BH1770" s="142">
        <f>IF(N1770="sníž. přenesená",J1770,0)</f>
        <v>0</v>
      </c>
      <c r="BI1770" s="142">
        <f>IF(N1770="nulová",J1770,0)</f>
        <v>0</v>
      </c>
      <c r="BJ1770" s="17" t="s">
        <v>79</v>
      </c>
      <c r="BK1770" s="142">
        <f>ROUND(I1770*H1770,2)</f>
        <v>0</v>
      </c>
      <c r="BL1770" s="17" t="s">
        <v>221</v>
      </c>
      <c r="BM1770" s="141" t="s">
        <v>1852</v>
      </c>
    </row>
    <row r="1771" spans="2:65" s="14" customFormat="1">
      <c r="B1771" s="156"/>
      <c r="D1771" s="144" t="s">
        <v>143</v>
      </c>
      <c r="E1771" s="157" t="s">
        <v>1</v>
      </c>
      <c r="F1771" s="158" t="s">
        <v>584</v>
      </c>
      <c r="H1771" s="157" t="s">
        <v>1</v>
      </c>
      <c r="L1771" s="156"/>
      <c r="M1771" s="159"/>
      <c r="T1771" s="160"/>
      <c r="AT1771" s="157" t="s">
        <v>143</v>
      </c>
      <c r="AU1771" s="157" t="s">
        <v>81</v>
      </c>
      <c r="AV1771" s="14" t="s">
        <v>79</v>
      </c>
      <c r="AW1771" s="14" t="s">
        <v>27</v>
      </c>
      <c r="AX1771" s="14" t="s">
        <v>71</v>
      </c>
      <c r="AY1771" s="157" t="s">
        <v>135</v>
      </c>
    </row>
    <row r="1772" spans="2:65" s="12" customFormat="1">
      <c r="B1772" s="143"/>
      <c r="D1772" s="144" t="s">
        <v>143</v>
      </c>
      <c r="E1772" s="145" t="s">
        <v>1</v>
      </c>
      <c r="F1772" s="146" t="s">
        <v>1853</v>
      </c>
      <c r="H1772" s="147">
        <v>19.07</v>
      </c>
      <c r="L1772" s="143"/>
      <c r="M1772" s="148"/>
      <c r="T1772" s="149"/>
      <c r="AT1772" s="145" t="s">
        <v>143</v>
      </c>
      <c r="AU1772" s="145" t="s">
        <v>81</v>
      </c>
      <c r="AV1772" s="12" t="s">
        <v>81</v>
      </c>
      <c r="AW1772" s="12" t="s">
        <v>27</v>
      </c>
      <c r="AX1772" s="12" t="s">
        <v>71</v>
      </c>
      <c r="AY1772" s="145" t="s">
        <v>135</v>
      </c>
    </row>
    <row r="1773" spans="2:65" s="12" customFormat="1">
      <c r="B1773" s="143"/>
      <c r="D1773" s="144" t="s">
        <v>143</v>
      </c>
      <c r="E1773" s="145" t="s">
        <v>1</v>
      </c>
      <c r="F1773" s="146" t="s">
        <v>1854</v>
      </c>
      <c r="H1773" s="147">
        <v>1.62</v>
      </c>
      <c r="L1773" s="143"/>
      <c r="M1773" s="148"/>
      <c r="T1773" s="149"/>
      <c r="AT1773" s="145" t="s">
        <v>143</v>
      </c>
      <c r="AU1773" s="145" t="s">
        <v>81</v>
      </c>
      <c r="AV1773" s="12" t="s">
        <v>81</v>
      </c>
      <c r="AW1773" s="12" t="s">
        <v>27</v>
      </c>
      <c r="AX1773" s="12" t="s">
        <v>71</v>
      </c>
      <c r="AY1773" s="145" t="s">
        <v>135</v>
      </c>
    </row>
    <row r="1774" spans="2:65" s="12" customFormat="1">
      <c r="B1774" s="143"/>
      <c r="D1774" s="144" t="s">
        <v>143</v>
      </c>
      <c r="E1774" s="145" t="s">
        <v>1</v>
      </c>
      <c r="F1774" s="146" t="s">
        <v>1855</v>
      </c>
      <c r="H1774" s="147">
        <v>2.19</v>
      </c>
      <c r="L1774" s="143"/>
      <c r="M1774" s="148"/>
      <c r="T1774" s="149"/>
      <c r="AT1774" s="145" t="s">
        <v>143</v>
      </c>
      <c r="AU1774" s="145" t="s">
        <v>81</v>
      </c>
      <c r="AV1774" s="12" t="s">
        <v>81</v>
      </c>
      <c r="AW1774" s="12" t="s">
        <v>27</v>
      </c>
      <c r="AX1774" s="12" t="s">
        <v>71</v>
      </c>
      <c r="AY1774" s="145" t="s">
        <v>135</v>
      </c>
    </row>
    <row r="1775" spans="2:65" s="12" customFormat="1">
      <c r="B1775" s="143"/>
      <c r="D1775" s="144" t="s">
        <v>143</v>
      </c>
      <c r="E1775" s="145" t="s">
        <v>1</v>
      </c>
      <c r="F1775" s="146" t="s">
        <v>1856</v>
      </c>
      <c r="H1775" s="147">
        <v>5.93</v>
      </c>
      <c r="L1775" s="143"/>
      <c r="M1775" s="148"/>
      <c r="T1775" s="149"/>
      <c r="AT1775" s="145" t="s">
        <v>143</v>
      </c>
      <c r="AU1775" s="145" t="s">
        <v>81</v>
      </c>
      <c r="AV1775" s="12" t="s">
        <v>81</v>
      </c>
      <c r="AW1775" s="12" t="s">
        <v>27</v>
      </c>
      <c r="AX1775" s="12" t="s">
        <v>71</v>
      </c>
      <c r="AY1775" s="145" t="s">
        <v>135</v>
      </c>
    </row>
    <row r="1776" spans="2:65" s="15" customFormat="1">
      <c r="B1776" s="175"/>
      <c r="D1776" s="144" t="s">
        <v>143</v>
      </c>
      <c r="E1776" s="176" t="s">
        <v>1</v>
      </c>
      <c r="F1776" s="177" t="s">
        <v>590</v>
      </c>
      <c r="H1776" s="178">
        <v>28.810000000000002</v>
      </c>
      <c r="L1776" s="175"/>
      <c r="M1776" s="179"/>
      <c r="T1776" s="180"/>
      <c r="AT1776" s="176" t="s">
        <v>143</v>
      </c>
      <c r="AU1776" s="176" t="s">
        <v>81</v>
      </c>
      <c r="AV1776" s="15" t="s">
        <v>150</v>
      </c>
      <c r="AW1776" s="15" t="s">
        <v>27</v>
      </c>
      <c r="AX1776" s="15" t="s">
        <v>71</v>
      </c>
      <c r="AY1776" s="176" t="s">
        <v>135</v>
      </c>
    </row>
    <row r="1777" spans="2:65" s="14" customFormat="1">
      <c r="B1777" s="156"/>
      <c r="D1777" s="144" t="s">
        <v>143</v>
      </c>
      <c r="E1777" s="157" t="s">
        <v>1</v>
      </c>
      <c r="F1777" s="158" t="s">
        <v>591</v>
      </c>
      <c r="H1777" s="157" t="s">
        <v>1</v>
      </c>
      <c r="L1777" s="156"/>
      <c r="M1777" s="159"/>
      <c r="T1777" s="160"/>
      <c r="AT1777" s="157" t="s">
        <v>143</v>
      </c>
      <c r="AU1777" s="157" t="s">
        <v>81</v>
      </c>
      <c r="AV1777" s="14" t="s">
        <v>79</v>
      </c>
      <c r="AW1777" s="14" t="s">
        <v>27</v>
      </c>
      <c r="AX1777" s="14" t="s">
        <v>71</v>
      </c>
      <c r="AY1777" s="157" t="s">
        <v>135</v>
      </c>
    </row>
    <row r="1778" spans="2:65" s="12" customFormat="1">
      <c r="B1778" s="143"/>
      <c r="D1778" s="144" t="s">
        <v>143</v>
      </c>
      <c r="E1778" s="145" t="s">
        <v>1</v>
      </c>
      <c r="F1778" s="146" t="s">
        <v>1857</v>
      </c>
      <c r="H1778" s="147">
        <v>1.22</v>
      </c>
      <c r="L1778" s="143"/>
      <c r="M1778" s="148"/>
      <c r="T1778" s="149"/>
      <c r="AT1778" s="145" t="s">
        <v>143</v>
      </c>
      <c r="AU1778" s="145" t="s">
        <v>81</v>
      </c>
      <c r="AV1778" s="12" t="s">
        <v>81</v>
      </c>
      <c r="AW1778" s="12" t="s">
        <v>27</v>
      </c>
      <c r="AX1778" s="12" t="s">
        <v>71</v>
      </c>
      <c r="AY1778" s="145" t="s">
        <v>135</v>
      </c>
    </row>
    <row r="1779" spans="2:65" s="12" customFormat="1">
      <c r="B1779" s="143"/>
      <c r="D1779" s="144" t="s">
        <v>143</v>
      </c>
      <c r="E1779" s="145" t="s">
        <v>1</v>
      </c>
      <c r="F1779" s="146" t="s">
        <v>1858</v>
      </c>
      <c r="H1779" s="147">
        <v>10.81</v>
      </c>
      <c r="L1779" s="143"/>
      <c r="M1779" s="148"/>
      <c r="T1779" s="149"/>
      <c r="AT1779" s="145" t="s">
        <v>143</v>
      </c>
      <c r="AU1779" s="145" t="s">
        <v>81</v>
      </c>
      <c r="AV1779" s="12" t="s">
        <v>81</v>
      </c>
      <c r="AW1779" s="12" t="s">
        <v>27</v>
      </c>
      <c r="AX1779" s="12" t="s">
        <v>71</v>
      </c>
      <c r="AY1779" s="145" t="s">
        <v>135</v>
      </c>
    </row>
    <row r="1780" spans="2:65" s="12" customFormat="1">
      <c r="B1780" s="143"/>
      <c r="D1780" s="144" t="s">
        <v>143</v>
      </c>
      <c r="E1780" s="145" t="s">
        <v>1</v>
      </c>
      <c r="F1780" s="146" t="s">
        <v>1859</v>
      </c>
      <c r="H1780" s="147">
        <v>7.07</v>
      </c>
      <c r="L1780" s="143"/>
      <c r="M1780" s="148"/>
      <c r="T1780" s="149"/>
      <c r="AT1780" s="145" t="s">
        <v>143</v>
      </c>
      <c r="AU1780" s="145" t="s">
        <v>81</v>
      </c>
      <c r="AV1780" s="12" t="s">
        <v>81</v>
      </c>
      <c r="AW1780" s="12" t="s">
        <v>27</v>
      </c>
      <c r="AX1780" s="12" t="s">
        <v>71</v>
      </c>
      <c r="AY1780" s="145" t="s">
        <v>135</v>
      </c>
    </row>
    <row r="1781" spans="2:65" s="12" customFormat="1">
      <c r="B1781" s="143"/>
      <c r="D1781" s="144" t="s">
        <v>143</v>
      </c>
      <c r="E1781" s="145" t="s">
        <v>1</v>
      </c>
      <c r="F1781" s="146" t="s">
        <v>1860</v>
      </c>
      <c r="H1781" s="147">
        <v>13.61</v>
      </c>
      <c r="L1781" s="143"/>
      <c r="M1781" s="148"/>
      <c r="T1781" s="149"/>
      <c r="AT1781" s="145" t="s">
        <v>143</v>
      </c>
      <c r="AU1781" s="145" t="s">
        <v>81</v>
      </c>
      <c r="AV1781" s="12" t="s">
        <v>81</v>
      </c>
      <c r="AW1781" s="12" t="s">
        <v>27</v>
      </c>
      <c r="AX1781" s="12" t="s">
        <v>71</v>
      </c>
      <c r="AY1781" s="145" t="s">
        <v>135</v>
      </c>
    </row>
    <row r="1782" spans="2:65" s="12" customFormat="1">
      <c r="B1782" s="143"/>
      <c r="D1782" s="144" t="s">
        <v>143</v>
      </c>
      <c r="E1782" s="145" t="s">
        <v>1</v>
      </c>
      <c r="F1782" s="146" t="s">
        <v>1861</v>
      </c>
      <c r="H1782" s="147">
        <v>1.42</v>
      </c>
      <c r="L1782" s="143"/>
      <c r="M1782" s="148"/>
      <c r="T1782" s="149"/>
      <c r="AT1782" s="145" t="s">
        <v>143</v>
      </c>
      <c r="AU1782" s="145" t="s">
        <v>81</v>
      </c>
      <c r="AV1782" s="12" t="s">
        <v>81</v>
      </c>
      <c r="AW1782" s="12" t="s">
        <v>27</v>
      </c>
      <c r="AX1782" s="12" t="s">
        <v>71</v>
      </c>
      <c r="AY1782" s="145" t="s">
        <v>135</v>
      </c>
    </row>
    <row r="1783" spans="2:65" s="12" customFormat="1">
      <c r="B1783" s="143"/>
      <c r="D1783" s="144" t="s">
        <v>143</v>
      </c>
      <c r="E1783" s="145" t="s">
        <v>1</v>
      </c>
      <c r="F1783" s="146" t="s">
        <v>1862</v>
      </c>
      <c r="H1783" s="147">
        <v>14.78</v>
      </c>
      <c r="L1783" s="143"/>
      <c r="M1783" s="148"/>
      <c r="T1783" s="149"/>
      <c r="AT1783" s="145" t="s">
        <v>143</v>
      </c>
      <c r="AU1783" s="145" t="s">
        <v>81</v>
      </c>
      <c r="AV1783" s="12" t="s">
        <v>81</v>
      </c>
      <c r="AW1783" s="12" t="s">
        <v>27</v>
      </c>
      <c r="AX1783" s="12" t="s">
        <v>71</v>
      </c>
      <c r="AY1783" s="145" t="s">
        <v>135</v>
      </c>
    </row>
    <row r="1784" spans="2:65" s="12" customFormat="1">
      <c r="B1784" s="143"/>
      <c r="D1784" s="144" t="s">
        <v>143</v>
      </c>
      <c r="E1784" s="145" t="s">
        <v>1</v>
      </c>
      <c r="F1784" s="146" t="s">
        <v>1863</v>
      </c>
      <c r="H1784" s="147">
        <v>1.38</v>
      </c>
      <c r="L1784" s="143"/>
      <c r="M1784" s="148"/>
      <c r="T1784" s="149"/>
      <c r="AT1784" s="145" t="s">
        <v>143</v>
      </c>
      <c r="AU1784" s="145" t="s">
        <v>81</v>
      </c>
      <c r="AV1784" s="12" t="s">
        <v>81</v>
      </c>
      <c r="AW1784" s="12" t="s">
        <v>27</v>
      </c>
      <c r="AX1784" s="12" t="s">
        <v>71</v>
      </c>
      <c r="AY1784" s="145" t="s">
        <v>135</v>
      </c>
    </row>
    <row r="1785" spans="2:65" s="15" customFormat="1">
      <c r="B1785" s="175"/>
      <c r="D1785" s="144" t="s">
        <v>143</v>
      </c>
      <c r="E1785" s="176" t="s">
        <v>1</v>
      </c>
      <c r="F1785" s="177" t="s">
        <v>590</v>
      </c>
      <c r="H1785" s="178">
        <v>50.290000000000006</v>
      </c>
      <c r="L1785" s="175"/>
      <c r="M1785" s="179"/>
      <c r="T1785" s="180"/>
      <c r="AT1785" s="176" t="s">
        <v>143</v>
      </c>
      <c r="AU1785" s="176" t="s">
        <v>81</v>
      </c>
      <c r="AV1785" s="15" t="s">
        <v>150</v>
      </c>
      <c r="AW1785" s="15" t="s">
        <v>27</v>
      </c>
      <c r="AX1785" s="15" t="s">
        <v>71</v>
      </c>
      <c r="AY1785" s="176" t="s">
        <v>135</v>
      </c>
    </row>
    <row r="1786" spans="2:65" s="13" customFormat="1">
      <c r="B1786" s="150"/>
      <c r="D1786" s="144" t="s">
        <v>143</v>
      </c>
      <c r="E1786" s="151" t="s">
        <v>1</v>
      </c>
      <c r="F1786" s="152" t="s">
        <v>174</v>
      </c>
      <c r="H1786" s="153">
        <v>79.099999999999994</v>
      </c>
      <c r="L1786" s="150"/>
      <c r="M1786" s="154"/>
      <c r="T1786" s="155"/>
      <c r="AT1786" s="151" t="s">
        <v>143</v>
      </c>
      <c r="AU1786" s="151" t="s">
        <v>81</v>
      </c>
      <c r="AV1786" s="13" t="s">
        <v>141</v>
      </c>
      <c r="AW1786" s="13" t="s">
        <v>27</v>
      </c>
      <c r="AX1786" s="13" t="s">
        <v>79</v>
      </c>
      <c r="AY1786" s="151" t="s">
        <v>135</v>
      </c>
    </row>
    <row r="1787" spans="2:65" s="1" customFormat="1" ht="37.950000000000003" customHeight="1">
      <c r="B1787" s="129"/>
      <c r="C1787" s="130" t="s">
        <v>1864</v>
      </c>
      <c r="D1787" s="130" t="s">
        <v>137</v>
      </c>
      <c r="E1787" s="131" t="s">
        <v>1865</v>
      </c>
      <c r="F1787" s="132" t="s">
        <v>1866</v>
      </c>
      <c r="G1787" s="133" t="s">
        <v>140</v>
      </c>
      <c r="H1787" s="134">
        <v>187.75899999999999</v>
      </c>
      <c r="I1787" s="135"/>
      <c r="J1787" s="135">
        <f>ROUND(I1787*H1787,2)</f>
        <v>0</v>
      </c>
      <c r="K1787" s="136"/>
      <c r="L1787" s="29"/>
      <c r="M1787" s="137" t="s">
        <v>1</v>
      </c>
      <c r="N1787" s="138" t="s">
        <v>36</v>
      </c>
      <c r="O1787" s="139">
        <v>0.24</v>
      </c>
      <c r="P1787" s="139">
        <f>O1787*H1787</f>
        <v>45.062159999999992</v>
      </c>
      <c r="Q1787" s="139">
        <v>3.5000000000000001E-3</v>
      </c>
      <c r="R1787" s="139">
        <f>Q1787*H1787</f>
        <v>0.65715649999999992</v>
      </c>
      <c r="S1787" s="139">
        <v>0</v>
      </c>
      <c r="T1787" s="140">
        <f>S1787*H1787</f>
        <v>0</v>
      </c>
      <c r="AR1787" s="141" t="s">
        <v>221</v>
      </c>
      <c r="AT1787" s="141" t="s">
        <v>137</v>
      </c>
      <c r="AU1787" s="141" t="s">
        <v>81</v>
      </c>
      <c r="AY1787" s="17" t="s">
        <v>135</v>
      </c>
      <c r="BE1787" s="142">
        <f>IF(N1787="základní",J1787,0)</f>
        <v>0</v>
      </c>
      <c r="BF1787" s="142">
        <f>IF(N1787="snížená",J1787,0)</f>
        <v>0</v>
      </c>
      <c r="BG1787" s="142">
        <f>IF(N1787="zákl. přenesená",J1787,0)</f>
        <v>0</v>
      </c>
      <c r="BH1787" s="142">
        <f>IF(N1787="sníž. přenesená",J1787,0)</f>
        <v>0</v>
      </c>
      <c r="BI1787" s="142">
        <f>IF(N1787="nulová",J1787,0)</f>
        <v>0</v>
      </c>
      <c r="BJ1787" s="17" t="s">
        <v>79</v>
      </c>
      <c r="BK1787" s="142">
        <f>ROUND(I1787*H1787,2)</f>
        <v>0</v>
      </c>
      <c r="BL1787" s="17" t="s">
        <v>221</v>
      </c>
      <c r="BM1787" s="141" t="s">
        <v>1867</v>
      </c>
    </row>
    <row r="1788" spans="2:65" s="14" customFormat="1">
      <c r="B1788" s="156"/>
      <c r="D1788" s="144" t="s">
        <v>143</v>
      </c>
      <c r="E1788" s="157" t="s">
        <v>1</v>
      </c>
      <c r="F1788" s="158" t="s">
        <v>584</v>
      </c>
      <c r="H1788" s="157" t="s">
        <v>1</v>
      </c>
      <c r="L1788" s="156"/>
      <c r="M1788" s="159"/>
      <c r="T1788" s="160"/>
      <c r="AT1788" s="157" t="s">
        <v>143</v>
      </c>
      <c r="AU1788" s="157" t="s">
        <v>81</v>
      </c>
      <c r="AV1788" s="14" t="s">
        <v>79</v>
      </c>
      <c r="AW1788" s="14" t="s">
        <v>27</v>
      </c>
      <c r="AX1788" s="14" t="s">
        <v>71</v>
      </c>
      <c r="AY1788" s="157" t="s">
        <v>135</v>
      </c>
    </row>
    <row r="1789" spans="2:65" s="12" customFormat="1">
      <c r="B1789" s="143"/>
      <c r="D1789" s="144" t="s">
        <v>143</v>
      </c>
      <c r="E1789" s="145" t="s">
        <v>1</v>
      </c>
      <c r="F1789" s="146" t="s">
        <v>1868</v>
      </c>
      <c r="H1789" s="147">
        <v>58.752000000000002</v>
      </c>
      <c r="L1789" s="143"/>
      <c r="M1789" s="148"/>
      <c r="T1789" s="149"/>
      <c r="AT1789" s="145" t="s">
        <v>143</v>
      </c>
      <c r="AU1789" s="145" t="s">
        <v>81</v>
      </c>
      <c r="AV1789" s="12" t="s">
        <v>81</v>
      </c>
      <c r="AW1789" s="12" t="s">
        <v>27</v>
      </c>
      <c r="AX1789" s="12" t="s">
        <v>71</v>
      </c>
      <c r="AY1789" s="145" t="s">
        <v>135</v>
      </c>
    </row>
    <row r="1790" spans="2:65" s="12" customFormat="1">
      <c r="B1790" s="143"/>
      <c r="D1790" s="144" t="s">
        <v>143</v>
      </c>
      <c r="E1790" s="145" t="s">
        <v>1</v>
      </c>
      <c r="F1790" s="146" t="s">
        <v>658</v>
      </c>
      <c r="H1790" s="147">
        <v>-1.379</v>
      </c>
      <c r="L1790" s="143"/>
      <c r="M1790" s="148"/>
      <c r="T1790" s="149"/>
      <c r="AT1790" s="145" t="s">
        <v>143</v>
      </c>
      <c r="AU1790" s="145" t="s">
        <v>81</v>
      </c>
      <c r="AV1790" s="12" t="s">
        <v>81</v>
      </c>
      <c r="AW1790" s="12" t="s">
        <v>27</v>
      </c>
      <c r="AX1790" s="12" t="s">
        <v>71</v>
      </c>
      <c r="AY1790" s="145" t="s">
        <v>135</v>
      </c>
    </row>
    <row r="1791" spans="2:65" s="12" customFormat="1">
      <c r="B1791" s="143"/>
      <c r="D1791" s="144" t="s">
        <v>143</v>
      </c>
      <c r="E1791" s="145" t="s">
        <v>1</v>
      </c>
      <c r="F1791" s="146" t="s">
        <v>663</v>
      </c>
      <c r="H1791" s="147">
        <v>-3.5459999999999998</v>
      </c>
      <c r="L1791" s="143"/>
      <c r="M1791" s="148"/>
      <c r="T1791" s="149"/>
      <c r="AT1791" s="145" t="s">
        <v>143</v>
      </c>
      <c r="AU1791" s="145" t="s">
        <v>81</v>
      </c>
      <c r="AV1791" s="12" t="s">
        <v>81</v>
      </c>
      <c r="AW1791" s="12" t="s">
        <v>27</v>
      </c>
      <c r="AX1791" s="12" t="s">
        <v>71</v>
      </c>
      <c r="AY1791" s="145" t="s">
        <v>135</v>
      </c>
    </row>
    <row r="1792" spans="2:65" s="12" customFormat="1">
      <c r="B1792" s="143"/>
      <c r="D1792" s="144" t="s">
        <v>143</v>
      </c>
      <c r="E1792" s="145" t="s">
        <v>1</v>
      </c>
      <c r="F1792" s="146" t="s">
        <v>820</v>
      </c>
      <c r="H1792" s="147">
        <v>-1.44</v>
      </c>
      <c r="L1792" s="143"/>
      <c r="M1792" s="148"/>
      <c r="T1792" s="149"/>
      <c r="AT1792" s="145" t="s">
        <v>143</v>
      </c>
      <c r="AU1792" s="145" t="s">
        <v>81</v>
      </c>
      <c r="AV1792" s="12" t="s">
        <v>81</v>
      </c>
      <c r="AW1792" s="12" t="s">
        <v>27</v>
      </c>
      <c r="AX1792" s="12" t="s">
        <v>71</v>
      </c>
      <c r="AY1792" s="145" t="s">
        <v>135</v>
      </c>
    </row>
    <row r="1793" spans="2:51" s="12" customFormat="1">
      <c r="B1793" s="143"/>
      <c r="D1793" s="144" t="s">
        <v>143</v>
      </c>
      <c r="E1793" s="145" t="s">
        <v>1</v>
      </c>
      <c r="F1793" s="146" t="s">
        <v>1869</v>
      </c>
      <c r="H1793" s="147">
        <v>27</v>
      </c>
      <c r="L1793" s="143"/>
      <c r="M1793" s="148"/>
      <c r="T1793" s="149"/>
      <c r="AT1793" s="145" t="s">
        <v>143</v>
      </c>
      <c r="AU1793" s="145" t="s">
        <v>81</v>
      </c>
      <c r="AV1793" s="12" t="s">
        <v>81</v>
      </c>
      <c r="AW1793" s="12" t="s">
        <v>27</v>
      </c>
      <c r="AX1793" s="12" t="s">
        <v>71</v>
      </c>
      <c r="AY1793" s="145" t="s">
        <v>135</v>
      </c>
    </row>
    <row r="1794" spans="2:51" s="12" customFormat="1">
      <c r="B1794" s="143"/>
      <c r="D1794" s="144" t="s">
        <v>143</v>
      </c>
      <c r="E1794" s="145" t="s">
        <v>1</v>
      </c>
      <c r="F1794" s="146" t="s">
        <v>647</v>
      </c>
      <c r="H1794" s="147">
        <v>-1.7729999999999999</v>
      </c>
      <c r="L1794" s="143"/>
      <c r="M1794" s="148"/>
      <c r="T1794" s="149"/>
      <c r="AT1794" s="145" t="s">
        <v>143</v>
      </c>
      <c r="AU1794" s="145" t="s">
        <v>81</v>
      </c>
      <c r="AV1794" s="12" t="s">
        <v>81</v>
      </c>
      <c r="AW1794" s="12" t="s">
        <v>27</v>
      </c>
      <c r="AX1794" s="12" t="s">
        <v>71</v>
      </c>
      <c r="AY1794" s="145" t="s">
        <v>135</v>
      </c>
    </row>
    <row r="1795" spans="2:51" s="15" customFormat="1">
      <c r="B1795" s="175"/>
      <c r="D1795" s="144" t="s">
        <v>143</v>
      </c>
      <c r="E1795" s="176" t="s">
        <v>1</v>
      </c>
      <c r="F1795" s="177" t="s">
        <v>590</v>
      </c>
      <c r="H1795" s="178">
        <v>77.614000000000004</v>
      </c>
      <c r="L1795" s="175"/>
      <c r="M1795" s="179"/>
      <c r="T1795" s="180"/>
      <c r="AT1795" s="176" t="s">
        <v>143</v>
      </c>
      <c r="AU1795" s="176" t="s">
        <v>81</v>
      </c>
      <c r="AV1795" s="15" t="s">
        <v>150</v>
      </c>
      <c r="AW1795" s="15" t="s">
        <v>27</v>
      </c>
      <c r="AX1795" s="15" t="s">
        <v>71</v>
      </c>
      <c r="AY1795" s="176" t="s">
        <v>135</v>
      </c>
    </row>
    <row r="1796" spans="2:51" s="14" customFormat="1">
      <c r="B1796" s="156"/>
      <c r="D1796" s="144" t="s">
        <v>143</v>
      </c>
      <c r="E1796" s="157" t="s">
        <v>1</v>
      </c>
      <c r="F1796" s="158" t="s">
        <v>591</v>
      </c>
      <c r="H1796" s="157" t="s">
        <v>1</v>
      </c>
      <c r="L1796" s="156"/>
      <c r="M1796" s="159"/>
      <c r="T1796" s="160"/>
      <c r="AT1796" s="157" t="s">
        <v>143</v>
      </c>
      <c r="AU1796" s="157" t="s">
        <v>81</v>
      </c>
      <c r="AV1796" s="14" t="s">
        <v>79</v>
      </c>
      <c r="AW1796" s="14" t="s">
        <v>27</v>
      </c>
      <c r="AX1796" s="14" t="s">
        <v>71</v>
      </c>
      <c r="AY1796" s="157" t="s">
        <v>135</v>
      </c>
    </row>
    <row r="1797" spans="2:51" s="12" customFormat="1">
      <c r="B1797" s="143"/>
      <c r="D1797" s="144" t="s">
        <v>143</v>
      </c>
      <c r="E1797" s="145" t="s">
        <v>1</v>
      </c>
      <c r="F1797" s="146" t="s">
        <v>1870</v>
      </c>
      <c r="H1797" s="147">
        <v>37.341000000000001</v>
      </c>
      <c r="L1797" s="143"/>
      <c r="M1797" s="148"/>
      <c r="T1797" s="149"/>
      <c r="AT1797" s="145" t="s">
        <v>143</v>
      </c>
      <c r="AU1797" s="145" t="s">
        <v>81</v>
      </c>
      <c r="AV1797" s="12" t="s">
        <v>81</v>
      </c>
      <c r="AW1797" s="12" t="s">
        <v>27</v>
      </c>
      <c r="AX1797" s="12" t="s">
        <v>71</v>
      </c>
      <c r="AY1797" s="145" t="s">
        <v>135</v>
      </c>
    </row>
    <row r="1798" spans="2:51" s="12" customFormat="1">
      <c r="B1798" s="143"/>
      <c r="D1798" s="144" t="s">
        <v>143</v>
      </c>
      <c r="E1798" s="145" t="s">
        <v>1</v>
      </c>
      <c r="F1798" s="146" t="s">
        <v>658</v>
      </c>
      <c r="H1798" s="147">
        <v>-1.379</v>
      </c>
      <c r="L1798" s="143"/>
      <c r="M1798" s="148"/>
      <c r="T1798" s="149"/>
      <c r="AT1798" s="145" t="s">
        <v>143</v>
      </c>
      <c r="AU1798" s="145" t="s">
        <v>81</v>
      </c>
      <c r="AV1798" s="12" t="s">
        <v>81</v>
      </c>
      <c r="AW1798" s="12" t="s">
        <v>27</v>
      </c>
      <c r="AX1798" s="12" t="s">
        <v>71</v>
      </c>
      <c r="AY1798" s="145" t="s">
        <v>135</v>
      </c>
    </row>
    <row r="1799" spans="2:51" s="12" customFormat="1">
      <c r="B1799" s="143"/>
      <c r="D1799" s="144" t="s">
        <v>143</v>
      </c>
      <c r="E1799" s="145" t="s">
        <v>1</v>
      </c>
      <c r="F1799" s="146" t="s">
        <v>663</v>
      </c>
      <c r="H1799" s="147">
        <v>-3.5459999999999998</v>
      </c>
      <c r="L1799" s="143"/>
      <c r="M1799" s="148"/>
      <c r="T1799" s="149"/>
      <c r="AT1799" s="145" t="s">
        <v>143</v>
      </c>
      <c r="AU1799" s="145" t="s">
        <v>81</v>
      </c>
      <c r="AV1799" s="12" t="s">
        <v>81</v>
      </c>
      <c r="AW1799" s="12" t="s">
        <v>27</v>
      </c>
      <c r="AX1799" s="12" t="s">
        <v>71</v>
      </c>
      <c r="AY1799" s="145" t="s">
        <v>135</v>
      </c>
    </row>
    <row r="1800" spans="2:51" s="12" customFormat="1">
      <c r="B1800" s="143"/>
      <c r="D1800" s="144" t="s">
        <v>143</v>
      </c>
      <c r="E1800" s="145" t="s">
        <v>1</v>
      </c>
      <c r="F1800" s="146" t="s">
        <v>1871</v>
      </c>
      <c r="H1800" s="147">
        <v>43.006</v>
      </c>
      <c r="L1800" s="143"/>
      <c r="M1800" s="148"/>
      <c r="T1800" s="149"/>
      <c r="AT1800" s="145" t="s">
        <v>143</v>
      </c>
      <c r="AU1800" s="145" t="s">
        <v>81</v>
      </c>
      <c r="AV1800" s="12" t="s">
        <v>81</v>
      </c>
      <c r="AW1800" s="12" t="s">
        <v>27</v>
      </c>
      <c r="AX1800" s="12" t="s">
        <v>71</v>
      </c>
      <c r="AY1800" s="145" t="s">
        <v>135</v>
      </c>
    </row>
    <row r="1801" spans="2:51" s="12" customFormat="1">
      <c r="B1801" s="143"/>
      <c r="D1801" s="144" t="s">
        <v>143</v>
      </c>
      <c r="E1801" s="145" t="s">
        <v>1</v>
      </c>
      <c r="F1801" s="146" t="s">
        <v>658</v>
      </c>
      <c r="H1801" s="147">
        <v>-1.379</v>
      </c>
      <c r="L1801" s="143"/>
      <c r="M1801" s="148"/>
      <c r="T1801" s="149"/>
      <c r="AT1801" s="145" t="s">
        <v>143</v>
      </c>
      <c r="AU1801" s="145" t="s">
        <v>81</v>
      </c>
      <c r="AV1801" s="12" t="s">
        <v>81</v>
      </c>
      <c r="AW1801" s="12" t="s">
        <v>27</v>
      </c>
      <c r="AX1801" s="12" t="s">
        <v>71</v>
      </c>
      <c r="AY1801" s="145" t="s">
        <v>135</v>
      </c>
    </row>
    <row r="1802" spans="2:51" s="12" customFormat="1">
      <c r="B1802" s="143"/>
      <c r="D1802" s="144" t="s">
        <v>143</v>
      </c>
      <c r="E1802" s="145" t="s">
        <v>1</v>
      </c>
      <c r="F1802" s="146" t="s">
        <v>663</v>
      </c>
      <c r="H1802" s="147">
        <v>-3.5459999999999998</v>
      </c>
      <c r="L1802" s="143"/>
      <c r="M1802" s="148"/>
      <c r="T1802" s="149"/>
      <c r="AT1802" s="145" t="s">
        <v>143</v>
      </c>
      <c r="AU1802" s="145" t="s">
        <v>81</v>
      </c>
      <c r="AV1802" s="12" t="s">
        <v>81</v>
      </c>
      <c r="AW1802" s="12" t="s">
        <v>27</v>
      </c>
      <c r="AX1802" s="12" t="s">
        <v>71</v>
      </c>
      <c r="AY1802" s="145" t="s">
        <v>135</v>
      </c>
    </row>
    <row r="1803" spans="2:51" s="12" customFormat="1">
      <c r="B1803" s="143"/>
      <c r="D1803" s="144" t="s">
        <v>143</v>
      </c>
      <c r="E1803" s="145" t="s">
        <v>1</v>
      </c>
      <c r="F1803" s="146" t="s">
        <v>820</v>
      </c>
      <c r="H1803" s="147">
        <v>-1.44</v>
      </c>
      <c r="L1803" s="143"/>
      <c r="M1803" s="148"/>
      <c r="T1803" s="149"/>
      <c r="AT1803" s="145" t="s">
        <v>143</v>
      </c>
      <c r="AU1803" s="145" t="s">
        <v>81</v>
      </c>
      <c r="AV1803" s="12" t="s">
        <v>81</v>
      </c>
      <c r="AW1803" s="12" t="s">
        <v>27</v>
      </c>
      <c r="AX1803" s="12" t="s">
        <v>71</v>
      </c>
      <c r="AY1803" s="145" t="s">
        <v>135</v>
      </c>
    </row>
    <row r="1804" spans="2:51" s="12" customFormat="1">
      <c r="B1804" s="143"/>
      <c r="D1804" s="144" t="s">
        <v>143</v>
      </c>
      <c r="E1804" s="145" t="s">
        <v>1</v>
      </c>
      <c r="F1804" s="146" t="s">
        <v>1872</v>
      </c>
      <c r="H1804" s="147">
        <v>46.012999999999998</v>
      </c>
      <c r="L1804" s="143"/>
      <c r="M1804" s="148"/>
      <c r="T1804" s="149"/>
      <c r="AT1804" s="145" t="s">
        <v>143</v>
      </c>
      <c r="AU1804" s="145" t="s">
        <v>81</v>
      </c>
      <c r="AV1804" s="12" t="s">
        <v>81</v>
      </c>
      <c r="AW1804" s="12" t="s">
        <v>27</v>
      </c>
      <c r="AX1804" s="12" t="s">
        <v>71</v>
      </c>
      <c r="AY1804" s="145" t="s">
        <v>135</v>
      </c>
    </row>
    <row r="1805" spans="2:51" s="12" customFormat="1">
      <c r="B1805" s="143"/>
      <c r="D1805" s="144" t="s">
        <v>143</v>
      </c>
      <c r="E1805" s="145" t="s">
        <v>1</v>
      </c>
      <c r="F1805" s="146" t="s">
        <v>658</v>
      </c>
      <c r="H1805" s="147">
        <v>-1.379</v>
      </c>
      <c r="L1805" s="143"/>
      <c r="M1805" s="148"/>
      <c r="T1805" s="149"/>
      <c r="AT1805" s="145" t="s">
        <v>143</v>
      </c>
      <c r="AU1805" s="145" t="s">
        <v>81</v>
      </c>
      <c r="AV1805" s="12" t="s">
        <v>81</v>
      </c>
      <c r="AW1805" s="12" t="s">
        <v>27</v>
      </c>
      <c r="AX1805" s="12" t="s">
        <v>71</v>
      </c>
      <c r="AY1805" s="145" t="s">
        <v>135</v>
      </c>
    </row>
    <row r="1806" spans="2:51" s="12" customFormat="1">
      <c r="B1806" s="143"/>
      <c r="D1806" s="144" t="s">
        <v>143</v>
      </c>
      <c r="E1806" s="145" t="s">
        <v>1</v>
      </c>
      <c r="F1806" s="146" t="s">
        <v>663</v>
      </c>
      <c r="H1806" s="147">
        <v>-3.5459999999999998</v>
      </c>
      <c r="L1806" s="143"/>
      <c r="M1806" s="148"/>
      <c r="T1806" s="149"/>
      <c r="AT1806" s="145" t="s">
        <v>143</v>
      </c>
      <c r="AU1806" s="145" t="s">
        <v>81</v>
      </c>
      <c r="AV1806" s="12" t="s">
        <v>81</v>
      </c>
      <c r="AW1806" s="12" t="s">
        <v>27</v>
      </c>
      <c r="AX1806" s="12" t="s">
        <v>71</v>
      </c>
      <c r="AY1806" s="145" t="s">
        <v>135</v>
      </c>
    </row>
    <row r="1807" spans="2:51" s="15" customFormat="1">
      <c r="B1807" s="175"/>
      <c r="D1807" s="144" t="s">
        <v>143</v>
      </c>
      <c r="E1807" s="176" t="s">
        <v>1</v>
      </c>
      <c r="F1807" s="177" t="s">
        <v>590</v>
      </c>
      <c r="H1807" s="178">
        <v>110.14499999999998</v>
      </c>
      <c r="L1807" s="175"/>
      <c r="M1807" s="179"/>
      <c r="T1807" s="180"/>
      <c r="AT1807" s="176" t="s">
        <v>143</v>
      </c>
      <c r="AU1807" s="176" t="s">
        <v>81</v>
      </c>
      <c r="AV1807" s="15" t="s">
        <v>150</v>
      </c>
      <c r="AW1807" s="15" t="s">
        <v>27</v>
      </c>
      <c r="AX1807" s="15" t="s">
        <v>71</v>
      </c>
      <c r="AY1807" s="176" t="s">
        <v>135</v>
      </c>
    </row>
    <row r="1808" spans="2:51" s="13" customFormat="1">
      <c r="B1808" s="150"/>
      <c r="D1808" s="144" t="s">
        <v>143</v>
      </c>
      <c r="E1808" s="151" t="s">
        <v>1</v>
      </c>
      <c r="F1808" s="152" t="s">
        <v>174</v>
      </c>
      <c r="H1808" s="153">
        <v>187.75900000000004</v>
      </c>
      <c r="L1808" s="150"/>
      <c r="M1808" s="154"/>
      <c r="T1808" s="155"/>
      <c r="AT1808" s="151" t="s">
        <v>143</v>
      </c>
      <c r="AU1808" s="151" t="s">
        <v>81</v>
      </c>
      <c r="AV1808" s="13" t="s">
        <v>141</v>
      </c>
      <c r="AW1808" s="13" t="s">
        <v>27</v>
      </c>
      <c r="AX1808" s="13" t="s">
        <v>79</v>
      </c>
      <c r="AY1808" s="151" t="s">
        <v>135</v>
      </c>
    </row>
    <row r="1809" spans="2:65" s="1" customFormat="1" ht="33" customHeight="1">
      <c r="B1809" s="129"/>
      <c r="C1809" s="130" t="s">
        <v>1873</v>
      </c>
      <c r="D1809" s="130" t="s">
        <v>137</v>
      </c>
      <c r="E1809" s="131" t="s">
        <v>1874</v>
      </c>
      <c r="F1809" s="132" t="s">
        <v>1875</v>
      </c>
      <c r="G1809" s="133" t="s">
        <v>140</v>
      </c>
      <c r="H1809" s="134">
        <v>64.5</v>
      </c>
      <c r="I1809" s="135"/>
      <c r="J1809" s="135">
        <f>ROUND(I1809*H1809,2)</f>
        <v>0</v>
      </c>
      <c r="K1809" s="136"/>
      <c r="L1809" s="29"/>
      <c r="M1809" s="137" t="s">
        <v>1</v>
      </c>
      <c r="N1809" s="138" t="s">
        <v>36</v>
      </c>
      <c r="O1809" s="139">
        <v>0.21099999999999999</v>
      </c>
      <c r="P1809" s="139">
        <f>O1809*H1809</f>
        <v>13.609499999999999</v>
      </c>
      <c r="Q1809" s="139">
        <v>0.14204</v>
      </c>
      <c r="R1809" s="139">
        <f>Q1809*H1809</f>
        <v>9.1615800000000007</v>
      </c>
      <c r="S1809" s="139">
        <v>0</v>
      </c>
      <c r="T1809" s="140">
        <f>S1809*H1809</f>
        <v>0</v>
      </c>
      <c r="AR1809" s="141" t="s">
        <v>221</v>
      </c>
      <c r="AT1809" s="141" t="s">
        <v>137</v>
      </c>
      <c r="AU1809" s="141" t="s">
        <v>81</v>
      </c>
      <c r="AY1809" s="17" t="s">
        <v>135</v>
      </c>
      <c r="BE1809" s="142">
        <f>IF(N1809="základní",J1809,0)</f>
        <v>0</v>
      </c>
      <c r="BF1809" s="142">
        <f>IF(N1809="snížená",J1809,0)</f>
        <v>0</v>
      </c>
      <c r="BG1809" s="142">
        <f>IF(N1809="zákl. přenesená",J1809,0)</f>
        <v>0</v>
      </c>
      <c r="BH1809" s="142">
        <f>IF(N1809="sníž. přenesená",J1809,0)</f>
        <v>0</v>
      </c>
      <c r="BI1809" s="142">
        <f>IF(N1809="nulová",J1809,0)</f>
        <v>0</v>
      </c>
      <c r="BJ1809" s="17" t="s">
        <v>79</v>
      </c>
      <c r="BK1809" s="142">
        <f>ROUND(I1809*H1809,2)</f>
        <v>0</v>
      </c>
      <c r="BL1809" s="17" t="s">
        <v>221</v>
      </c>
      <c r="BM1809" s="141" t="s">
        <v>1876</v>
      </c>
    </row>
    <row r="1810" spans="2:65" s="14" customFormat="1" ht="20.399999999999999">
      <c r="B1810" s="156"/>
      <c r="D1810" s="144" t="s">
        <v>143</v>
      </c>
      <c r="E1810" s="157" t="s">
        <v>1</v>
      </c>
      <c r="F1810" s="158" t="s">
        <v>1877</v>
      </c>
      <c r="H1810" s="157" t="s">
        <v>1</v>
      </c>
      <c r="L1810" s="156"/>
      <c r="M1810" s="159"/>
      <c r="T1810" s="160"/>
      <c r="AT1810" s="157" t="s">
        <v>143</v>
      </c>
      <c r="AU1810" s="157" t="s">
        <v>81</v>
      </c>
      <c r="AV1810" s="14" t="s">
        <v>79</v>
      </c>
      <c r="AW1810" s="14" t="s">
        <v>27</v>
      </c>
      <c r="AX1810" s="14" t="s">
        <v>71</v>
      </c>
      <c r="AY1810" s="157" t="s">
        <v>135</v>
      </c>
    </row>
    <row r="1811" spans="2:65" s="12" customFormat="1">
      <c r="B1811" s="143"/>
      <c r="D1811" s="144" t="s">
        <v>143</v>
      </c>
      <c r="E1811" s="145" t="s">
        <v>1</v>
      </c>
      <c r="F1811" s="146" t="s">
        <v>1878</v>
      </c>
      <c r="H1811" s="147">
        <v>64.5</v>
      </c>
      <c r="L1811" s="143"/>
      <c r="M1811" s="148"/>
      <c r="T1811" s="149"/>
      <c r="AT1811" s="145" t="s">
        <v>143</v>
      </c>
      <c r="AU1811" s="145" t="s">
        <v>81</v>
      </c>
      <c r="AV1811" s="12" t="s">
        <v>81</v>
      </c>
      <c r="AW1811" s="12" t="s">
        <v>27</v>
      </c>
      <c r="AX1811" s="12" t="s">
        <v>71</v>
      </c>
      <c r="AY1811" s="145" t="s">
        <v>135</v>
      </c>
    </row>
    <row r="1812" spans="2:65" s="13" customFormat="1">
      <c r="B1812" s="150"/>
      <c r="D1812" s="144" t="s">
        <v>143</v>
      </c>
      <c r="E1812" s="151" t="s">
        <v>1</v>
      </c>
      <c r="F1812" s="152" t="s">
        <v>174</v>
      </c>
      <c r="H1812" s="153">
        <v>64.5</v>
      </c>
      <c r="L1812" s="150"/>
      <c r="M1812" s="154"/>
      <c r="T1812" s="155"/>
      <c r="AT1812" s="151" t="s">
        <v>143</v>
      </c>
      <c r="AU1812" s="151" t="s">
        <v>81</v>
      </c>
      <c r="AV1812" s="13" t="s">
        <v>141</v>
      </c>
      <c r="AW1812" s="13" t="s">
        <v>27</v>
      </c>
      <c r="AX1812" s="13" t="s">
        <v>79</v>
      </c>
      <c r="AY1812" s="151" t="s">
        <v>135</v>
      </c>
    </row>
    <row r="1813" spans="2:65" s="1" customFormat="1" ht="24.15" customHeight="1">
      <c r="B1813" s="129"/>
      <c r="C1813" s="130" t="s">
        <v>1879</v>
      </c>
      <c r="D1813" s="130" t="s">
        <v>137</v>
      </c>
      <c r="E1813" s="131" t="s">
        <v>1880</v>
      </c>
      <c r="F1813" s="132" t="s">
        <v>1881</v>
      </c>
      <c r="G1813" s="133" t="s">
        <v>140</v>
      </c>
      <c r="H1813" s="134">
        <v>1736.85</v>
      </c>
      <c r="I1813" s="135"/>
      <c r="J1813" s="135">
        <f>ROUND(I1813*H1813,2)</f>
        <v>0</v>
      </c>
      <c r="K1813" s="136"/>
      <c r="L1813" s="29"/>
      <c r="M1813" s="137" t="s">
        <v>1</v>
      </c>
      <c r="N1813" s="138" t="s">
        <v>36</v>
      </c>
      <c r="O1813" s="139">
        <v>0.11</v>
      </c>
      <c r="P1813" s="139">
        <f>O1813*H1813</f>
        <v>191.05349999999999</v>
      </c>
      <c r="Q1813" s="139">
        <v>0</v>
      </c>
      <c r="R1813" s="139">
        <f>Q1813*H1813</f>
        <v>0</v>
      </c>
      <c r="S1813" s="139">
        <v>0</v>
      </c>
      <c r="T1813" s="140">
        <f>S1813*H1813</f>
        <v>0</v>
      </c>
      <c r="AR1813" s="141" t="s">
        <v>221</v>
      </c>
      <c r="AT1813" s="141" t="s">
        <v>137</v>
      </c>
      <c r="AU1813" s="141" t="s">
        <v>81</v>
      </c>
      <c r="AY1813" s="17" t="s">
        <v>135</v>
      </c>
      <c r="BE1813" s="142">
        <f>IF(N1813="základní",J1813,0)</f>
        <v>0</v>
      </c>
      <c r="BF1813" s="142">
        <f>IF(N1813="snížená",J1813,0)</f>
        <v>0</v>
      </c>
      <c r="BG1813" s="142">
        <f>IF(N1813="zákl. přenesená",J1813,0)</f>
        <v>0</v>
      </c>
      <c r="BH1813" s="142">
        <f>IF(N1813="sníž. přenesená",J1813,0)</f>
        <v>0</v>
      </c>
      <c r="BI1813" s="142">
        <f>IF(N1813="nulová",J1813,0)</f>
        <v>0</v>
      </c>
      <c r="BJ1813" s="17" t="s">
        <v>79</v>
      </c>
      <c r="BK1813" s="142">
        <f>ROUND(I1813*H1813,2)</f>
        <v>0</v>
      </c>
      <c r="BL1813" s="17" t="s">
        <v>221</v>
      </c>
      <c r="BM1813" s="141" t="s">
        <v>1882</v>
      </c>
    </row>
    <row r="1814" spans="2:65" s="14" customFormat="1">
      <c r="B1814" s="156"/>
      <c r="D1814" s="144" t="s">
        <v>143</v>
      </c>
      <c r="E1814" s="157" t="s">
        <v>1</v>
      </c>
      <c r="F1814" s="158" t="s">
        <v>1883</v>
      </c>
      <c r="H1814" s="157" t="s">
        <v>1</v>
      </c>
      <c r="L1814" s="156"/>
      <c r="M1814" s="159"/>
      <c r="T1814" s="160"/>
      <c r="AT1814" s="157" t="s">
        <v>143</v>
      </c>
      <c r="AU1814" s="157" t="s">
        <v>81</v>
      </c>
      <c r="AV1814" s="14" t="s">
        <v>79</v>
      </c>
      <c r="AW1814" s="14" t="s">
        <v>27</v>
      </c>
      <c r="AX1814" s="14" t="s">
        <v>71</v>
      </c>
      <c r="AY1814" s="157" t="s">
        <v>135</v>
      </c>
    </row>
    <row r="1815" spans="2:65" s="12" customFormat="1">
      <c r="B1815" s="143"/>
      <c r="D1815" s="144" t="s">
        <v>143</v>
      </c>
      <c r="E1815" s="145" t="s">
        <v>1</v>
      </c>
      <c r="F1815" s="146" t="s">
        <v>1884</v>
      </c>
      <c r="H1815" s="147">
        <v>347.31</v>
      </c>
      <c r="L1815" s="143"/>
      <c r="M1815" s="148"/>
      <c r="T1815" s="149"/>
      <c r="AT1815" s="145" t="s">
        <v>143</v>
      </c>
      <c r="AU1815" s="145" t="s">
        <v>81</v>
      </c>
      <c r="AV1815" s="12" t="s">
        <v>81</v>
      </c>
      <c r="AW1815" s="12" t="s">
        <v>27</v>
      </c>
      <c r="AX1815" s="12" t="s">
        <v>71</v>
      </c>
      <c r="AY1815" s="145" t="s">
        <v>135</v>
      </c>
    </row>
    <row r="1816" spans="2:65" s="12" customFormat="1">
      <c r="B1816" s="143"/>
      <c r="D1816" s="144" t="s">
        <v>143</v>
      </c>
      <c r="E1816" s="145" t="s">
        <v>1</v>
      </c>
      <c r="F1816" s="146" t="s">
        <v>1885</v>
      </c>
      <c r="H1816" s="147">
        <v>1339.73</v>
      </c>
      <c r="L1816" s="143"/>
      <c r="M1816" s="148"/>
      <c r="T1816" s="149"/>
      <c r="AT1816" s="145" t="s">
        <v>143</v>
      </c>
      <c r="AU1816" s="145" t="s">
        <v>81</v>
      </c>
      <c r="AV1816" s="12" t="s">
        <v>81</v>
      </c>
      <c r="AW1816" s="12" t="s">
        <v>27</v>
      </c>
      <c r="AX1816" s="12" t="s">
        <v>71</v>
      </c>
      <c r="AY1816" s="145" t="s">
        <v>135</v>
      </c>
    </row>
    <row r="1817" spans="2:65" s="12" customFormat="1">
      <c r="B1817" s="143"/>
      <c r="D1817" s="144" t="s">
        <v>143</v>
      </c>
      <c r="E1817" s="145" t="s">
        <v>1</v>
      </c>
      <c r="F1817" s="146" t="s">
        <v>1791</v>
      </c>
      <c r="H1817" s="147">
        <v>25.59</v>
      </c>
      <c r="L1817" s="143"/>
      <c r="M1817" s="148"/>
      <c r="T1817" s="149"/>
      <c r="AT1817" s="145" t="s">
        <v>143</v>
      </c>
      <c r="AU1817" s="145" t="s">
        <v>81</v>
      </c>
      <c r="AV1817" s="12" t="s">
        <v>81</v>
      </c>
      <c r="AW1817" s="12" t="s">
        <v>27</v>
      </c>
      <c r="AX1817" s="12" t="s">
        <v>71</v>
      </c>
      <c r="AY1817" s="145" t="s">
        <v>135</v>
      </c>
    </row>
    <row r="1818" spans="2:65" s="12" customFormat="1">
      <c r="B1818" s="143"/>
      <c r="D1818" s="144" t="s">
        <v>143</v>
      </c>
      <c r="E1818" s="145" t="s">
        <v>1</v>
      </c>
      <c r="F1818" s="146" t="s">
        <v>1792</v>
      </c>
      <c r="H1818" s="147">
        <v>13.61</v>
      </c>
      <c r="L1818" s="143"/>
      <c r="M1818" s="148"/>
      <c r="T1818" s="149"/>
      <c r="AT1818" s="145" t="s">
        <v>143</v>
      </c>
      <c r="AU1818" s="145" t="s">
        <v>81</v>
      </c>
      <c r="AV1818" s="12" t="s">
        <v>81</v>
      </c>
      <c r="AW1818" s="12" t="s">
        <v>27</v>
      </c>
      <c r="AX1818" s="12" t="s">
        <v>71</v>
      </c>
      <c r="AY1818" s="145" t="s">
        <v>135</v>
      </c>
    </row>
    <row r="1819" spans="2:65" s="12" customFormat="1">
      <c r="B1819" s="143"/>
      <c r="D1819" s="144" t="s">
        <v>143</v>
      </c>
      <c r="E1819" s="145" t="s">
        <v>1</v>
      </c>
      <c r="F1819" s="146" t="s">
        <v>1886</v>
      </c>
      <c r="H1819" s="147">
        <v>10.61</v>
      </c>
      <c r="L1819" s="143"/>
      <c r="M1819" s="148"/>
      <c r="T1819" s="149"/>
      <c r="AT1819" s="145" t="s">
        <v>143</v>
      </c>
      <c r="AU1819" s="145" t="s">
        <v>81</v>
      </c>
      <c r="AV1819" s="12" t="s">
        <v>81</v>
      </c>
      <c r="AW1819" s="12" t="s">
        <v>27</v>
      </c>
      <c r="AX1819" s="12" t="s">
        <v>71</v>
      </c>
      <c r="AY1819" s="145" t="s">
        <v>135</v>
      </c>
    </row>
    <row r="1820" spans="2:65" s="13" customFormat="1">
      <c r="B1820" s="150"/>
      <c r="D1820" s="144" t="s">
        <v>143</v>
      </c>
      <c r="E1820" s="151" t="s">
        <v>1</v>
      </c>
      <c r="F1820" s="152" t="s">
        <v>174</v>
      </c>
      <c r="H1820" s="153">
        <v>1736.8499999999997</v>
      </c>
      <c r="L1820" s="150"/>
      <c r="M1820" s="154"/>
      <c r="T1820" s="155"/>
      <c r="AT1820" s="151" t="s">
        <v>143</v>
      </c>
      <c r="AU1820" s="151" t="s">
        <v>81</v>
      </c>
      <c r="AV1820" s="13" t="s">
        <v>141</v>
      </c>
      <c r="AW1820" s="13" t="s">
        <v>27</v>
      </c>
      <c r="AX1820" s="13" t="s">
        <v>79</v>
      </c>
      <c r="AY1820" s="151" t="s">
        <v>135</v>
      </c>
    </row>
    <row r="1821" spans="2:65" s="1" customFormat="1" ht="16.5" customHeight="1">
      <c r="B1821" s="129"/>
      <c r="C1821" s="161" t="s">
        <v>1887</v>
      </c>
      <c r="D1821" s="161" t="s">
        <v>212</v>
      </c>
      <c r="E1821" s="162" t="s">
        <v>1888</v>
      </c>
      <c r="F1821" s="163" t="s">
        <v>1889</v>
      </c>
      <c r="G1821" s="164" t="s">
        <v>140</v>
      </c>
      <c r="H1821" s="165">
        <v>1823.693</v>
      </c>
      <c r="I1821" s="166"/>
      <c r="J1821" s="166">
        <f>ROUND(I1821*H1821,2)</f>
        <v>0</v>
      </c>
      <c r="K1821" s="167"/>
      <c r="L1821" s="168"/>
      <c r="M1821" s="169" t="s">
        <v>1</v>
      </c>
      <c r="N1821" s="170" t="s">
        <v>36</v>
      </c>
      <c r="O1821" s="139">
        <v>0</v>
      </c>
      <c r="P1821" s="139">
        <f>O1821*H1821</f>
        <v>0</v>
      </c>
      <c r="Q1821" s="139">
        <v>6.9999999999999999E-4</v>
      </c>
      <c r="R1821" s="139">
        <f>Q1821*H1821</f>
        <v>1.2765850999999999</v>
      </c>
      <c r="S1821" s="139">
        <v>0</v>
      </c>
      <c r="T1821" s="140">
        <f>S1821*H1821</f>
        <v>0</v>
      </c>
      <c r="AR1821" s="141" t="s">
        <v>302</v>
      </c>
      <c r="AT1821" s="141" t="s">
        <v>212</v>
      </c>
      <c r="AU1821" s="141" t="s">
        <v>81</v>
      </c>
      <c r="AY1821" s="17" t="s">
        <v>135</v>
      </c>
      <c r="BE1821" s="142">
        <f>IF(N1821="základní",J1821,0)</f>
        <v>0</v>
      </c>
      <c r="BF1821" s="142">
        <f>IF(N1821="snížená",J1821,0)</f>
        <v>0</v>
      </c>
      <c r="BG1821" s="142">
        <f>IF(N1821="zákl. přenesená",J1821,0)</f>
        <v>0</v>
      </c>
      <c r="BH1821" s="142">
        <f>IF(N1821="sníž. přenesená",J1821,0)</f>
        <v>0</v>
      </c>
      <c r="BI1821" s="142">
        <f>IF(N1821="nulová",J1821,0)</f>
        <v>0</v>
      </c>
      <c r="BJ1821" s="17" t="s">
        <v>79</v>
      </c>
      <c r="BK1821" s="142">
        <f>ROUND(I1821*H1821,2)</f>
        <v>0</v>
      </c>
      <c r="BL1821" s="17" t="s">
        <v>221</v>
      </c>
      <c r="BM1821" s="141" t="s">
        <v>1890</v>
      </c>
    </row>
    <row r="1822" spans="2:65" s="12" customFormat="1">
      <c r="B1822" s="143"/>
      <c r="D1822" s="144" t="s">
        <v>143</v>
      </c>
      <c r="F1822" s="146" t="s">
        <v>1891</v>
      </c>
      <c r="H1822" s="147">
        <v>1823.693</v>
      </c>
      <c r="L1822" s="143"/>
      <c r="M1822" s="148"/>
      <c r="T1822" s="149"/>
      <c r="AT1822" s="145" t="s">
        <v>143</v>
      </c>
      <c r="AU1822" s="145" t="s">
        <v>81</v>
      </c>
      <c r="AV1822" s="12" t="s">
        <v>81</v>
      </c>
      <c r="AW1822" s="12" t="s">
        <v>3</v>
      </c>
      <c r="AX1822" s="12" t="s">
        <v>79</v>
      </c>
      <c r="AY1822" s="145" t="s">
        <v>135</v>
      </c>
    </row>
    <row r="1823" spans="2:65" s="1" customFormat="1" ht="24.15" customHeight="1">
      <c r="B1823" s="129"/>
      <c r="C1823" s="130" t="s">
        <v>1892</v>
      </c>
      <c r="D1823" s="130" t="s">
        <v>137</v>
      </c>
      <c r="E1823" s="131" t="s">
        <v>1893</v>
      </c>
      <c r="F1823" s="132" t="s">
        <v>1894</v>
      </c>
      <c r="G1823" s="133" t="s">
        <v>382</v>
      </c>
      <c r="H1823" s="134"/>
      <c r="I1823" s="135"/>
      <c r="J1823" s="135">
        <f>ROUND(I1823*H1823,2)</f>
        <v>0</v>
      </c>
      <c r="K1823" s="136"/>
      <c r="L1823" s="29"/>
      <c r="M1823" s="137" t="s">
        <v>1</v>
      </c>
      <c r="N1823" s="138" t="s">
        <v>36</v>
      </c>
      <c r="O1823" s="139">
        <v>0</v>
      </c>
      <c r="P1823" s="139">
        <f>O1823*H1823</f>
        <v>0</v>
      </c>
      <c r="Q1823" s="139">
        <v>0</v>
      </c>
      <c r="R1823" s="139">
        <f>Q1823*H1823</f>
        <v>0</v>
      </c>
      <c r="S1823" s="139">
        <v>0</v>
      </c>
      <c r="T1823" s="140">
        <f>S1823*H1823</f>
        <v>0</v>
      </c>
      <c r="AR1823" s="141" t="s">
        <v>221</v>
      </c>
      <c r="AT1823" s="141" t="s">
        <v>137</v>
      </c>
      <c r="AU1823" s="141" t="s">
        <v>81</v>
      </c>
      <c r="AY1823" s="17" t="s">
        <v>135</v>
      </c>
      <c r="BE1823" s="142">
        <f>IF(N1823="základní",J1823,0)</f>
        <v>0</v>
      </c>
      <c r="BF1823" s="142">
        <f>IF(N1823="snížená",J1823,0)</f>
        <v>0</v>
      </c>
      <c r="BG1823" s="142">
        <f>IF(N1823="zákl. přenesená",J1823,0)</f>
        <v>0</v>
      </c>
      <c r="BH1823" s="142">
        <f>IF(N1823="sníž. přenesená",J1823,0)</f>
        <v>0</v>
      </c>
      <c r="BI1823" s="142">
        <f>IF(N1823="nulová",J1823,0)</f>
        <v>0</v>
      </c>
      <c r="BJ1823" s="17" t="s">
        <v>79</v>
      </c>
      <c r="BK1823" s="142">
        <f>ROUND(I1823*H1823,2)</f>
        <v>0</v>
      </c>
      <c r="BL1823" s="17" t="s">
        <v>221</v>
      </c>
      <c r="BM1823" s="141" t="s">
        <v>1895</v>
      </c>
    </row>
    <row r="1824" spans="2:65" s="11" customFormat="1" ht="22.95" customHeight="1">
      <c r="B1824" s="118"/>
      <c r="D1824" s="119" t="s">
        <v>70</v>
      </c>
      <c r="E1824" s="127" t="s">
        <v>1896</v>
      </c>
      <c r="F1824" s="127" t="s">
        <v>1897</v>
      </c>
      <c r="J1824" s="128">
        <f>BK1824</f>
        <v>0</v>
      </c>
      <c r="L1824" s="118"/>
      <c r="M1824" s="122"/>
      <c r="P1824" s="123">
        <f>SUM(P1825:P2025)</f>
        <v>1730.7664910000001</v>
      </c>
      <c r="R1824" s="123">
        <f>SUM(R1825:R2025)</f>
        <v>100.83675047</v>
      </c>
      <c r="T1824" s="124">
        <f>SUM(T1825:T2025)</f>
        <v>0</v>
      </c>
      <c r="AR1824" s="119" t="s">
        <v>81</v>
      </c>
      <c r="AT1824" s="125" t="s">
        <v>70</v>
      </c>
      <c r="AU1824" s="125" t="s">
        <v>79</v>
      </c>
      <c r="AY1824" s="119" t="s">
        <v>135</v>
      </c>
      <c r="BK1824" s="126">
        <f>SUM(BK1825:BK2025)</f>
        <v>0</v>
      </c>
    </row>
    <row r="1825" spans="2:65" s="1" customFormat="1" ht="24.15" customHeight="1">
      <c r="B1825" s="129"/>
      <c r="C1825" s="130" t="s">
        <v>1898</v>
      </c>
      <c r="D1825" s="130" t="s">
        <v>137</v>
      </c>
      <c r="E1825" s="131" t="s">
        <v>1899</v>
      </c>
      <c r="F1825" s="132" t="s">
        <v>1900</v>
      </c>
      <c r="G1825" s="133" t="s">
        <v>140</v>
      </c>
      <c r="H1825" s="134">
        <v>2030.1469999999999</v>
      </c>
      <c r="I1825" s="135"/>
      <c r="J1825" s="135">
        <f>ROUND(I1825*H1825,2)</f>
        <v>0</v>
      </c>
      <c r="K1825" s="136"/>
      <c r="L1825" s="29"/>
      <c r="M1825" s="137" t="s">
        <v>1</v>
      </c>
      <c r="N1825" s="138" t="s">
        <v>36</v>
      </c>
      <c r="O1825" s="139">
        <v>2.9000000000000001E-2</v>
      </c>
      <c r="P1825" s="139">
        <f>O1825*H1825</f>
        <v>58.874262999999999</v>
      </c>
      <c r="Q1825" s="139">
        <v>0</v>
      </c>
      <c r="R1825" s="139">
        <f>Q1825*H1825</f>
        <v>0</v>
      </c>
      <c r="S1825" s="139">
        <v>0</v>
      </c>
      <c r="T1825" s="140">
        <f>S1825*H1825</f>
        <v>0</v>
      </c>
      <c r="AR1825" s="141" t="s">
        <v>221</v>
      </c>
      <c r="AT1825" s="141" t="s">
        <v>137</v>
      </c>
      <c r="AU1825" s="141" t="s">
        <v>81</v>
      </c>
      <c r="AY1825" s="17" t="s">
        <v>135</v>
      </c>
      <c r="BE1825" s="142">
        <f>IF(N1825="základní",J1825,0)</f>
        <v>0</v>
      </c>
      <c r="BF1825" s="142">
        <f>IF(N1825="snížená",J1825,0)</f>
        <v>0</v>
      </c>
      <c r="BG1825" s="142">
        <f>IF(N1825="zákl. přenesená",J1825,0)</f>
        <v>0</v>
      </c>
      <c r="BH1825" s="142">
        <f>IF(N1825="sníž. přenesená",J1825,0)</f>
        <v>0</v>
      </c>
      <c r="BI1825" s="142">
        <f>IF(N1825="nulová",J1825,0)</f>
        <v>0</v>
      </c>
      <c r="BJ1825" s="17" t="s">
        <v>79</v>
      </c>
      <c r="BK1825" s="142">
        <f>ROUND(I1825*H1825,2)</f>
        <v>0</v>
      </c>
      <c r="BL1825" s="17" t="s">
        <v>221</v>
      </c>
      <c r="BM1825" s="141" t="s">
        <v>1901</v>
      </c>
    </row>
    <row r="1826" spans="2:65" s="14" customFormat="1">
      <c r="B1826" s="156"/>
      <c r="D1826" s="144" t="s">
        <v>143</v>
      </c>
      <c r="E1826" s="157" t="s">
        <v>1</v>
      </c>
      <c r="F1826" s="158" t="s">
        <v>577</v>
      </c>
      <c r="H1826" s="157" t="s">
        <v>1</v>
      </c>
      <c r="L1826" s="156"/>
      <c r="M1826" s="159"/>
      <c r="T1826" s="160"/>
      <c r="AT1826" s="157" t="s">
        <v>143</v>
      </c>
      <c r="AU1826" s="157" t="s">
        <v>81</v>
      </c>
      <c r="AV1826" s="14" t="s">
        <v>79</v>
      </c>
      <c r="AW1826" s="14" t="s">
        <v>27</v>
      </c>
      <c r="AX1826" s="14" t="s">
        <v>71</v>
      </c>
      <c r="AY1826" s="157" t="s">
        <v>135</v>
      </c>
    </row>
    <row r="1827" spans="2:65" s="12" customFormat="1">
      <c r="B1827" s="143"/>
      <c r="D1827" s="144" t="s">
        <v>143</v>
      </c>
      <c r="E1827" s="145" t="s">
        <v>1</v>
      </c>
      <c r="F1827" s="146" t="s">
        <v>1902</v>
      </c>
      <c r="H1827" s="147">
        <v>1257.26</v>
      </c>
      <c r="L1827" s="143"/>
      <c r="M1827" s="148"/>
      <c r="T1827" s="149"/>
      <c r="AT1827" s="145" t="s">
        <v>143</v>
      </c>
      <c r="AU1827" s="145" t="s">
        <v>81</v>
      </c>
      <c r="AV1827" s="12" t="s">
        <v>81</v>
      </c>
      <c r="AW1827" s="12" t="s">
        <v>27</v>
      </c>
      <c r="AX1827" s="12" t="s">
        <v>71</v>
      </c>
      <c r="AY1827" s="145" t="s">
        <v>135</v>
      </c>
    </row>
    <row r="1828" spans="2:65" s="12" customFormat="1">
      <c r="B1828" s="143"/>
      <c r="D1828" s="144" t="s">
        <v>143</v>
      </c>
      <c r="E1828" s="145" t="s">
        <v>1</v>
      </c>
      <c r="F1828" s="146" t="s">
        <v>1903</v>
      </c>
      <c r="H1828" s="147">
        <v>43.896999999999998</v>
      </c>
      <c r="L1828" s="143"/>
      <c r="M1828" s="148"/>
      <c r="T1828" s="149"/>
      <c r="AT1828" s="145" t="s">
        <v>143</v>
      </c>
      <c r="AU1828" s="145" t="s">
        <v>81</v>
      </c>
      <c r="AV1828" s="12" t="s">
        <v>81</v>
      </c>
      <c r="AW1828" s="12" t="s">
        <v>27</v>
      </c>
      <c r="AX1828" s="12" t="s">
        <v>71</v>
      </c>
      <c r="AY1828" s="145" t="s">
        <v>135</v>
      </c>
    </row>
    <row r="1829" spans="2:65" s="12" customFormat="1">
      <c r="B1829" s="143"/>
      <c r="D1829" s="144" t="s">
        <v>143</v>
      </c>
      <c r="E1829" s="145" t="s">
        <v>1</v>
      </c>
      <c r="F1829" s="146" t="s">
        <v>1904</v>
      </c>
      <c r="H1829" s="147">
        <v>16.8</v>
      </c>
      <c r="L1829" s="143"/>
      <c r="M1829" s="148"/>
      <c r="T1829" s="149"/>
      <c r="AT1829" s="145" t="s">
        <v>143</v>
      </c>
      <c r="AU1829" s="145" t="s">
        <v>81</v>
      </c>
      <c r="AV1829" s="12" t="s">
        <v>81</v>
      </c>
      <c r="AW1829" s="12" t="s">
        <v>27</v>
      </c>
      <c r="AX1829" s="12" t="s">
        <v>71</v>
      </c>
      <c r="AY1829" s="145" t="s">
        <v>135</v>
      </c>
    </row>
    <row r="1830" spans="2:65" s="12" customFormat="1">
      <c r="B1830" s="143"/>
      <c r="D1830" s="144" t="s">
        <v>143</v>
      </c>
      <c r="E1830" s="145" t="s">
        <v>1</v>
      </c>
      <c r="F1830" s="146" t="s">
        <v>1905</v>
      </c>
      <c r="H1830" s="147">
        <v>-21.12</v>
      </c>
      <c r="L1830" s="143"/>
      <c r="M1830" s="148"/>
      <c r="T1830" s="149"/>
      <c r="AT1830" s="145" t="s">
        <v>143</v>
      </c>
      <c r="AU1830" s="145" t="s">
        <v>81</v>
      </c>
      <c r="AV1830" s="12" t="s">
        <v>81</v>
      </c>
      <c r="AW1830" s="12" t="s">
        <v>27</v>
      </c>
      <c r="AX1830" s="12" t="s">
        <v>71</v>
      </c>
      <c r="AY1830" s="145" t="s">
        <v>135</v>
      </c>
    </row>
    <row r="1831" spans="2:65" s="14" customFormat="1">
      <c r="B1831" s="156"/>
      <c r="D1831" s="144" t="s">
        <v>143</v>
      </c>
      <c r="E1831" s="157" t="s">
        <v>1</v>
      </c>
      <c r="F1831" s="158" t="s">
        <v>1906</v>
      </c>
      <c r="H1831" s="157" t="s">
        <v>1</v>
      </c>
      <c r="L1831" s="156"/>
      <c r="M1831" s="159"/>
      <c r="T1831" s="160"/>
      <c r="AT1831" s="157" t="s">
        <v>143</v>
      </c>
      <c r="AU1831" s="157" t="s">
        <v>81</v>
      </c>
      <c r="AV1831" s="14" t="s">
        <v>79</v>
      </c>
      <c r="AW1831" s="14" t="s">
        <v>27</v>
      </c>
      <c r="AX1831" s="14" t="s">
        <v>71</v>
      </c>
      <c r="AY1831" s="157" t="s">
        <v>135</v>
      </c>
    </row>
    <row r="1832" spans="2:65" s="12" customFormat="1">
      <c r="B1832" s="143"/>
      <c r="D1832" s="144" t="s">
        <v>143</v>
      </c>
      <c r="E1832" s="145" t="s">
        <v>1</v>
      </c>
      <c r="F1832" s="146" t="s">
        <v>1907</v>
      </c>
      <c r="H1832" s="147">
        <v>11.77</v>
      </c>
      <c r="L1832" s="143"/>
      <c r="M1832" s="148"/>
      <c r="T1832" s="149"/>
      <c r="AT1832" s="145" t="s">
        <v>143</v>
      </c>
      <c r="AU1832" s="145" t="s">
        <v>81</v>
      </c>
      <c r="AV1832" s="12" t="s">
        <v>81</v>
      </c>
      <c r="AW1832" s="12" t="s">
        <v>27</v>
      </c>
      <c r="AX1832" s="12" t="s">
        <v>71</v>
      </c>
      <c r="AY1832" s="145" t="s">
        <v>135</v>
      </c>
    </row>
    <row r="1833" spans="2:65" s="12" customFormat="1">
      <c r="B1833" s="143"/>
      <c r="D1833" s="144" t="s">
        <v>143</v>
      </c>
      <c r="E1833" s="145" t="s">
        <v>1</v>
      </c>
      <c r="F1833" s="146" t="s">
        <v>1908</v>
      </c>
      <c r="H1833" s="147">
        <v>13.59</v>
      </c>
      <c r="L1833" s="143"/>
      <c r="M1833" s="148"/>
      <c r="T1833" s="149"/>
      <c r="AT1833" s="145" t="s">
        <v>143</v>
      </c>
      <c r="AU1833" s="145" t="s">
        <v>81</v>
      </c>
      <c r="AV1833" s="12" t="s">
        <v>81</v>
      </c>
      <c r="AW1833" s="12" t="s">
        <v>27</v>
      </c>
      <c r="AX1833" s="12" t="s">
        <v>71</v>
      </c>
      <c r="AY1833" s="145" t="s">
        <v>135</v>
      </c>
    </row>
    <row r="1834" spans="2:65" s="14" customFormat="1">
      <c r="B1834" s="156"/>
      <c r="D1834" s="144" t="s">
        <v>143</v>
      </c>
      <c r="E1834" s="157" t="s">
        <v>1</v>
      </c>
      <c r="F1834" s="158" t="s">
        <v>1909</v>
      </c>
      <c r="H1834" s="157" t="s">
        <v>1</v>
      </c>
      <c r="L1834" s="156"/>
      <c r="M1834" s="159"/>
      <c r="T1834" s="160"/>
      <c r="AT1834" s="157" t="s">
        <v>143</v>
      </c>
      <c r="AU1834" s="157" t="s">
        <v>81</v>
      </c>
      <c r="AV1834" s="14" t="s">
        <v>79</v>
      </c>
      <c r="AW1834" s="14" t="s">
        <v>27</v>
      </c>
      <c r="AX1834" s="14" t="s">
        <v>71</v>
      </c>
      <c r="AY1834" s="157" t="s">
        <v>135</v>
      </c>
    </row>
    <row r="1835" spans="2:65" s="12" customFormat="1">
      <c r="B1835" s="143"/>
      <c r="D1835" s="144" t="s">
        <v>143</v>
      </c>
      <c r="E1835" s="145" t="s">
        <v>1</v>
      </c>
      <c r="F1835" s="146" t="s">
        <v>1910</v>
      </c>
      <c r="H1835" s="147">
        <v>50.4</v>
      </c>
      <c r="L1835" s="143"/>
      <c r="M1835" s="148"/>
      <c r="T1835" s="149"/>
      <c r="AT1835" s="145" t="s">
        <v>143</v>
      </c>
      <c r="AU1835" s="145" t="s">
        <v>81</v>
      </c>
      <c r="AV1835" s="12" t="s">
        <v>81</v>
      </c>
      <c r="AW1835" s="12" t="s">
        <v>27</v>
      </c>
      <c r="AX1835" s="12" t="s">
        <v>71</v>
      </c>
      <c r="AY1835" s="145" t="s">
        <v>135</v>
      </c>
    </row>
    <row r="1836" spans="2:65" s="12" customFormat="1">
      <c r="B1836" s="143"/>
      <c r="D1836" s="144" t="s">
        <v>143</v>
      </c>
      <c r="E1836" s="145" t="s">
        <v>1</v>
      </c>
      <c r="F1836" s="146" t="s">
        <v>1911</v>
      </c>
      <c r="H1836" s="147">
        <v>12.78</v>
      </c>
      <c r="L1836" s="143"/>
      <c r="M1836" s="148"/>
      <c r="T1836" s="149"/>
      <c r="AT1836" s="145" t="s">
        <v>143</v>
      </c>
      <c r="AU1836" s="145" t="s">
        <v>81</v>
      </c>
      <c r="AV1836" s="12" t="s">
        <v>81</v>
      </c>
      <c r="AW1836" s="12" t="s">
        <v>27</v>
      </c>
      <c r="AX1836" s="12" t="s">
        <v>71</v>
      </c>
      <c r="AY1836" s="145" t="s">
        <v>135</v>
      </c>
    </row>
    <row r="1837" spans="2:65" s="14" customFormat="1">
      <c r="B1837" s="156"/>
      <c r="D1837" s="144" t="s">
        <v>143</v>
      </c>
      <c r="E1837" s="157" t="s">
        <v>1</v>
      </c>
      <c r="F1837" s="158" t="s">
        <v>1912</v>
      </c>
      <c r="H1837" s="157" t="s">
        <v>1</v>
      </c>
      <c r="L1837" s="156"/>
      <c r="M1837" s="159"/>
      <c r="T1837" s="160"/>
      <c r="AT1837" s="157" t="s">
        <v>143</v>
      </c>
      <c r="AU1837" s="157" t="s">
        <v>81</v>
      </c>
      <c r="AV1837" s="14" t="s">
        <v>79</v>
      </c>
      <c r="AW1837" s="14" t="s">
        <v>27</v>
      </c>
      <c r="AX1837" s="14" t="s">
        <v>71</v>
      </c>
      <c r="AY1837" s="157" t="s">
        <v>135</v>
      </c>
    </row>
    <row r="1838" spans="2:65" s="12" customFormat="1">
      <c r="B1838" s="143"/>
      <c r="D1838" s="144" t="s">
        <v>143</v>
      </c>
      <c r="E1838" s="145" t="s">
        <v>1</v>
      </c>
      <c r="F1838" s="146" t="s">
        <v>1913</v>
      </c>
      <c r="H1838" s="147">
        <v>143.85</v>
      </c>
      <c r="L1838" s="143"/>
      <c r="M1838" s="148"/>
      <c r="T1838" s="149"/>
      <c r="AT1838" s="145" t="s">
        <v>143</v>
      </c>
      <c r="AU1838" s="145" t="s">
        <v>81</v>
      </c>
      <c r="AV1838" s="12" t="s">
        <v>81</v>
      </c>
      <c r="AW1838" s="12" t="s">
        <v>27</v>
      </c>
      <c r="AX1838" s="12" t="s">
        <v>71</v>
      </c>
      <c r="AY1838" s="145" t="s">
        <v>135</v>
      </c>
    </row>
    <row r="1839" spans="2:65" s="12" customFormat="1">
      <c r="B1839" s="143"/>
      <c r="D1839" s="144" t="s">
        <v>143</v>
      </c>
      <c r="E1839" s="145" t="s">
        <v>1</v>
      </c>
      <c r="F1839" s="146" t="s">
        <v>1914</v>
      </c>
      <c r="H1839" s="147">
        <v>65.400000000000006</v>
      </c>
      <c r="L1839" s="143"/>
      <c r="M1839" s="148"/>
      <c r="T1839" s="149"/>
      <c r="AT1839" s="145" t="s">
        <v>143</v>
      </c>
      <c r="AU1839" s="145" t="s">
        <v>81</v>
      </c>
      <c r="AV1839" s="12" t="s">
        <v>81</v>
      </c>
      <c r="AW1839" s="12" t="s">
        <v>27</v>
      </c>
      <c r="AX1839" s="12" t="s">
        <v>71</v>
      </c>
      <c r="AY1839" s="145" t="s">
        <v>135</v>
      </c>
    </row>
    <row r="1840" spans="2:65" s="12" customFormat="1">
      <c r="B1840" s="143"/>
      <c r="D1840" s="144" t="s">
        <v>143</v>
      </c>
      <c r="E1840" s="145" t="s">
        <v>1</v>
      </c>
      <c r="F1840" s="146" t="s">
        <v>1915</v>
      </c>
      <c r="H1840" s="147">
        <v>5.64</v>
      </c>
      <c r="L1840" s="143"/>
      <c r="M1840" s="148"/>
      <c r="T1840" s="149"/>
      <c r="AT1840" s="145" t="s">
        <v>143</v>
      </c>
      <c r="AU1840" s="145" t="s">
        <v>81</v>
      </c>
      <c r="AV1840" s="12" t="s">
        <v>81</v>
      </c>
      <c r="AW1840" s="12" t="s">
        <v>27</v>
      </c>
      <c r="AX1840" s="12" t="s">
        <v>71</v>
      </c>
      <c r="AY1840" s="145" t="s">
        <v>135</v>
      </c>
    </row>
    <row r="1841" spans="2:65" s="14" customFormat="1">
      <c r="B1841" s="156"/>
      <c r="D1841" s="144" t="s">
        <v>143</v>
      </c>
      <c r="E1841" s="157" t="s">
        <v>1</v>
      </c>
      <c r="F1841" s="158" t="s">
        <v>1916</v>
      </c>
      <c r="H1841" s="157" t="s">
        <v>1</v>
      </c>
      <c r="L1841" s="156"/>
      <c r="M1841" s="159"/>
      <c r="T1841" s="160"/>
      <c r="AT1841" s="157" t="s">
        <v>143</v>
      </c>
      <c r="AU1841" s="157" t="s">
        <v>81</v>
      </c>
      <c r="AV1841" s="14" t="s">
        <v>79</v>
      </c>
      <c r="AW1841" s="14" t="s">
        <v>27</v>
      </c>
      <c r="AX1841" s="14" t="s">
        <v>71</v>
      </c>
      <c r="AY1841" s="157" t="s">
        <v>135</v>
      </c>
    </row>
    <row r="1842" spans="2:65" s="12" customFormat="1">
      <c r="B1842" s="143"/>
      <c r="D1842" s="144" t="s">
        <v>143</v>
      </c>
      <c r="E1842" s="145" t="s">
        <v>1</v>
      </c>
      <c r="F1842" s="146" t="s">
        <v>1917</v>
      </c>
      <c r="H1842" s="147">
        <v>5.75</v>
      </c>
      <c r="L1842" s="143"/>
      <c r="M1842" s="148"/>
      <c r="T1842" s="149"/>
      <c r="AT1842" s="145" t="s">
        <v>143</v>
      </c>
      <c r="AU1842" s="145" t="s">
        <v>81</v>
      </c>
      <c r="AV1842" s="12" t="s">
        <v>81</v>
      </c>
      <c r="AW1842" s="12" t="s">
        <v>27</v>
      </c>
      <c r="AX1842" s="12" t="s">
        <v>71</v>
      </c>
      <c r="AY1842" s="145" t="s">
        <v>135</v>
      </c>
    </row>
    <row r="1843" spans="2:65" s="14" customFormat="1">
      <c r="B1843" s="156"/>
      <c r="D1843" s="144" t="s">
        <v>143</v>
      </c>
      <c r="E1843" s="157" t="s">
        <v>1</v>
      </c>
      <c r="F1843" s="158" t="s">
        <v>1918</v>
      </c>
      <c r="H1843" s="157" t="s">
        <v>1</v>
      </c>
      <c r="L1843" s="156"/>
      <c r="M1843" s="159"/>
      <c r="T1843" s="160"/>
      <c r="AT1843" s="157" t="s">
        <v>143</v>
      </c>
      <c r="AU1843" s="157" t="s">
        <v>81</v>
      </c>
      <c r="AV1843" s="14" t="s">
        <v>79</v>
      </c>
      <c r="AW1843" s="14" t="s">
        <v>27</v>
      </c>
      <c r="AX1843" s="14" t="s">
        <v>71</v>
      </c>
      <c r="AY1843" s="157" t="s">
        <v>135</v>
      </c>
    </row>
    <row r="1844" spans="2:65" s="12" customFormat="1">
      <c r="B1844" s="143"/>
      <c r="D1844" s="144" t="s">
        <v>143</v>
      </c>
      <c r="E1844" s="145" t="s">
        <v>1</v>
      </c>
      <c r="F1844" s="146" t="s">
        <v>1919</v>
      </c>
      <c r="H1844" s="147">
        <v>128.87</v>
      </c>
      <c r="L1844" s="143"/>
      <c r="M1844" s="148"/>
      <c r="T1844" s="149"/>
      <c r="AT1844" s="145" t="s">
        <v>143</v>
      </c>
      <c r="AU1844" s="145" t="s">
        <v>81</v>
      </c>
      <c r="AV1844" s="12" t="s">
        <v>81</v>
      </c>
      <c r="AW1844" s="12" t="s">
        <v>27</v>
      </c>
      <c r="AX1844" s="12" t="s">
        <v>71</v>
      </c>
      <c r="AY1844" s="145" t="s">
        <v>135</v>
      </c>
    </row>
    <row r="1845" spans="2:65" s="12" customFormat="1">
      <c r="B1845" s="143"/>
      <c r="D1845" s="144" t="s">
        <v>143</v>
      </c>
      <c r="E1845" s="145" t="s">
        <v>1</v>
      </c>
      <c r="F1845" s="146" t="s">
        <v>1920</v>
      </c>
      <c r="H1845" s="147">
        <v>22.95</v>
      </c>
      <c r="L1845" s="143"/>
      <c r="M1845" s="148"/>
      <c r="T1845" s="149"/>
      <c r="AT1845" s="145" t="s">
        <v>143</v>
      </c>
      <c r="AU1845" s="145" t="s">
        <v>81</v>
      </c>
      <c r="AV1845" s="12" t="s">
        <v>81</v>
      </c>
      <c r="AW1845" s="12" t="s">
        <v>27</v>
      </c>
      <c r="AX1845" s="12" t="s">
        <v>71</v>
      </c>
      <c r="AY1845" s="145" t="s">
        <v>135</v>
      </c>
    </row>
    <row r="1846" spans="2:65" s="14" customFormat="1">
      <c r="B1846" s="156"/>
      <c r="D1846" s="144" t="s">
        <v>143</v>
      </c>
      <c r="E1846" s="157" t="s">
        <v>1</v>
      </c>
      <c r="F1846" s="158" t="s">
        <v>1921</v>
      </c>
      <c r="H1846" s="157" t="s">
        <v>1</v>
      </c>
      <c r="L1846" s="156"/>
      <c r="M1846" s="159"/>
      <c r="T1846" s="160"/>
      <c r="AT1846" s="157" t="s">
        <v>143</v>
      </c>
      <c r="AU1846" s="157" t="s">
        <v>81</v>
      </c>
      <c r="AV1846" s="14" t="s">
        <v>79</v>
      </c>
      <c r="AW1846" s="14" t="s">
        <v>27</v>
      </c>
      <c r="AX1846" s="14" t="s">
        <v>71</v>
      </c>
      <c r="AY1846" s="157" t="s">
        <v>135</v>
      </c>
    </row>
    <row r="1847" spans="2:65" s="12" customFormat="1">
      <c r="B1847" s="143"/>
      <c r="D1847" s="144" t="s">
        <v>143</v>
      </c>
      <c r="E1847" s="145" t="s">
        <v>1</v>
      </c>
      <c r="F1847" s="146" t="s">
        <v>1922</v>
      </c>
      <c r="H1847" s="147">
        <v>27.84</v>
      </c>
      <c r="L1847" s="143"/>
      <c r="M1847" s="148"/>
      <c r="T1847" s="149"/>
      <c r="AT1847" s="145" t="s">
        <v>143</v>
      </c>
      <c r="AU1847" s="145" t="s">
        <v>81</v>
      </c>
      <c r="AV1847" s="12" t="s">
        <v>81</v>
      </c>
      <c r="AW1847" s="12" t="s">
        <v>27</v>
      </c>
      <c r="AX1847" s="12" t="s">
        <v>71</v>
      </c>
      <c r="AY1847" s="145" t="s">
        <v>135</v>
      </c>
    </row>
    <row r="1848" spans="2:65" s="12" customFormat="1">
      <c r="B1848" s="143"/>
      <c r="D1848" s="144" t="s">
        <v>143</v>
      </c>
      <c r="E1848" s="145" t="s">
        <v>1</v>
      </c>
      <c r="F1848" s="146" t="s">
        <v>1923</v>
      </c>
      <c r="H1848" s="147">
        <v>12.72</v>
      </c>
      <c r="L1848" s="143"/>
      <c r="M1848" s="148"/>
      <c r="T1848" s="149"/>
      <c r="AT1848" s="145" t="s">
        <v>143</v>
      </c>
      <c r="AU1848" s="145" t="s">
        <v>81</v>
      </c>
      <c r="AV1848" s="12" t="s">
        <v>81</v>
      </c>
      <c r="AW1848" s="12" t="s">
        <v>27</v>
      </c>
      <c r="AX1848" s="12" t="s">
        <v>71</v>
      </c>
      <c r="AY1848" s="145" t="s">
        <v>135</v>
      </c>
    </row>
    <row r="1849" spans="2:65" s="14" customFormat="1">
      <c r="B1849" s="156"/>
      <c r="D1849" s="144" t="s">
        <v>143</v>
      </c>
      <c r="E1849" s="157" t="s">
        <v>1</v>
      </c>
      <c r="F1849" s="158" t="s">
        <v>1924</v>
      </c>
      <c r="H1849" s="157" t="s">
        <v>1</v>
      </c>
      <c r="L1849" s="156"/>
      <c r="M1849" s="159"/>
      <c r="T1849" s="160"/>
      <c r="AT1849" s="157" t="s">
        <v>143</v>
      </c>
      <c r="AU1849" s="157" t="s">
        <v>81</v>
      </c>
      <c r="AV1849" s="14" t="s">
        <v>79</v>
      </c>
      <c r="AW1849" s="14" t="s">
        <v>27</v>
      </c>
      <c r="AX1849" s="14" t="s">
        <v>71</v>
      </c>
      <c r="AY1849" s="157" t="s">
        <v>135</v>
      </c>
    </row>
    <row r="1850" spans="2:65" s="12" customFormat="1">
      <c r="B1850" s="143"/>
      <c r="D1850" s="144" t="s">
        <v>143</v>
      </c>
      <c r="E1850" s="145" t="s">
        <v>1</v>
      </c>
      <c r="F1850" s="146" t="s">
        <v>1925</v>
      </c>
      <c r="H1850" s="147">
        <v>134.87</v>
      </c>
      <c r="L1850" s="143"/>
      <c r="M1850" s="148"/>
      <c r="T1850" s="149"/>
      <c r="AT1850" s="145" t="s">
        <v>143</v>
      </c>
      <c r="AU1850" s="145" t="s">
        <v>81</v>
      </c>
      <c r="AV1850" s="12" t="s">
        <v>81</v>
      </c>
      <c r="AW1850" s="12" t="s">
        <v>27</v>
      </c>
      <c r="AX1850" s="12" t="s">
        <v>71</v>
      </c>
      <c r="AY1850" s="145" t="s">
        <v>135</v>
      </c>
    </row>
    <row r="1851" spans="2:65" s="12" customFormat="1">
      <c r="B1851" s="143"/>
      <c r="D1851" s="144" t="s">
        <v>143</v>
      </c>
      <c r="E1851" s="145" t="s">
        <v>1</v>
      </c>
      <c r="F1851" s="146" t="s">
        <v>1926</v>
      </c>
      <c r="H1851" s="147">
        <v>35.82</v>
      </c>
      <c r="L1851" s="143"/>
      <c r="M1851" s="148"/>
      <c r="T1851" s="149"/>
      <c r="AT1851" s="145" t="s">
        <v>143</v>
      </c>
      <c r="AU1851" s="145" t="s">
        <v>81</v>
      </c>
      <c r="AV1851" s="12" t="s">
        <v>81</v>
      </c>
      <c r="AW1851" s="12" t="s">
        <v>27</v>
      </c>
      <c r="AX1851" s="12" t="s">
        <v>71</v>
      </c>
      <c r="AY1851" s="145" t="s">
        <v>135</v>
      </c>
    </row>
    <row r="1852" spans="2:65" s="14" customFormat="1">
      <c r="B1852" s="156"/>
      <c r="D1852" s="144" t="s">
        <v>143</v>
      </c>
      <c r="E1852" s="157" t="s">
        <v>1</v>
      </c>
      <c r="F1852" s="158" t="s">
        <v>1927</v>
      </c>
      <c r="H1852" s="157" t="s">
        <v>1</v>
      </c>
      <c r="L1852" s="156"/>
      <c r="M1852" s="159"/>
      <c r="T1852" s="160"/>
      <c r="AT1852" s="157" t="s">
        <v>143</v>
      </c>
      <c r="AU1852" s="157" t="s">
        <v>81</v>
      </c>
      <c r="AV1852" s="14" t="s">
        <v>79</v>
      </c>
      <c r="AW1852" s="14" t="s">
        <v>27</v>
      </c>
      <c r="AX1852" s="14" t="s">
        <v>71</v>
      </c>
      <c r="AY1852" s="157" t="s">
        <v>135</v>
      </c>
    </row>
    <row r="1853" spans="2:65" s="12" customFormat="1">
      <c r="B1853" s="143"/>
      <c r="D1853" s="144" t="s">
        <v>143</v>
      </c>
      <c r="E1853" s="145" t="s">
        <v>1</v>
      </c>
      <c r="F1853" s="146" t="s">
        <v>1928</v>
      </c>
      <c r="H1853" s="147">
        <v>50.08</v>
      </c>
      <c r="L1853" s="143"/>
      <c r="M1853" s="148"/>
      <c r="T1853" s="149"/>
      <c r="AT1853" s="145" t="s">
        <v>143</v>
      </c>
      <c r="AU1853" s="145" t="s">
        <v>81</v>
      </c>
      <c r="AV1853" s="12" t="s">
        <v>81</v>
      </c>
      <c r="AW1853" s="12" t="s">
        <v>27</v>
      </c>
      <c r="AX1853" s="12" t="s">
        <v>71</v>
      </c>
      <c r="AY1853" s="145" t="s">
        <v>135</v>
      </c>
    </row>
    <row r="1854" spans="2:65" s="12" customFormat="1">
      <c r="B1854" s="143"/>
      <c r="D1854" s="144" t="s">
        <v>143</v>
      </c>
      <c r="E1854" s="145" t="s">
        <v>1</v>
      </c>
      <c r="F1854" s="146" t="s">
        <v>1929</v>
      </c>
      <c r="H1854" s="147">
        <v>10.98</v>
      </c>
      <c r="L1854" s="143"/>
      <c r="M1854" s="148"/>
      <c r="T1854" s="149"/>
      <c r="AT1854" s="145" t="s">
        <v>143</v>
      </c>
      <c r="AU1854" s="145" t="s">
        <v>81</v>
      </c>
      <c r="AV1854" s="12" t="s">
        <v>81</v>
      </c>
      <c r="AW1854" s="12" t="s">
        <v>27</v>
      </c>
      <c r="AX1854" s="12" t="s">
        <v>71</v>
      </c>
      <c r="AY1854" s="145" t="s">
        <v>135</v>
      </c>
    </row>
    <row r="1855" spans="2:65" s="13" customFormat="1">
      <c r="B1855" s="150"/>
      <c r="D1855" s="144" t="s">
        <v>143</v>
      </c>
      <c r="E1855" s="151" t="s">
        <v>1</v>
      </c>
      <c r="F1855" s="152" t="s">
        <v>174</v>
      </c>
      <c r="H1855" s="153">
        <v>2030.1469999999999</v>
      </c>
      <c r="L1855" s="150"/>
      <c r="M1855" s="154"/>
      <c r="T1855" s="155"/>
      <c r="AT1855" s="151" t="s">
        <v>143</v>
      </c>
      <c r="AU1855" s="151" t="s">
        <v>81</v>
      </c>
      <c r="AV1855" s="13" t="s">
        <v>141</v>
      </c>
      <c r="AW1855" s="13" t="s">
        <v>27</v>
      </c>
      <c r="AX1855" s="13" t="s">
        <v>79</v>
      </c>
      <c r="AY1855" s="151" t="s">
        <v>135</v>
      </c>
    </row>
    <row r="1856" spans="2:65" s="1" customFormat="1" ht="16.5" customHeight="1">
      <c r="B1856" s="129"/>
      <c r="C1856" s="161" t="s">
        <v>1930</v>
      </c>
      <c r="D1856" s="161" t="s">
        <v>212</v>
      </c>
      <c r="E1856" s="162" t="s">
        <v>1759</v>
      </c>
      <c r="F1856" s="163" t="s">
        <v>1760</v>
      </c>
      <c r="G1856" s="164" t="s">
        <v>215</v>
      </c>
      <c r="H1856" s="165">
        <v>0.60899999999999999</v>
      </c>
      <c r="I1856" s="166"/>
      <c r="J1856" s="166">
        <f>ROUND(I1856*H1856,2)</f>
        <v>0</v>
      </c>
      <c r="K1856" s="167"/>
      <c r="L1856" s="168"/>
      <c r="M1856" s="169" t="s">
        <v>1</v>
      </c>
      <c r="N1856" s="170" t="s">
        <v>36</v>
      </c>
      <c r="O1856" s="139">
        <v>0</v>
      </c>
      <c r="P1856" s="139">
        <f>O1856*H1856</f>
        <v>0</v>
      </c>
      <c r="Q1856" s="139">
        <v>1</v>
      </c>
      <c r="R1856" s="139">
        <f>Q1856*H1856</f>
        <v>0.60899999999999999</v>
      </c>
      <c r="S1856" s="139">
        <v>0</v>
      </c>
      <c r="T1856" s="140">
        <f>S1856*H1856</f>
        <v>0</v>
      </c>
      <c r="AR1856" s="141" t="s">
        <v>302</v>
      </c>
      <c r="AT1856" s="141" t="s">
        <v>212</v>
      </c>
      <c r="AU1856" s="141" t="s">
        <v>81</v>
      </c>
      <c r="AY1856" s="17" t="s">
        <v>135</v>
      </c>
      <c r="BE1856" s="142">
        <f>IF(N1856="základní",J1856,0)</f>
        <v>0</v>
      </c>
      <c r="BF1856" s="142">
        <f>IF(N1856="snížená",J1856,0)</f>
        <v>0</v>
      </c>
      <c r="BG1856" s="142">
        <f>IF(N1856="zákl. přenesená",J1856,0)</f>
        <v>0</v>
      </c>
      <c r="BH1856" s="142">
        <f>IF(N1856="sníž. přenesená",J1856,0)</f>
        <v>0</v>
      </c>
      <c r="BI1856" s="142">
        <f>IF(N1856="nulová",J1856,0)</f>
        <v>0</v>
      </c>
      <c r="BJ1856" s="17" t="s">
        <v>79</v>
      </c>
      <c r="BK1856" s="142">
        <f>ROUND(I1856*H1856,2)</f>
        <v>0</v>
      </c>
      <c r="BL1856" s="17" t="s">
        <v>221</v>
      </c>
      <c r="BM1856" s="141" t="s">
        <v>1931</v>
      </c>
    </row>
    <row r="1857" spans="2:65" s="12" customFormat="1">
      <c r="B1857" s="143"/>
      <c r="D1857" s="144" t="s">
        <v>143</v>
      </c>
      <c r="F1857" s="146" t="s">
        <v>1932</v>
      </c>
      <c r="H1857" s="147">
        <v>0.60899999999999999</v>
      </c>
      <c r="L1857" s="143"/>
      <c r="M1857" s="148"/>
      <c r="T1857" s="149"/>
      <c r="AT1857" s="145" t="s">
        <v>143</v>
      </c>
      <c r="AU1857" s="145" t="s">
        <v>81</v>
      </c>
      <c r="AV1857" s="12" t="s">
        <v>81</v>
      </c>
      <c r="AW1857" s="12" t="s">
        <v>3</v>
      </c>
      <c r="AX1857" s="12" t="s">
        <v>79</v>
      </c>
      <c r="AY1857" s="145" t="s">
        <v>135</v>
      </c>
    </row>
    <row r="1858" spans="2:65" s="1" customFormat="1" ht="33" customHeight="1">
      <c r="B1858" s="129"/>
      <c r="C1858" s="130" t="s">
        <v>1933</v>
      </c>
      <c r="D1858" s="130" t="s">
        <v>137</v>
      </c>
      <c r="E1858" s="131" t="s">
        <v>1934</v>
      </c>
      <c r="F1858" s="132" t="s">
        <v>1935</v>
      </c>
      <c r="G1858" s="133" t="s">
        <v>140</v>
      </c>
      <c r="H1858" s="134">
        <v>2728.9569999999999</v>
      </c>
      <c r="I1858" s="135"/>
      <c r="J1858" s="135">
        <f>ROUND(I1858*H1858,2)</f>
        <v>0</v>
      </c>
      <c r="K1858" s="136"/>
      <c r="L1858" s="29"/>
      <c r="M1858" s="137" t="s">
        <v>1</v>
      </c>
      <c r="N1858" s="138" t="s">
        <v>36</v>
      </c>
      <c r="O1858" s="139">
        <v>0.17899999999999999</v>
      </c>
      <c r="P1858" s="139">
        <f>O1858*H1858</f>
        <v>488.48330299999998</v>
      </c>
      <c r="Q1858" s="139">
        <v>8.8000000000000003E-4</v>
      </c>
      <c r="R1858" s="139">
        <f>Q1858*H1858</f>
        <v>2.40148216</v>
      </c>
      <c r="S1858" s="139">
        <v>0</v>
      </c>
      <c r="T1858" s="140">
        <f>S1858*H1858</f>
        <v>0</v>
      </c>
      <c r="AR1858" s="141" t="s">
        <v>221</v>
      </c>
      <c r="AT1858" s="141" t="s">
        <v>137</v>
      </c>
      <c r="AU1858" s="141" t="s">
        <v>81</v>
      </c>
      <c r="AY1858" s="17" t="s">
        <v>135</v>
      </c>
      <c r="BE1858" s="142">
        <f>IF(N1858="základní",J1858,0)</f>
        <v>0</v>
      </c>
      <c r="BF1858" s="142">
        <f>IF(N1858="snížená",J1858,0)</f>
        <v>0</v>
      </c>
      <c r="BG1858" s="142">
        <f>IF(N1858="zákl. přenesená",J1858,0)</f>
        <v>0</v>
      </c>
      <c r="BH1858" s="142">
        <f>IF(N1858="sníž. přenesená",J1858,0)</f>
        <v>0</v>
      </c>
      <c r="BI1858" s="142">
        <f>IF(N1858="nulová",J1858,0)</f>
        <v>0</v>
      </c>
      <c r="BJ1858" s="17" t="s">
        <v>79</v>
      </c>
      <c r="BK1858" s="142">
        <f>ROUND(I1858*H1858,2)</f>
        <v>0</v>
      </c>
      <c r="BL1858" s="17" t="s">
        <v>221</v>
      </c>
      <c r="BM1858" s="141" t="s">
        <v>1936</v>
      </c>
    </row>
    <row r="1859" spans="2:65" s="14" customFormat="1">
      <c r="B1859" s="156"/>
      <c r="D1859" s="144" t="s">
        <v>143</v>
      </c>
      <c r="E1859" s="157" t="s">
        <v>1</v>
      </c>
      <c r="F1859" s="158" t="s">
        <v>577</v>
      </c>
      <c r="H1859" s="157" t="s">
        <v>1</v>
      </c>
      <c r="L1859" s="156"/>
      <c r="M1859" s="159"/>
      <c r="T1859" s="160"/>
      <c r="AT1859" s="157" t="s">
        <v>143</v>
      </c>
      <c r="AU1859" s="157" t="s">
        <v>81</v>
      </c>
      <c r="AV1859" s="14" t="s">
        <v>79</v>
      </c>
      <c r="AW1859" s="14" t="s">
        <v>27</v>
      </c>
      <c r="AX1859" s="14" t="s">
        <v>71</v>
      </c>
      <c r="AY1859" s="157" t="s">
        <v>135</v>
      </c>
    </row>
    <row r="1860" spans="2:65" s="12" customFormat="1">
      <c r="B1860" s="143"/>
      <c r="D1860" s="144" t="s">
        <v>143</v>
      </c>
      <c r="E1860" s="145" t="s">
        <v>1</v>
      </c>
      <c r="F1860" s="146" t="s">
        <v>1902</v>
      </c>
      <c r="H1860" s="147">
        <v>1257.26</v>
      </c>
      <c r="L1860" s="143"/>
      <c r="M1860" s="148"/>
      <c r="T1860" s="149"/>
      <c r="AT1860" s="145" t="s">
        <v>143</v>
      </c>
      <c r="AU1860" s="145" t="s">
        <v>81</v>
      </c>
      <c r="AV1860" s="12" t="s">
        <v>81</v>
      </c>
      <c r="AW1860" s="12" t="s">
        <v>27</v>
      </c>
      <c r="AX1860" s="12" t="s">
        <v>71</v>
      </c>
      <c r="AY1860" s="145" t="s">
        <v>135</v>
      </c>
    </row>
    <row r="1861" spans="2:65" s="12" customFormat="1">
      <c r="B1861" s="143"/>
      <c r="D1861" s="144" t="s">
        <v>143</v>
      </c>
      <c r="E1861" s="145" t="s">
        <v>1</v>
      </c>
      <c r="F1861" s="146" t="s">
        <v>1905</v>
      </c>
      <c r="H1861" s="147">
        <v>-21.12</v>
      </c>
      <c r="L1861" s="143"/>
      <c r="M1861" s="148"/>
      <c r="T1861" s="149"/>
      <c r="AT1861" s="145" t="s">
        <v>143</v>
      </c>
      <c r="AU1861" s="145" t="s">
        <v>81</v>
      </c>
      <c r="AV1861" s="12" t="s">
        <v>81</v>
      </c>
      <c r="AW1861" s="12" t="s">
        <v>27</v>
      </c>
      <c r="AX1861" s="12" t="s">
        <v>71</v>
      </c>
      <c r="AY1861" s="145" t="s">
        <v>135</v>
      </c>
    </row>
    <row r="1862" spans="2:65" s="12" customFormat="1">
      <c r="B1862" s="143"/>
      <c r="D1862" s="144" t="s">
        <v>143</v>
      </c>
      <c r="E1862" s="145" t="s">
        <v>1</v>
      </c>
      <c r="F1862" s="146" t="s">
        <v>1903</v>
      </c>
      <c r="H1862" s="147">
        <v>43.896999999999998</v>
      </c>
      <c r="L1862" s="143"/>
      <c r="M1862" s="148"/>
      <c r="T1862" s="149"/>
      <c r="AT1862" s="145" t="s">
        <v>143</v>
      </c>
      <c r="AU1862" s="145" t="s">
        <v>81</v>
      </c>
      <c r="AV1862" s="12" t="s">
        <v>81</v>
      </c>
      <c r="AW1862" s="12" t="s">
        <v>27</v>
      </c>
      <c r="AX1862" s="12" t="s">
        <v>71</v>
      </c>
      <c r="AY1862" s="145" t="s">
        <v>135</v>
      </c>
    </row>
    <row r="1863" spans="2:65" s="12" customFormat="1">
      <c r="B1863" s="143"/>
      <c r="D1863" s="144" t="s">
        <v>143</v>
      </c>
      <c r="E1863" s="145" t="s">
        <v>1</v>
      </c>
      <c r="F1863" s="146" t="s">
        <v>1904</v>
      </c>
      <c r="H1863" s="147">
        <v>16.8</v>
      </c>
      <c r="L1863" s="143"/>
      <c r="M1863" s="148"/>
      <c r="T1863" s="149"/>
      <c r="AT1863" s="145" t="s">
        <v>143</v>
      </c>
      <c r="AU1863" s="145" t="s">
        <v>81</v>
      </c>
      <c r="AV1863" s="12" t="s">
        <v>81</v>
      </c>
      <c r="AW1863" s="12" t="s">
        <v>27</v>
      </c>
      <c r="AX1863" s="12" t="s">
        <v>71</v>
      </c>
      <c r="AY1863" s="145" t="s">
        <v>135</v>
      </c>
    </row>
    <row r="1864" spans="2:65" s="14" customFormat="1">
      <c r="B1864" s="156"/>
      <c r="D1864" s="144" t="s">
        <v>143</v>
      </c>
      <c r="E1864" s="157" t="s">
        <v>1</v>
      </c>
      <c r="F1864" s="158" t="s">
        <v>1906</v>
      </c>
      <c r="H1864" s="157" t="s">
        <v>1</v>
      </c>
      <c r="L1864" s="156"/>
      <c r="M1864" s="159"/>
      <c r="T1864" s="160"/>
      <c r="AT1864" s="157" t="s">
        <v>143</v>
      </c>
      <c r="AU1864" s="157" t="s">
        <v>81</v>
      </c>
      <c r="AV1864" s="14" t="s">
        <v>79</v>
      </c>
      <c r="AW1864" s="14" t="s">
        <v>27</v>
      </c>
      <c r="AX1864" s="14" t="s">
        <v>71</v>
      </c>
      <c r="AY1864" s="157" t="s">
        <v>135</v>
      </c>
    </row>
    <row r="1865" spans="2:65" s="12" customFormat="1">
      <c r="B1865" s="143"/>
      <c r="D1865" s="144" t="s">
        <v>143</v>
      </c>
      <c r="E1865" s="145" t="s">
        <v>1</v>
      </c>
      <c r="F1865" s="146" t="s">
        <v>1937</v>
      </c>
      <c r="H1865" s="147">
        <v>23.54</v>
      </c>
      <c r="L1865" s="143"/>
      <c r="M1865" s="148"/>
      <c r="T1865" s="149"/>
      <c r="AT1865" s="145" t="s">
        <v>143</v>
      </c>
      <c r="AU1865" s="145" t="s">
        <v>81</v>
      </c>
      <c r="AV1865" s="12" t="s">
        <v>81</v>
      </c>
      <c r="AW1865" s="12" t="s">
        <v>27</v>
      </c>
      <c r="AX1865" s="12" t="s">
        <v>71</v>
      </c>
      <c r="AY1865" s="145" t="s">
        <v>135</v>
      </c>
    </row>
    <row r="1866" spans="2:65" s="12" customFormat="1">
      <c r="B1866" s="143"/>
      <c r="D1866" s="144" t="s">
        <v>143</v>
      </c>
      <c r="E1866" s="145" t="s">
        <v>1</v>
      </c>
      <c r="F1866" s="146" t="s">
        <v>1938</v>
      </c>
      <c r="H1866" s="147">
        <v>25.67</v>
      </c>
      <c r="L1866" s="143"/>
      <c r="M1866" s="148"/>
      <c r="T1866" s="149"/>
      <c r="AT1866" s="145" t="s">
        <v>143</v>
      </c>
      <c r="AU1866" s="145" t="s">
        <v>81</v>
      </c>
      <c r="AV1866" s="12" t="s">
        <v>81</v>
      </c>
      <c r="AW1866" s="12" t="s">
        <v>27</v>
      </c>
      <c r="AX1866" s="12" t="s">
        <v>71</v>
      </c>
      <c r="AY1866" s="145" t="s">
        <v>135</v>
      </c>
    </row>
    <row r="1867" spans="2:65" s="14" customFormat="1">
      <c r="B1867" s="156"/>
      <c r="D1867" s="144" t="s">
        <v>143</v>
      </c>
      <c r="E1867" s="157" t="s">
        <v>1</v>
      </c>
      <c r="F1867" s="158" t="s">
        <v>1909</v>
      </c>
      <c r="H1867" s="157" t="s">
        <v>1</v>
      </c>
      <c r="L1867" s="156"/>
      <c r="M1867" s="159"/>
      <c r="T1867" s="160"/>
      <c r="AT1867" s="157" t="s">
        <v>143</v>
      </c>
      <c r="AU1867" s="157" t="s">
        <v>81</v>
      </c>
      <c r="AV1867" s="14" t="s">
        <v>79</v>
      </c>
      <c r="AW1867" s="14" t="s">
        <v>27</v>
      </c>
      <c r="AX1867" s="14" t="s">
        <v>71</v>
      </c>
      <c r="AY1867" s="157" t="s">
        <v>135</v>
      </c>
    </row>
    <row r="1868" spans="2:65" s="12" customFormat="1">
      <c r="B1868" s="143"/>
      <c r="D1868" s="144" t="s">
        <v>143</v>
      </c>
      <c r="E1868" s="145" t="s">
        <v>1</v>
      </c>
      <c r="F1868" s="146" t="s">
        <v>1939</v>
      </c>
      <c r="H1868" s="147">
        <v>100.8</v>
      </c>
      <c r="L1868" s="143"/>
      <c r="M1868" s="148"/>
      <c r="T1868" s="149"/>
      <c r="AT1868" s="145" t="s">
        <v>143</v>
      </c>
      <c r="AU1868" s="145" t="s">
        <v>81</v>
      </c>
      <c r="AV1868" s="12" t="s">
        <v>81</v>
      </c>
      <c r="AW1868" s="12" t="s">
        <v>27</v>
      </c>
      <c r="AX1868" s="12" t="s">
        <v>71</v>
      </c>
      <c r="AY1868" s="145" t="s">
        <v>135</v>
      </c>
    </row>
    <row r="1869" spans="2:65" s="12" customFormat="1">
      <c r="B1869" s="143"/>
      <c r="D1869" s="144" t="s">
        <v>143</v>
      </c>
      <c r="E1869" s="145" t="s">
        <v>1</v>
      </c>
      <c r="F1869" s="146" t="s">
        <v>1940</v>
      </c>
      <c r="H1869" s="147">
        <v>25.56</v>
      </c>
      <c r="L1869" s="143"/>
      <c r="M1869" s="148"/>
      <c r="T1869" s="149"/>
      <c r="AT1869" s="145" t="s">
        <v>143</v>
      </c>
      <c r="AU1869" s="145" t="s">
        <v>81</v>
      </c>
      <c r="AV1869" s="12" t="s">
        <v>81</v>
      </c>
      <c r="AW1869" s="12" t="s">
        <v>27</v>
      </c>
      <c r="AX1869" s="12" t="s">
        <v>71</v>
      </c>
      <c r="AY1869" s="145" t="s">
        <v>135</v>
      </c>
    </row>
    <row r="1870" spans="2:65" s="14" customFormat="1">
      <c r="B1870" s="156"/>
      <c r="D1870" s="144" t="s">
        <v>143</v>
      </c>
      <c r="E1870" s="157" t="s">
        <v>1</v>
      </c>
      <c r="F1870" s="158" t="s">
        <v>1912</v>
      </c>
      <c r="H1870" s="157" t="s">
        <v>1</v>
      </c>
      <c r="L1870" s="156"/>
      <c r="M1870" s="159"/>
      <c r="T1870" s="160"/>
      <c r="AT1870" s="157" t="s">
        <v>143</v>
      </c>
      <c r="AU1870" s="157" t="s">
        <v>81</v>
      </c>
      <c r="AV1870" s="14" t="s">
        <v>79</v>
      </c>
      <c r="AW1870" s="14" t="s">
        <v>27</v>
      </c>
      <c r="AX1870" s="14" t="s">
        <v>71</v>
      </c>
      <c r="AY1870" s="157" t="s">
        <v>135</v>
      </c>
    </row>
    <row r="1871" spans="2:65" s="12" customFormat="1">
      <c r="B1871" s="143"/>
      <c r="D1871" s="144" t="s">
        <v>143</v>
      </c>
      <c r="E1871" s="145" t="s">
        <v>1</v>
      </c>
      <c r="F1871" s="146" t="s">
        <v>1941</v>
      </c>
      <c r="H1871" s="147">
        <v>287.7</v>
      </c>
      <c r="L1871" s="143"/>
      <c r="M1871" s="148"/>
      <c r="T1871" s="149"/>
      <c r="AT1871" s="145" t="s">
        <v>143</v>
      </c>
      <c r="AU1871" s="145" t="s">
        <v>81</v>
      </c>
      <c r="AV1871" s="12" t="s">
        <v>81</v>
      </c>
      <c r="AW1871" s="12" t="s">
        <v>27</v>
      </c>
      <c r="AX1871" s="12" t="s">
        <v>71</v>
      </c>
      <c r="AY1871" s="145" t="s">
        <v>135</v>
      </c>
    </row>
    <row r="1872" spans="2:65" s="12" customFormat="1">
      <c r="B1872" s="143"/>
      <c r="D1872" s="144" t="s">
        <v>143</v>
      </c>
      <c r="E1872" s="145" t="s">
        <v>1</v>
      </c>
      <c r="F1872" s="146" t="s">
        <v>1942</v>
      </c>
      <c r="H1872" s="147">
        <v>104.64</v>
      </c>
      <c r="L1872" s="143"/>
      <c r="M1872" s="148"/>
      <c r="T1872" s="149"/>
      <c r="AT1872" s="145" t="s">
        <v>143</v>
      </c>
      <c r="AU1872" s="145" t="s">
        <v>81</v>
      </c>
      <c r="AV1872" s="12" t="s">
        <v>81</v>
      </c>
      <c r="AW1872" s="12" t="s">
        <v>27</v>
      </c>
      <c r="AX1872" s="12" t="s">
        <v>71</v>
      </c>
      <c r="AY1872" s="145" t="s">
        <v>135</v>
      </c>
    </row>
    <row r="1873" spans="2:51" s="12" customFormat="1">
      <c r="B1873" s="143"/>
      <c r="D1873" s="144" t="s">
        <v>143</v>
      </c>
      <c r="E1873" s="145" t="s">
        <v>1</v>
      </c>
      <c r="F1873" s="146" t="s">
        <v>1943</v>
      </c>
      <c r="H1873" s="147">
        <v>8.4600000000000009</v>
      </c>
      <c r="L1873" s="143"/>
      <c r="M1873" s="148"/>
      <c r="T1873" s="149"/>
      <c r="AT1873" s="145" t="s">
        <v>143</v>
      </c>
      <c r="AU1873" s="145" t="s">
        <v>81</v>
      </c>
      <c r="AV1873" s="12" t="s">
        <v>81</v>
      </c>
      <c r="AW1873" s="12" t="s">
        <v>27</v>
      </c>
      <c r="AX1873" s="12" t="s">
        <v>71</v>
      </c>
      <c r="AY1873" s="145" t="s">
        <v>135</v>
      </c>
    </row>
    <row r="1874" spans="2:51" s="14" customFormat="1">
      <c r="B1874" s="156"/>
      <c r="D1874" s="144" t="s">
        <v>143</v>
      </c>
      <c r="E1874" s="157" t="s">
        <v>1</v>
      </c>
      <c r="F1874" s="158" t="s">
        <v>1916</v>
      </c>
      <c r="H1874" s="157" t="s">
        <v>1</v>
      </c>
      <c r="L1874" s="156"/>
      <c r="M1874" s="159"/>
      <c r="T1874" s="160"/>
      <c r="AT1874" s="157" t="s">
        <v>143</v>
      </c>
      <c r="AU1874" s="157" t="s">
        <v>81</v>
      </c>
      <c r="AV1874" s="14" t="s">
        <v>79</v>
      </c>
      <c r="AW1874" s="14" t="s">
        <v>27</v>
      </c>
      <c r="AX1874" s="14" t="s">
        <v>71</v>
      </c>
      <c r="AY1874" s="157" t="s">
        <v>135</v>
      </c>
    </row>
    <row r="1875" spans="2:51" s="12" customFormat="1">
      <c r="B1875" s="143"/>
      <c r="D1875" s="144" t="s">
        <v>143</v>
      </c>
      <c r="E1875" s="145" t="s">
        <v>1</v>
      </c>
      <c r="F1875" s="146" t="s">
        <v>1944</v>
      </c>
      <c r="H1875" s="147">
        <v>11.5</v>
      </c>
      <c r="L1875" s="143"/>
      <c r="M1875" s="148"/>
      <c r="T1875" s="149"/>
      <c r="AT1875" s="145" t="s">
        <v>143</v>
      </c>
      <c r="AU1875" s="145" t="s">
        <v>81</v>
      </c>
      <c r="AV1875" s="12" t="s">
        <v>81</v>
      </c>
      <c r="AW1875" s="12" t="s">
        <v>27</v>
      </c>
      <c r="AX1875" s="12" t="s">
        <v>71</v>
      </c>
      <c r="AY1875" s="145" t="s">
        <v>135</v>
      </c>
    </row>
    <row r="1876" spans="2:51" s="14" customFormat="1">
      <c r="B1876" s="156"/>
      <c r="D1876" s="144" t="s">
        <v>143</v>
      </c>
      <c r="E1876" s="157" t="s">
        <v>1</v>
      </c>
      <c r="F1876" s="158" t="s">
        <v>1918</v>
      </c>
      <c r="H1876" s="157" t="s">
        <v>1</v>
      </c>
      <c r="L1876" s="156"/>
      <c r="M1876" s="159"/>
      <c r="T1876" s="160"/>
      <c r="AT1876" s="157" t="s">
        <v>143</v>
      </c>
      <c r="AU1876" s="157" t="s">
        <v>81</v>
      </c>
      <c r="AV1876" s="14" t="s">
        <v>79</v>
      </c>
      <c r="AW1876" s="14" t="s">
        <v>27</v>
      </c>
      <c r="AX1876" s="14" t="s">
        <v>71</v>
      </c>
      <c r="AY1876" s="157" t="s">
        <v>135</v>
      </c>
    </row>
    <row r="1877" spans="2:51" s="12" customFormat="1">
      <c r="B1877" s="143"/>
      <c r="D1877" s="144" t="s">
        <v>143</v>
      </c>
      <c r="E1877" s="145" t="s">
        <v>1</v>
      </c>
      <c r="F1877" s="146" t="s">
        <v>1945</v>
      </c>
      <c r="H1877" s="147">
        <v>257.74</v>
      </c>
      <c r="L1877" s="143"/>
      <c r="M1877" s="148"/>
      <c r="T1877" s="149"/>
      <c r="AT1877" s="145" t="s">
        <v>143</v>
      </c>
      <c r="AU1877" s="145" t="s">
        <v>81</v>
      </c>
      <c r="AV1877" s="12" t="s">
        <v>81</v>
      </c>
      <c r="AW1877" s="12" t="s">
        <v>27</v>
      </c>
      <c r="AX1877" s="12" t="s">
        <v>71</v>
      </c>
      <c r="AY1877" s="145" t="s">
        <v>135</v>
      </c>
    </row>
    <row r="1878" spans="2:51" s="12" customFormat="1">
      <c r="B1878" s="143"/>
      <c r="D1878" s="144" t="s">
        <v>143</v>
      </c>
      <c r="E1878" s="145" t="s">
        <v>1</v>
      </c>
      <c r="F1878" s="146" t="s">
        <v>1946</v>
      </c>
      <c r="H1878" s="147">
        <v>41.31</v>
      </c>
      <c r="L1878" s="143"/>
      <c r="M1878" s="148"/>
      <c r="T1878" s="149"/>
      <c r="AT1878" s="145" t="s">
        <v>143</v>
      </c>
      <c r="AU1878" s="145" t="s">
        <v>81</v>
      </c>
      <c r="AV1878" s="12" t="s">
        <v>81</v>
      </c>
      <c r="AW1878" s="12" t="s">
        <v>27</v>
      </c>
      <c r="AX1878" s="12" t="s">
        <v>71</v>
      </c>
      <c r="AY1878" s="145" t="s">
        <v>135</v>
      </c>
    </row>
    <row r="1879" spans="2:51" s="14" customFormat="1">
      <c r="B1879" s="156"/>
      <c r="D1879" s="144" t="s">
        <v>143</v>
      </c>
      <c r="E1879" s="157" t="s">
        <v>1</v>
      </c>
      <c r="F1879" s="158" t="s">
        <v>1921</v>
      </c>
      <c r="H1879" s="157" t="s">
        <v>1</v>
      </c>
      <c r="L1879" s="156"/>
      <c r="M1879" s="159"/>
      <c r="T1879" s="160"/>
      <c r="AT1879" s="157" t="s">
        <v>143</v>
      </c>
      <c r="AU1879" s="157" t="s">
        <v>81</v>
      </c>
      <c r="AV1879" s="14" t="s">
        <v>79</v>
      </c>
      <c r="AW1879" s="14" t="s">
        <v>27</v>
      </c>
      <c r="AX1879" s="14" t="s">
        <v>71</v>
      </c>
      <c r="AY1879" s="157" t="s">
        <v>135</v>
      </c>
    </row>
    <row r="1880" spans="2:51" s="12" customFormat="1">
      <c r="B1880" s="143"/>
      <c r="D1880" s="144" t="s">
        <v>143</v>
      </c>
      <c r="E1880" s="145" t="s">
        <v>1</v>
      </c>
      <c r="F1880" s="146" t="s">
        <v>1947</v>
      </c>
      <c r="H1880" s="147">
        <v>55.68</v>
      </c>
      <c r="L1880" s="143"/>
      <c r="M1880" s="148"/>
      <c r="T1880" s="149"/>
      <c r="AT1880" s="145" t="s">
        <v>143</v>
      </c>
      <c r="AU1880" s="145" t="s">
        <v>81</v>
      </c>
      <c r="AV1880" s="12" t="s">
        <v>81</v>
      </c>
      <c r="AW1880" s="12" t="s">
        <v>27</v>
      </c>
      <c r="AX1880" s="12" t="s">
        <v>71</v>
      </c>
      <c r="AY1880" s="145" t="s">
        <v>135</v>
      </c>
    </row>
    <row r="1881" spans="2:51" s="12" customFormat="1">
      <c r="B1881" s="143"/>
      <c r="D1881" s="144" t="s">
        <v>143</v>
      </c>
      <c r="E1881" s="145" t="s">
        <v>1</v>
      </c>
      <c r="F1881" s="146" t="s">
        <v>1948</v>
      </c>
      <c r="H1881" s="147">
        <v>23.32</v>
      </c>
      <c r="L1881" s="143"/>
      <c r="M1881" s="148"/>
      <c r="T1881" s="149"/>
      <c r="AT1881" s="145" t="s">
        <v>143</v>
      </c>
      <c r="AU1881" s="145" t="s">
        <v>81</v>
      </c>
      <c r="AV1881" s="12" t="s">
        <v>81</v>
      </c>
      <c r="AW1881" s="12" t="s">
        <v>27</v>
      </c>
      <c r="AX1881" s="12" t="s">
        <v>71</v>
      </c>
      <c r="AY1881" s="145" t="s">
        <v>135</v>
      </c>
    </row>
    <row r="1882" spans="2:51" s="14" customFormat="1">
      <c r="B1882" s="156"/>
      <c r="D1882" s="144" t="s">
        <v>143</v>
      </c>
      <c r="E1882" s="157" t="s">
        <v>1</v>
      </c>
      <c r="F1882" s="158" t="s">
        <v>1924</v>
      </c>
      <c r="H1882" s="157" t="s">
        <v>1</v>
      </c>
      <c r="L1882" s="156"/>
      <c r="M1882" s="159"/>
      <c r="T1882" s="160"/>
      <c r="AT1882" s="157" t="s">
        <v>143</v>
      </c>
      <c r="AU1882" s="157" t="s">
        <v>81</v>
      </c>
      <c r="AV1882" s="14" t="s">
        <v>79</v>
      </c>
      <c r="AW1882" s="14" t="s">
        <v>27</v>
      </c>
      <c r="AX1882" s="14" t="s">
        <v>71</v>
      </c>
      <c r="AY1882" s="157" t="s">
        <v>135</v>
      </c>
    </row>
    <row r="1883" spans="2:51" s="12" customFormat="1">
      <c r="B1883" s="143"/>
      <c r="D1883" s="144" t="s">
        <v>143</v>
      </c>
      <c r="E1883" s="145" t="s">
        <v>1</v>
      </c>
      <c r="F1883" s="146" t="s">
        <v>1949</v>
      </c>
      <c r="H1883" s="147">
        <v>269.74</v>
      </c>
      <c r="L1883" s="143"/>
      <c r="M1883" s="148"/>
      <c r="T1883" s="149"/>
      <c r="AT1883" s="145" t="s">
        <v>143</v>
      </c>
      <c r="AU1883" s="145" t="s">
        <v>81</v>
      </c>
      <c r="AV1883" s="12" t="s">
        <v>81</v>
      </c>
      <c r="AW1883" s="12" t="s">
        <v>27</v>
      </c>
      <c r="AX1883" s="12" t="s">
        <v>71</v>
      </c>
      <c r="AY1883" s="145" t="s">
        <v>135</v>
      </c>
    </row>
    <row r="1884" spans="2:51" s="12" customFormat="1">
      <c r="B1884" s="143"/>
      <c r="D1884" s="144" t="s">
        <v>143</v>
      </c>
      <c r="E1884" s="145" t="s">
        <v>1</v>
      </c>
      <c r="F1884" s="146" t="s">
        <v>1950</v>
      </c>
      <c r="H1884" s="147">
        <v>59.7</v>
      </c>
      <c r="L1884" s="143"/>
      <c r="M1884" s="148"/>
      <c r="T1884" s="149"/>
      <c r="AT1884" s="145" t="s">
        <v>143</v>
      </c>
      <c r="AU1884" s="145" t="s">
        <v>81</v>
      </c>
      <c r="AV1884" s="12" t="s">
        <v>81</v>
      </c>
      <c r="AW1884" s="12" t="s">
        <v>27</v>
      </c>
      <c r="AX1884" s="12" t="s">
        <v>71</v>
      </c>
      <c r="AY1884" s="145" t="s">
        <v>135</v>
      </c>
    </row>
    <row r="1885" spans="2:51" s="14" customFormat="1">
      <c r="B1885" s="156"/>
      <c r="D1885" s="144" t="s">
        <v>143</v>
      </c>
      <c r="E1885" s="157" t="s">
        <v>1</v>
      </c>
      <c r="F1885" s="158" t="s">
        <v>1927</v>
      </c>
      <c r="H1885" s="157" t="s">
        <v>1</v>
      </c>
      <c r="L1885" s="156"/>
      <c r="M1885" s="159"/>
      <c r="T1885" s="160"/>
      <c r="AT1885" s="157" t="s">
        <v>143</v>
      </c>
      <c r="AU1885" s="157" t="s">
        <v>81</v>
      </c>
      <c r="AV1885" s="14" t="s">
        <v>79</v>
      </c>
      <c r="AW1885" s="14" t="s">
        <v>27</v>
      </c>
      <c r="AX1885" s="14" t="s">
        <v>71</v>
      </c>
      <c r="AY1885" s="157" t="s">
        <v>135</v>
      </c>
    </row>
    <row r="1886" spans="2:51" s="12" customFormat="1">
      <c r="B1886" s="143"/>
      <c r="D1886" s="144" t="s">
        <v>143</v>
      </c>
      <c r="E1886" s="145" t="s">
        <v>1</v>
      </c>
      <c r="F1886" s="146" t="s">
        <v>1951</v>
      </c>
      <c r="H1886" s="147">
        <v>100.16</v>
      </c>
      <c r="L1886" s="143"/>
      <c r="M1886" s="148"/>
      <c r="T1886" s="149"/>
      <c r="AT1886" s="145" t="s">
        <v>143</v>
      </c>
      <c r="AU1886" s="145" t="s">
        <v>81</v>
      </c>
      <c r="AV1886" s="12" t="s">
        <v>81</v>
      </c>
      <c r="AW1886" s="12" t="s">
        <v>27</v>
      </c>
      <c r="AX1886" s="12" t="s">
        <v>71</v>
      </c>
      <c r="AY1886" s="145" t="s">
        <v>135</v>
      </c>
    </row>
    <row r="1887" spans="2:51" s="12" customFormat="1">
      <c r="B1887" s="143"/>
      <c r="D1887" s="144" t="s">
        <v>143</v>
      </c>
      <c r="E1887" s="145" t="s">
        <v>1</v>
      </c>
      <c r="F1887" s="146" t="s">
        <v>1952</v>
      </c>
      <c r="H1887" s="147">
        <v>36.6</v>
      </c>
      <c r="L1887" s="143"/>
      <c r="M1887" s="148"/>
      <c r="T1887" s="149"/>
      <c r="AT1887" s="145" t="s">
        <v>143</v>
      </c>
      <c r="AU1887" s="145" t="s">
        <v>81</v>
      </c>
      <c r="AV1887" s="12" t="s">
        <v>81</v>
      </c>
      <c r="AW1887" s="12" t="s">
        <v>27</v>
      </c>
      <c r="AX1887" s="12" t="s">
        <v>71</v>
      </c>
      <c r="AY1887" s="145" t="s">
        <v>135</v>
      </c>
    </row>
    <row r="1888" spans="2:51" s="13" customFormat="1">
      <c r="B1888" s="150"/>
      <c r="D1888" s="144" t="s">
        <v>143</v>
      </c>
      <c r="E1888" s="151" t="s">
        <v>1</v>
      </c>
      <c r="F1888" s="152" t="s">
        <v>174</v>
      </c>
      <c r="H1888" s="153">
        <v>2728.9569999999999</v>
      </c>
      <c r="L1888" s="150"/>
      <c r="M1888" s="154"/>
      <c r="T1888" s="155"/>
      <c r="AT1888" s="151" t="s">
        <v>143</v>
      </c>
      <c r="AU1888" s="151" t="s">
        <v>81</v>
      </c>
      <c r="AV1888" s="13" t="s">
        <v>141</v>
      </c>
      <c r="AW1888" s="13" t="s">
        <v>27</v>
      </c>
      <c r="AX1888" s="13" t="s">
        <v>79</v>
      </c>
      <c r="AY1888" s="151" t="s">
        <v>135</v>
      </c>
    </row>
    <row r="1889" spans="2:65" s="1" customFormat="1" ht="46.2" customHeight="1">
      <c r="B1889" s="129"/>
      <c r="C1889" s="161" t="s">
        <v>1953</v>
      </c>
      <c r="D1889" s="161" t="s">
        <v>212</v>
      </c>
      <c r="E1889" s="162" t="s">
        <v>1825</v>
      </c>
      <c r="F1889" s="163" t="s">
        <v>5751</v>
      </c>
      <c r="G1889" s="164" t="s">
        <v>140</v>
      </c>
      <c r="H1889" s="165">
        <v>3138.3009999999999</v>
      </c>
      <c r="I1889" s="166"/>
      <c r="J1889" s="166">
        <f>ROUND(I1889*H1889,2)</f>
        <v>0</v>
      </c>
      <c r="K1889" s="167"/>
      <c r="L1889" s="168"/>
      <c r="M1889" s="169" t="s">
        <v>1</v>
      </c>
      <c r="N1889" s="170" t="s">
        <v>36</v>
      </c>
      <c r="O1889" s="139">
        <v>0</v>
      </c>
      <c r="P1889" s="139">
        <f>O1889*H1889</f>
        <v>0</v>
      </c>
      <c r="Q1889" s="139">
        <v>5.4000000000000003E-3</v>
      </c>
      <c r="R1889" s="139">
        <f>Q1889*H1889</f>
        <v>16.946825400000002</v>
      </c>
      <c r="S1889" s="139">
        <v>0</v>
      </c>
      <c r="T1889" s="140">
        <f>S1889*H1889</f>
        <v>0</v>
      </c>
      <c r="AR1889" s="141" t="s">
        <v>302</v>
      </c>
      <c r="AT1889" s="141" t="s">
        <v>212</v>
      </c>
      <c r="AU1889" s="141" t="s">
        <v>81</v>
      </c>
      <c r="AY1889" s="17" t="s">
        <v>135</v>
      </c>
      <c r="BE1889" s="142">
        <f>IF(N1889="základní",J1889,0)</f>
        <v>0</v>
      </c>
      <c r="BF1889" s="142">
        <f>IF(N1889="snížená",J1889,0)</f>
        <v>0</v>
      </c>
      <c r="BG1889" s="142">
        <f>IF(N1889="zákl. přenesená",J1889,0)</f>
        <v>0</v>
      </c>
      <c r="BH1889" s="142">
        <f>IF(N1889="sníž. přenesená",J1889,0)</f>
        <v>0</v>
      </c>
      <c r="BI1889" s="142">
        <f>IF(N1889="nulová",J1889,0)</f>
        <v>0</v>
      </c>
      <c r="BJ1889" s="17" t="s">
        <v>79</v>
      </c>
      <c r="BK1889" s="142">
        <f>ROUND(I1889*H1889,2)</f>
        <v>0</v>
      </c>
      <c r="BL1889" s="17" t="s">
        <v>221</v>
      </c>
      <c r="BM1889" s="141" t="s">
        <v>1954</v>
      </c>
    </row>
    <row r="1890" spans="2:65" s="12" customFormat="1">
      <c r="B1890" s="143"/>
      <c r="D1890" s="144" t="s">
        <v>143</v>
      </c>
      <c r="F1890" s="146" t="s">
        <v>1955</v>
      </c>
      <c r="H1890" s="147">
        <v>3138.3009999999999</v>
      </c>
      <c r="L1890" s="143"/>
      <c r="M1890" s="148"/>
      <c r="T1890" s="149"/>
      <c r="AT1890" s="145" t="s">
        <v>143</v>
      </c>
      <c r="AU1890" s="145" t="s">
        <v>81</v>
      </c>
      <c r="AV1890" s="12" t="s">
        <v>81</v>
      </c>
      <c r="AW1890" s="12" t="s">
        <v>3</v>
      </c>
      <c r="AX1890" s="12" t="s">
        <v>79</v>
      </c>
      <c r="AY1890" s="145" t="s">
        <v>135</v>
      </c>
    </row>
    <row r="1891" spans="2:65" s="1" customFormat="1" ht="33" customHeight="1">
      <c r="B1891" s="129"/>
      <c r="C1891" s="130" t="s">
        <v>1956</v>
      </c>
      <c r="D1891" s="130" t="s">
        <v>137</v>
      </c>
      <c r="E1891" s="131" t="s">
        <v>1957</v>
      </c>
      <c r="F1891" s="132" t="s">
        <v>1958</v>
      </c>
      <c r="G1891" s="133" t="s">
        <v>140</v>
      </c>
      <c r="H1891" s="134">
        <v>2123.105</v>
      </c>
      <c r="I1891" s="135"/>
      <c r="J1891" s="135">
        <f>ROUND(I1891*H1891,2)</f>
        <v>0</v>
      </c>
      <c r="K1891" s="136"/>
      <c r="L1891" s="29"/>
      <c r="M1891" s="137" t="s">
        <v>1</v>
      </c>
      <c r="N1891" s="138" t="s">
        <v>36</v>
      </c>
      <c r="O1891" s="139">
        <v>0.317</v>
      </c>
      <c r="P1891" s="139">
        <f>O1891*H1891</f>
        <v>673.02428499999996</v>
      </c>
      <c r="Q1891" s="139">
        <v>3.0000000000000001E-5</v>
      </c>
      <c r="R1891" s="139">
        <f>Q1891*H1891</f>
        <v>6.3693150000000004E-2</v>
      </c>
      <c r="S1891" s="139">
        <v>0</v>
      </c>
      <c r="T1891" s="140">
        <f>S1891*H1891</f>
        <v>0</v>
      </c>
      <c r="AR1891" s="141" t="s">
        <v>221</v>
      </c>
      <c r="AT1891" s="141" t="s">
        <v>137</v>
      </c>
      <c r="AU1891" s="141" t="s">
        <v>81</v>
      </c>
      <c r="AY1891" s="17" t="s">
        <v>135</v>
      </c>
      <c r="BE1891" s="142">
        <f>IF(N1891="základní",J1891,0)</f>
        <v>0</v>
      </c>
      <c r="BF1891" s="142">
        <f>IF(N1891="snížená",J1891,0)</f>
        <v>0</v>
      </c>
      <c r="BG1891" s="142">
        <f>IF(N1891="zákl. přenesená",J1891,0)</f>
        <v>0</v>
      </c>
      <c r="BH1891" s="142">
        <f>IF(N1891="sníž. přenesená",J1891,0)</f>
        <v>0</v>
      </c>
      <c r="BI1891" s="142">
        <f>IF(N1891="nulová",J1891,0)</f>
        <v>0</v>
      </c>
      <c r="BJ1891" s="17" t="s">
        <v>79</v>
      </c>
      <c r="BK1891" s="142">
        <f>ROUND(I1891*H1891,2)</f>
        <v>0</v>
      </c>
      <c r="BL1891" s="17" t="s">
        <v>221</v>
      </c>
      <c r="BM1891" s="141" t="s">
        <v>1959</v>
      </c>
    </row>
    <row r="1892" spans="2:65" s="14" customFormat="1">
      <c r="B1892" s="156"/>
      <c r="D1892" s="144" t="s">
        <v>143</v>
      </c>
      <c r="E1892" s="157" t="s">
        <v>1</v>
      </c>
      <c r="F1892" s="158" t="s">
        <v>577</v>
      </c>
      <c r="H1892" s="157" t="s">
        <v>1</v>
      </c>
      <c r="L1892" s="156"/>
      <c r="M1892" s="159"/>
      <c r="T1892" s="160"/>
      <c r="AT1892" s="157" t="s">
        <v>143</v>
      </c>
      <c r="AU1892" s="157" t="s">
        <v>81</v>
      </c>
      <c r="AV1892" s="14" t="s">
        <v>79</v>
      </c>
      <c r="AW1892" s="14" t="s">
        <v>27</v>
      </c>
      <c r="AX1892" s="14" t="s">
        <v>71</v>
      </c>
      <c r="AY1892" s="157" t="s">
        <v>135</v>
      </c>
    </row>
    <row r="1893" spans="2:65" s="12" customFormat="1">
      <c r="B1893" s="143"/>
      <c r="D1893" s="144" t="s">
        <v>143</v>
      </c>
      <c r="E1893" s="145" t="s">
        <v>1</v>
      </c>
      <c r="F1893" s="146" t="s">
        <v>1902</v>
      </c>
      <c r="H1893" s="147">
        <v>1257.26</v>
      </c>
      <c r="L1893" s="143"/>
      <c r="M1893" s="148"/>
      <c r="T1893" s="149"/>
      <c r="AT1893" s="145" t="s">
        <v>143</v>
      </c>
      <c r="AU1893" s="145" t="s">
        <v>81</v>
      </c>
      <c r="AV1893" s="12" t="s">
        <v>81</v>
      </c>
      <c r="AW1893" s="12" t="s">
        <v>27</v>
      </c>
      <c r="AX1893" s="12" t="s">
        <v>71</v>
      </c>
      <c r="AY1893" s="145" t="s">
        <v>135</v>
      </c>
    </row>
    <row r="1894" spans="2:65" s="12" customFormat="1">
      <c r="B1894" s="143"/>
      <c r="D1894" s="144" t="s">
        <v>143</v>
      </c>
      <c r="E1894" s="145" t="s">
        <v>1</v>
      </c>
      <c r="F1894" s="146" t="s">
        <v>1960</v>
      </c>
      <c r="H1894" s="147">
        <v>58.53</v>
      </c>
      <c r="L1894" s="143"/>
      <c r="M1894" s="148"/>
      <c r="T1894" s="149"/>
      <c r="AT1894" s="145" t="s">
        <v>143</v>
      </c>
      <c r="AU1894" s="145" t="s">
        <v>81</v>
      </c>
      <c r="AV1894" s="12" t="s">
        <v>81</v>
      </c>
      <c r="AW1894" s="12" t="s">
        <v>27</v>
      </c>
      <c r="AX1894" s="12" t="s">
        <v>71</v>
      </c>
      <c r="AY1894" s="145" t="s">
        <v>135</v>
      </c>
    </row>
    <row r="1895" spans="2:65" s="12" customFormat="1">
      <c r="B1895" s="143"/>
      <c r="D1895" s="144" t="s">
        <v>143</v>
      </c>
      <c r="E1895" s="145" t="s">
        <v>1</v>
      </c>
      <c r="F1895" s="146" t="s">
        <v>1961</v>
      </c>
      <c r="H1895" s="147">
        <v>34.302999999999997</v>
      </c>
      <c r="L1895" s="143"/>
      <c r="M1895" s="148"/>
      <c r="T1895" s="149"/>
      <c r="AT1895" s="145" t="s">
        <v>143</v>
      </c>
      <c r="AU1895" s="145" t="s">
        <v>81</v>
      </c>
      <c r="AV1895" s="12" t="s">
        <v>81</v>
      </c>
      <c r="AW1895" s="12" t="s">
        <v>27</v>
      </c>
      <c r="AX1895" s="12" t="s">
        <v>71</v>
      </c>
      <c r="AY1895" s="145" t="s">
        <v>135</v>
      </c>
    </row>
    <row r="1896" spans="2:65" s="12" customFormat="1">
      <c r="B1896" s="143"/>
      <c r="D1896" s="144" t="s">
        <v>143</v>
      </c>
      <c r="E1896" s="145" t="s">
        <v>1</v>
      </c>
      <c r="F1896" s="146" t="s">
        <v>1962</v>
      </c>
      <c r="H1896" s="147">
        <v>46.776000000000003</v>
      </c>
      <c r="L1896" s="143"/>
      <c r="M1896" s="148"/>
      <c r="T1896" s="149"/>
      <c r="AT1896" s="145" t="s">
        <v>143</v>
      </c>
      <c r="AU1896" s="145" t="s">
        <v>81</v>
      </c>
      <c r="AV1896" s="12" t="s">
        <v>81</v>
      </c>
      <c r="AW1896" s="12" t="s">
        <v>27</v>
      </c>
      <c r="AX1896" s="12" t="s">
        <v>71</v>
      </c>
      <c r="AY1896" s="145" t="s">
        <v>135</v>
      </c>
    </row>
    <row r="1897" spans="2:65" s="12" customFormat="1">
      <c r="B1897" s="143"/>
      <c r="D1897" s="144" t="s">
        <v>143</v>
      </c>
      <c r="E1897" s="145" t="s">
        <v>1</v>
      </c>
      <c r="F1897" s="146" t="s">
        <v>1963</v>
      </c>
      <c r="H1897" s="147">
        <v>11.2</v>
      </c>
      <c r="L1897" s="143"/>
      <c r="M1897" s="148"/>
      <c r="T1897" s="149"/>
      <c r="AT1897" s="145" t="s">
        <v>143</v>
      </c>
      <c r="AU1897" s="145" t="s">
        <v>81</v>
      </c>
      <c r="AV1897" s="12" t="s">
        <v>81</v>
      </c>
      <c r="AW1897" s="12" t="s">
        <v>27</v>
      </c>
      <c r="AX1897" s="12" t="s">
        <v>71</v>
      </c>
      <c r="AY1897" s="145" t="s">
        <v>135</v>
      </c>
    </row>
    <row r="1898" spans="2:65" s="12" customFormat="1">
      <c r="B1898" s="143"/>
      <c r="D1898" s="144" t="s">
        <v>143</v>
      </c>
      <c r="E1898" s="145" t="s">
        <v>1</v>
      </c>
      <c r="F1898" s="146" t="s">
        <v>1905</v>
      </c>
      <c r="H1898" s="147">
        <v>-21.12</v>
      </c>
      <c r="L1898" s="143"/>
      <c r="M1898" s="148"/>
      <c r="T1898" s="149"/>
      <c r="AT1898" s="145" t="s">
        <v>143</v>
      </c>
      <c r="AU1898" s="145" t="s">
        <v>81</v>
      </c>
      <c r="AV1898" s="12" t="s">
        <v>81</v>
      </c>
      <c r="AW1898" s="12" t="s">
        <v>27</v>
      </c>
      <c r="AX1898" s="12" t="s">
        <v>71</v>
      </c>
      <c r="AY1898" s="145" t="s">
        <v>135</v>
      </c>
    </row>
    <row r="1899" spans="2:65" s="14" customFormat="1">
      <c r="B1899" s="156"/>
      <c r="D1899" s="144" t="s">
        <v>143</v>
      </c>
      <c r="E1899" s="157" t="s">
        <v>1</v>
      </c>
      <c r="F1899" s="158" t="s">
        <v>1906</v>
      </c>
      <c r="H1899" s="157" t="s">
        <v>1</v>
      </c>
      <c r="L1899" s="156"/>
      <c r="M1899" s="159"/>
      <c r="T1899" s="160"/>
      <c r="AT1899" s="157" t="s">
        <v>143</v>
      </c>
      <c r="AU1899" s="157" t="s">
        <v>81</v>
      </c>
      <c r="AV1899" s="14" t="s">
        <v>79</v>
      </c>
      <c r="AW1899" s="14" t="s">
        <v>27</v>
      </c>
      <c r="AX1899" s="14" t="s">
        <v>71</v>
      </c>
      <c r="AY1899" s="157" t="s">
        <v>135</v>
      </c>
    </row>
    <row r="1900" spans="2:65" s="12" customFormat="1">
      <c r="B1900" s="143"/>
      <c r="D1900" s="144" t="s">
        <v>143</v>
      </c>
      <c r="E1900" s="145" t="s">
        <v>1</v>
      </c>
      <c r="F1900" s="146" t="s">
        <v>1907</v>
      </c>
      <c r="H1900" s="147">
        <v>11.77</v>
      </c>
      <c r="L1900" s="143"/>
      <c r="M1900" s="148"/>
      <c r="T1900" s="149"/>
      <c r="AT1900" s="145" t="s">
        <v>143</v>
      </c>
      <c r="AU1900" s="145" t="s">
        <v>81</v>
      </c>
      <c r="AV1900" s="12" t="s">
        <v>81</v>
      </c>
      <c r="AW1900" s="12" t="s">
        <v>27</v>
      </c>
      <c r="AX1900" s="12" t="s">
        <v>71</v>
      </c>
      <c r="AY1900" s="145" t="s">
        <v>135</v>
      </c>
    </row>
    <row r="1901" spans="2:65" s="12" customFormat="1">
      <c r="B1901" s="143"/>
      <c r="D1901" s="144" t="s">
        <v>143</v>
      </c>
      <c r="E1901" s="145" t="s">
        <v>1</v>
      </c>
      <c r="F1901" s="146" t="s">
        <v>1964</v>
      </c>
      <c r="H1901" s="147">
        <v>4.53</v>
      </c>
      <c r="L1901" s="143"/>
      <c r="M1901" s="148"/>
      <c r="T1901" s="149"/>
      <c r="AT1901" s="145" t="s">
        <v>143</v>
      </c>
      <c r="AU1901" s="145" t="s">
        <v>81</v>
      </c>
      <c r="AV1901" s="12" t="s">
        <v>81</v>
      </c>
      <c r="AW1901" s="12" t="s">
        <v>27</v>
      </c>
      <c r="AX1901" s="12" t="s">
        <v>71</v>
      </c>
      <c r="AY1901" s="145" t="s">
        <v>135</v>
      </c>
    </row>
    <row r="1902" spans="2:65" s="12" customFormat="1">
      <c r="B1902" s="143"/>
      <c r="D1902" s="144" t="s">
        <v>143</v>
      </c>
      <c r="E1902" s="145" t="s">
        <v>1</v>
      </c>
      <c r="F1902" s="146" t="s">
        <v>1965</v>
      </c>
      <c r="H1902" s="147">
        <v>3.9750000000000001</v>
      </c>
      <c r="L1902" s="143"/>
      <c r="M1902" s="148"/>
      <c r="T1902" s="149"/>
      <c r="AT1902" s="145" t="s">
        <v>143</v>
      </c>
      <c r="AU1902" s="145" t="s">
        <v>81</v>
      </c>
      <c r="AV1902" s="12" t="s">
        <v>81</v>
      </c>
      <c r="AW1902" s="12" t="s">
        <v>27</v>
      </c>
      <c r="AX1902" s="12" t="s">
        <v>71</v>
      </c>
      <c r="AY1902" s="145" t="s">
        <v>135</v>
      </c>
    </row>
    <row r="1903" spans="2:65" s="14" customFormat="1">
      <c r="B1903" s="156"/>
      <c r="D1903" s="144" t="s">
        <v>143</v>
      </c>
      <c r="E1903" s="157" t="s">
        <v>1</v>
      </c>
      <c r="F1903" s="158" t="s">
        <v>1909</v>
      </c>
      <c r="H1903" s="157" t="s">
        <v>1</v>
      </c>
      <c r="L1903" s="156"/>
      <c r="M1903" s="159"/>
      <c r="T1903" s="160"/>
      <c r="AT1903" s="157" t="s">
        <v>143</v>
      </c>
      <c r="AU1903" s="157" t="s">
        <v>81</v>
      </c>
      <c r="AV1903" s="14" t="s">
        <v>79</v>
      </c>
      <c r="AW1903" s="14" t="s">
        <v>27</v>
      </c>
      <c r="AX1903" s="14" t="s">
        <v>71</v>
      </c>
      <c r="AY1903" s="157" t="s">
        <v>135</v>
      </c>
    </row>
    <row r="1904" spans="2:65" s="12" customFormat="1">
      <c r="B1904" s="143"/>
      <c r="D1904" s="144" t="s">
        <v>143</v>
      </c>
      <c r="E1904" s="145" t="s">
        <v>1</v>
      </c>
      <c r="F1904" s="146" t="s">
        <v>1910</v>
      </c>
      <c r="H1904" s="147">
        <v>50.4</v>
      </c>
      <c r="L1904" s="143"/>
      <c r="M1904" s="148"/>
      <c r="T1904" s="149"/>
      <c r="AT1904" s="145" t="s">
        <v>143</v>
      </c>
      <c r="AU1904" s="145" t="s">
        <v>81</v>
      </c>
      <c r="AV1904" s="12" t="s">
        <v>81</v>
      </c>
      <c r="AW1904" s="12" t="s">
        <v>27</v>
      </c>
      <c r="AX1904" s="12" t="s">
        <v>71</v>
      </c>
      <c r="AY1904" s="145" t="s">
        <v>135</v>
      </c>
    </row>
    <row r="1905" spans="2:51" s="12" customFormat="1">
      <c r="B1905" s="143"/>
      <c r="D1905" s="144" t="s">
        <v>143</v>
      </c>
      <c r="E1905" s="145" t="s">
        <v>1</v>
      </c>
      <c r="F1905" s="146" t="s">
        <v>1966</v>
      </c>
      <c r="H1905" s="147">
        <v>5.68</v>
      </c>
      <c r="L1905" s="143"/>
      <c r="M1905" s="148"/>
      <c r="T1905" s="149"/>
      <c r="AT1905" s="145" t="s">
        <v>143</v>
      </c>
      <c r="AU1905" s="145" t="s">
        <v>81</v>
      </c>
      <c r="AV1905" s="12" t="s">
        <v>81</v>
      </c>
      <c r="AW1905" s="12" t="s">
        <v>27</v>
      </c>
      <c r="AX1905" s="12" t="s">
        <v>71</v>
      </c>
      <c r="AY1905" s="145" t="s">
        <v>135</v>
      </c>
    </row>
    <row r="1906" spans="2:51" s="12" customFormat="1">
      <c r="B1906" s="143"/>
      <c r="D1906" s="144" t="s">
        <v>143</v>
      </c>
      <c r="E1906" s="145" t="s">
        <v>1</v>
      </c>
      <c r="F1906" s="146" t="s">
        <v>1967</v>
      </c>
      <c r="H1906" s="147">
        <v>11.1</v>
      </c>
      <c r="L1906" s="143"/>
      <c r="M1906" s="148"/>
      <c r="T1906" s="149"/>
      <c r="AT1906" s="145" t="s">
        <v>143</v>
      </c>
      <c r="AU1906" s="145" t="s">
        <v>81</v>
      </c>
      <c r="AV1906" s="12" t="s">
        <v>81</v>
      </c>
      <c r="AW1906" s="12" t="s">
        <v>27</v>
      </c>
      <c r="AX1906" s="12" t="s">
        <v>71</v>
      </c>
      <c r="AY1906" s="145" t="s">
        <v>135</v>
      </c>
    </row>
    <row r="1907" spans="2:51" s="14" customFormat="1">
      <c r="B1907" s="156"/>
      <c r="D1907" s="144" t="s">
        <v>143</v>
      </c>
      <c r="E1907" s="157" t="s">
        <v>1</v>
      </c>
      <c r="F1907" s="158" t="s">
        <v>1912</v>
      </c>
      <c r="H1907" s="157" t="s">
        <v>1</v>
      </c>
      <c r="L1907" s="156"/>
      <c r="M1907" s="159"/>
      <c r="T1907" s="160"/>
      <c r="AT1907" s="157" t="s">
        <v>143</v>
      </c>
      <c r="AU1907" s="157" t="s">
        <v>81</v>
      </c>
      <c r="AV1907" s="14" t="s">
        <v>79</v>
      </c>
      <c r="AW1907" s="14" t="s">
        <v>27</v>
      </c>
      <c r="AX1907" s="14" t="s">
        <v>71</v>
      </c>
      <c r="AY1907" s="157" t="s">
        <v>135</v>
      </c>
    </row>
    <row r="1908" spans="2:51" s="12" customFormat="1">
      <c r="B1908" s="143"/>
      <c r="D1908" s="144" t="s">
        <v>143</v>
      </c>
      <c r="E1908" s="145" t="s">
        <v>1</v>
      </c>
      <c r="F1908" s="146" t="s">
        <v>1913</v>
      </c>
      <c r="H1908" s="147">
        <v>143.85</v>
      </c>
      <c r="L1908" s="143"/>
      <c r="M1908" s="148"/>
      <c r="T1908" s="149"/>
      <c r="AT1908" s="145" t="s">
        <v>143</v>
      </c>
      <c r="AU1908" s="145" t="s">
        <v>81</v>
      </c>
      <c r="AV1908" s="12" t="s">
        <v>81</v>
      </c>
      <c r="AW1908" s="12" t="s">
        <v>27</v>
      </c>
      <c r="AX1908" s="12" t="s">
        <v>71</v>
      </c>
      <c r="AY1908" s="145" t="s">
        <v>135</v>
      </c>
    </row>
    <row r="1909" spans="2:51" s="12" customFormat="1">
      <c r="B1909" s="143"/>
      <c r="D1909" s="144" t="s">
        <v>143</v>
      </c>
      <c r="E1909" s="145" t="s">
        <v>1</v>
      </c>
      <c r="F1909" s="146" t="s">
        <v>1968</v>
      </c>
      <c r="H1909" s="147">
        <v>32.700000000000003</v>
      </c>
      <c r="L1909" s="143"/>
      <c r="M1909" s="148"/>
      <c r="T1909" s="149"/>
      <c r="AT1909" s="145" t="s">
        <v>143</v>
      </c>
      <c r="AU1909" s="145" t="s">
        <v>81</v>
      </c>
      <c r="AV1909" s="12" t="s">
        <v>81</v>
      </c>
      <c r="AW1909" s="12" t="s">
        <v>27</v>
      </c>
      <c r="AX1909" s="12" t="s">
        <v>71</v>
      </c>
      <c r="AY1909" s="145" t="s">
        <v>135</v>
      </c>
    </row>
    <row r="1910" spans="2:51" s="12" customFormat="1">
      <c r="B1910" s="143"/>
      <c r="D1910" s="144" t="s">
        <v>143</v>
      </c>
      <c r="E1910" s="145" t="s">
        <v>1</v>
      </c>
      <c r="F1910" s="146" t="s">
        <v>1969</v>
      </c>
      <c r="H1910" s="147">
        <v>2.82</v>
      </c>
      <c r="L1910" s="143"/>
      <c r="M1910" s="148"/>
      <c r="T1910" s="149"/>
      <c r="AT1910" s="145" t="s">
        <v>143</v>
      </c>
      <c r="AU1910" s="145" t="s">
        <v>81</v>
      </c>
      <c r="AV1910" s="12" t="s">
        <v>81</v>
      </c>
      <c r="AW1910" s="12" t="s">
        <v>27</v>
      </c>
      <c r="AX1910" s="12" t="s">
        <v>71</v>
      </c>
      <c r="AY1910" s="145" t="s">
        <v>135</v>
      </c>
    </row>
    <row r="1911" spans="2:51" s="12" customFormat="1">
      <c r="B1911" s="143"/>
      <c r="D1911" s="144" t="s">
        <v>143</v>
      </c>
      <c r="E1911" s="145" t="s">
        <v>1</v>
      </c>
      <c r="F1911" s="146" t="s">
        <v>1970</v>
      </c>
      <c r="H1911" s="147">
        <v>13.6</v>
      </c>
      <c r="L1911" s="143"/>
      <c r="M1911" s="148"/>
      <c r="T1911" s="149"/>
      <c r="AT1911" s="145" t="s">
        <v>143</v>
      </c>
      <c r="AU1911" s="145" t="s">
        <v>81</v>
      </c>
      <c r="AV1911" s="12" t="s">
        <v>81</v>
      </c>
      <c r="AW1911" s="12" t="s">
        <v>27</v>
      </c>
      <c r="AX1911" s="12" t="s">
        <v>71</v>
      </c>
      <c r="AY1911" s="145" t="s">
        <v>135</v>
      </c>
    </row>
    <row r="1912" spans="2:51" s="14" customFormat="1">
      <c r="B1912" s="156"/>
      <c r="D1912" s="144" t="s">
        <v>143</v>
      </c>
      <c r="E1912" s="157" t="s">
        <v>1</v>
      </c>
      <c r="F1912" s="158" t="s">
        <v>1916</v>
      </c>
      <c r="H1912" s="157" t="s">
        <v>1</v>
      </c>
      <c r="L1912" s="156"/>
      <c r="M1912" s="159"/>
      <c r="T1912" s="160"/>
      <c r="AT1912" s="157" t="s">
        <v>143</v>
      </c>
      <c r="AU1912" s="157" t="s">
        <v>81</v>
      </c>
      <c r="AV1912" s="14" t="s">
        <v>79</v>
      </c>
      <c r="AW1912" s="14" t="s">
        <v>27</v>
      </c>
      <c r="AX1912" s="14" t="s">
        <v>71</v>
      </c>
      <c r="AY1912" s="157" t="s">
        <v>135</v>
      </c>
    </row>
    <row r="1913" spans="2:51" s="12" customFormat="1">
      <c r="B1913" s="143"/>
      <c r="D1913" s="144" t="s">
        <v>143</v>
      </c>
      <c r="E1913" s="145" t="s">
        <v>1</v>
      </c>
      <c r="F1913" s="146" t="s">
        <v>1917</v>
      </c>
      <c r="H1913" s="147">
        <v>5.75</v>
      </c>
      <c r="L1913" s="143"/>
      <c r="M1913" s="148"/>
      <c r="T1913" s="149"/>
      <c r="AT1913" s="145" t="s">
        <v>143</v>
      </c>
      <c r="AU1913" s="145" t="s">
        <v>81</v>
      </c>
      <c r="AV1913" s="12" t="s">
        <v>81</v>
      </c>
      <c r="AW1913" s="12" t="s">
        <v>27</v>
      </c>
      <c r="AX1913" s="12" t="s">
        <v>71</v>
      </c>
      <c r="AY1913" s="145" t="s">
        <v>135</v>
      </c>
    </row>
    <row r="1914" spans="2:51" s="14" customFormat="1">
      <c r="B1914" s="156"/>
      <c r="D1914" s="144" t="s">
        <v>143</v>
      </c>
      <c r="E1914" s="157" t="s">
        <v>1</v>
      </c>
      <c r="F1914" s="158" t="s">
        <v>1918</v>
      </c>
      <c r="H1914" s="157" t="s">
        <v>1</v>
      </c>
      <c r="L1914" s="156"/>
      <c r="M1914" s="159"/>
      <c r="T1914" s="160"/>
      <c r="AT1914" s="157" t="s">
        <v>143</v>
      </c>
      <c r="AU1914" s="157" t="s">
        <v>81</v>
      </c>
      <c r="AV1914" s="14" t="s">
        <v>79</v>
      </c>
      <c r="AW1914" s="14" t="s">
        <v>27</v>
      </c>
      <c r="AX1914" s="14" t="s">
        <v>71</v>
      </c>
      <c r="AY1914" s="157" t="s">
        <v>135</v>
      </c>
    </row>
    <row r="1915" spans="2:51" s="12" customFormat="1">
      <c r="B1915" s="143"/>
      <c r="D1915" s="144" t="s">
        <v>143</v>
      </c>
      <c r="E1915" s="145" t="s">
        <v>1</v>
      </c>
      <c r="F1915" s="146" t="s">
        <v>1919</v>
      </c>
      <c r="H1915" s="147">
        <v>128.87</v>
      </c>
      <c r="L1915" s="143"/>
      <c r="M1915" s="148"/>
      <c r="T1915" s="149"/>
      <c r="AT1915" s="145" t="s">
        <v>143</v>
      </c>
      <c r="AU1915" s="145" t="s">
        <v>81</v>
      </c>
      <c r="AV1915" s="12" t="s">
        <v>81</v>
      </c>
      <c r="AW1915" s="12" t="s">
        <v>27</v>
      </c>
      <c r="AX1915" s="12" t="s">
        <v>71</v>
      </c>
      <c r="AY1915" s="145" t="s">
        <v>135</v>
      </c>
    </row>
    <row r="1916" spans="2:51" s="12" customFormat="1">
      <c r="B1916" s="143"/>
      <c r="D1916" s="144" t="s">
        <v>143</v>
      </c>
      <c r="E1916" s="145" t="s">
        <v>1</v>
      </c>
      <c r="F1916" s="146" t="s">
        <v>1971</v>
      </c>
      <c r="H1916" s="147">
        <v>9.18</v>
      </c>
      <c r="L1916" s="143"/>
      <c r="M1916" s="148"/>
      <c r="T1916" s="149"/>
      <c r="AT1916" s="145" t="s">
        <v>143</v>
      </c>
      <c r="AU1916" s="145" t="s">
        <v>81</v>
      </c>
      <c r="AV1916" s="12" t="s">
        <v>81</v>
      </c>
      <c r="AW1916" s="12" t="s">
        <v>27</v>
      </c>
      <c r="AX1916" s="12" t="s">
        <v>71</v>
      </c>
      <c r="AY1916" s="145" t="s">
        <v>135</v>
      </c>
    </row>
    <row r="1917" spans="2:51" s="12" customFormat="1">
      <c r="B1917" s="143"/>
      <c r="D1917" s="144" t="s">
        <v>143</v>
      </c>
      <c r="E1917" s="145" t="s">
        <v>1</v>
      </c>
      <c r="F1917" s="146" t="s">
        <v>1972</v>
      </c>
      <c r="H1917" s="147">
        <v>20.068000000000001</v>
      </c>
      <c r="L1917" s="143"/>
      <c r="M1917" s="148"/>
      <c r="T1917" s="149"/>
      <c r="AT1917" s="145" t="s">
        <v>143</v>
      </c>
      <c r="AU1917" s="145" t="s">
        <v>81</v>
      </c>
      <c r="AV1917" s="12" t="s">
        <v>81</v>
      </c>
      <c r="AW1917" s="12" t="s">
        <v>27</v>
      </c>
      <c r="AX1917" s="12" t="s">
        <v>71</v>
      </c>
      <c r="AY1917" s="145" t="s">
        <v>135</v>
      </c>
    </row>
    <row r="1918" spans="2:51" s="14" customFormat="1">
      <c r="B1918" s="156"/>
      <c r="D1918" s="144" t="s">
        <v>143</v>
      </c>
      <c r="E1918" s="157" t="s">
        <v>1</v>
      </c>
      <c r="F1918" s="158" t="s">
        <v>1921</v>
      </c>
      <c r="H1918" s="157" t="s">
        <v>1</v>
      </c>
      <c r="L1918" s="156"/>
      <c r="M1918" s="159"/>
      <c r="T1918" s="160"/>
      <c r="AT1918" s="157" t="s">
        <v>143</v>
      </c>
      <c r="AU1918" s="157" t="s">
        <v>81</v>
      </c>
      <c r="AV1918" s="14" t="s">
        <v>79</v>
      </c>
      <c r="AW1918" s="14" t="s">
        <v>27</v>
      </c>
      <c r="AX1918" s="14" t="s">
        <v>71</v>
      </c>
      <c r="AY1918" s="157" t="s">
        <v>135</v>
      </c>
    </row>
    <row r="1919" spans="2:51" s="12" customFormat="1">
      <c r="B1919" s="143"/>
      <c r="D1919" s="144" t="s">
        <v>143</v>
      </c>
      <c r="E1919" s="145" t="s">
        <v>1</v>
      </c>
      <c r="F1919" s="146" t="s">
        <v>1922</v>
      </c>
      <c r="H1919" s="147">
        <v>27.84</v>
      </c>
      <c r="L1919" s="143"/>
      <c r="M1919" s="148"/>
      <c r="T1919" s="149"/>
      <c r="AT1919" s="145" t="s">
        <v>143</v>
      </c>
      <c r="AU1919" s="145" t="s">
        <v>81</v>
      </c>
      <c r="AV1919" s="12" t="s">
        <v>81</v>
      </c>
      <c r="AW1919" s="12" t="s">
        <v>27</v>
      </c>
      <c r="AX1919" s="12" t="s">
        <v>71</v>
      </c>
      <c r="AY1919" s="145" t="s">
        <v>135</v>
      </c>
    </row>
    <row r="1920" spans="2:51" s="12" customFormat="1">
      <c r="B1920" s="143"/>
      <c r="D1920" s="144" t="s">
        <v>143</v>
      </c>
      <c r="E1920" s="145" t="s">
        <v>1</v>
      </c>
      <c r="F1920" s="146" t="s">
        <v>1973</v>
      </c>
      <c r="H1920" s="147">
        <v>6.36</v>
      </c>
      <c r="L1920" s="143"/>
      <c r="M1920" s="148"/>
      <c r="T1920" s="149"/>
      <c r="AT1920" s="145" t="s">
        <v>143</v>
      </c>
      <c r="AU1920" s="145" t="s">
        <v>81</v>
      </c>
      <c r="AV1920" s="12" t="s">
        <v>81</v>
      </c>
      <c r="AW1920" s="12" t="s">
        <v>27</v>
      </c>
      <c r="AX1920" s="12" t="s">
        <v>71</v>
      </c>
      <c r="AY1920" s="145" t="s">
        <v>135</v>
      </c>
    </row>
    <row r="1921" spans="2:65" s="12" customFormat="1">
      <c r="B1921" s="143"/>
      <c r="D1921" s="144" t="s">
        <v>143</v>
      </c>
      <c r="E1921" s="145" t="s">
        <v>1</v>
      </c>
      <c r="F1921" s="146" t="s">
        <v>1974</v>
      </c>
      <c r="H1921" s="147">
        <v>8.3379999999999992</v>
      </c>
      <c r="L1921" s="143"/>
      <c r="M1921" s="148"/>
      <c r="T1921" s="149"/>
      <c r="AT1921" s="145" t="s">
        <v>143</v>
      </c>
      <c r="AU1921" s="145" t="s">
        <v>81</v>
      </c>
      <c r="AV1921" s="12" t="s">
        <v>81</v>
      </c>
      <c r="AW1921" s="12" t="s">
        <v>27</v>
      </c>
      <c r="AX1921" s="12" t="s">
        <v>71</v>
      </c>
      <c r="AY1921" s="145" t="s">
        <v>135</v>
      </c>
    </row>
    <row r="1922" spans="2:65" s="14" customFormat="1">
      <c r="B1922" s="156"/>
      <c r="D1922" s="144" t="s">
        <v>143</v>
      </c>
      <c r="E1922" s="157" t="s">
        <v>1</v>
      </c>
      <c r="F1922" s="158" t="s">
        <v>1924</v>
      </c>
      <c r="H1922" s="157" t="s">
        <v>1</v>
      </c>
      <c r="L1922" s="156"/>
      <c r="M1922" s="159"/>
      <c r="T1922" s="160"/>
      <c r="AT1922" s="157" t="s">
        <v>143</v>
      </c>
      <c r="AU1922" s="157" t="s">
        <v>81</v>
      </c>
      <c r="AV1922" s="14" t="s">
        <v>79</v>
      </c>
      <c r="AW1922" s="14" t="s">
        <v>27</v>
      </c>
      <c r="AX1922" s="14" t="s">
        <v>71</v>
      </c>
      <c r="AY1922" s="157" t="s">
        <v>135</v>
      </c>
    </row>
    <row r="1923" spans="2:65" s="12" customFormat="1">
      <c r="B1923" s="143"/>
      <c r="D1923" s="144" t="s">
        <v>143</v>
      </c>
      <c r="E1923" s="145" t="s">
        <v>1</v>
      </c>
      <c r="F1923" s="146" t="s">
        <v>1925</v>
      </c>
      <c r="H1923" s="147">
        <v>134.87</v>
      </c>
      <c r="L1923" s="143"/>
      <c r="M1923" s="148"/>
      <c r="T1923" s="149"/>
      <c r="AT1923" s="145" t="s">
        <v>143</v>
      </c>
      <c r="AU1923" s="145" t="s">
        <v>81</v>
      </c>
      <c r="AV1923" s="12" t="s">
        <v>81</v>
      </c>
      <c r="AW1923" s="12" t="s">
        <v>27</v>
      </c>
      <c r="AX1923" s="12" t="s">
        <v>71</v>
      </c>
      <c r="AY1923" s="145" t="s">
        <v>135</v>
      </c>
    </row>
    <row r="1924" spans="2:65" s="12" customFormat="1">
      <c r="B1924" s="143"/>
      <c r="D1924" s="144" t="s">
        <v>143</v>
      </c>
      <c r="E1924" s="145" t="s">
        <v>1</v>
      </c>
      <c r="F1924" s="146" t="s">
        <v>1975</v>
      </c>
      <c r="H1924" s="147">
        <v>23.88</v>
      </c>
      <c r="L1924" s="143"/>
      <c r="M1924" s="148"/>
      <c r="T1924" s="149"/>
      <c r="AT1924" s="145" t="s">
        <v>143</v>
      </c>
      <c r="AU1924" s="145" t="s">
        <v>81</v>
      </c>
      <c r="AV1924" s="12" t="s">
        <v>81</v>
      </c>
      <c r="AW1924" s="12" t="s">
        <v>27</v>
      </c>
      <c r="AX1924" s="12" t="s">
        <v>71</v>
      </c>
      <c r="AY1924" s="145" t="s">
        <v>135</v>
      </c>
    </row>
    <row r="1925" spans="2:65" s="12" customFormat="1">
      <c r="B1925" s="143"/>
      <c r="D1925" s="144" t="s">
        <v>143</v>
      </c>
      <c r="E1925" s="145" t="s">
        <v>1</v>
      </c>
      <c r="F1925" s="146" t="s">
        <v>1976</v>
      </c>
      <c r="H1925" s="147">
        <v>14.914999999999999</v>
      </c>
      <c r="L1925" s="143"/>
      <c r="M1925" s="148"/>
      <c r="T1925" s="149"/>
      <c r="AT1925" s="145" t="s">
        <v>143</v>
      </c>
      <c r="AU1925" s="145" t="s">
        <v>81</v>
      </c>
      <c r="AV1925" s="12" t="s">
        <v>81</v>
      </c>
      <c r="AW1925" s="12" t="s">
        <v>27</v>
      </c>
      <c r="AX1925" s="12" t="s">
        <v>71</v>
      </c>
      <c r="AY1925" s="145" t="s">
        <v>135</v>
      </c>
    </row>
    <row r="1926" spans="2:65" s="14" customFormat="1">
      <c r="B1926" s="156"/>
      <c r="D1926" s="144" t="s">
        <v>143</v>
      </c>
      <c r="E1926" s="157" t="s">
        <v>1</v>
      </c>
      <c r="F1926" s="158" t="s">
        <v>1927</v>
      </c>
      <c r="H1926" s="157" t="s">
        <v>1</v>
      </c>
      <c r="L1926" s="156"/>
      <c r="M1926" s="159"/>
      <c r="T1926" s="160"/>
      <c r="AT1926" s="157" t="s">
        <v>143</v>
      </c>
      <c r="AU1926" s="157" t="s">
        <v>81</v>
      </c>
      <c r="AV1926" s="14" t="s">
        <v>79</v>
      </c>
      <c r="AW1926" s="14" t="s">
        <v>27</v>
      </c>
      <c r="AX1926" s="14" t="s">
        <v>71</v>
      </c>
      <c r="AY1926" s="157" t="s">
        <v>135</v>
      </c>
    </row>
    <row r="1927" spans="2:65" s="12" customFormat="1">
      <c r="B1927" s="143"/>
      <c r="D1927" s="144" t="s">
        <v>143</v>
      </c>
      <c r="E1927" s="145" t="s">
        <v>1</v>
      </c>
      <c r="F1927" s="146" t="s">
        <v>1928</v>
      </c>
      <c r="H1927" s="147">
        <v>50.08</v>
      </c>
      <c r="L1927" s="143"/>
      <c r="M1927" s="148"/>
      <c r="T1927" s="149"/>
      <c r="AT1927" s="145" t="s">
        <v>143</v>
      </c>
      <c r="AU1927" s="145" t="s">
        <v>81</v>
      </c>
      <c r="AV1927" s="12" t="s">
        <v>81</v>
      </c>
      <c r="AW1927" s="12" t="s">
        <v>27</v>
      </c>
      <c r="AX1927" s="12" t="s">
        <v>71</v>
      </c>
      <c r="AY1927" s="145" t="s">
        <v>135</v>
      </c>
    </row>
    <row r="1928" spans="2:65" s="12" customFormat="1">
      <c r="B1928" s="143"/>
      <c r="D1928" s="144" t="s">
        <v>143</v>
      </c>
      <c r="E1928" s="145" t="s">
        <v>1</v>
      </c>
      <c r="F1928" s="146" t="s">
        <v>1977</v>
      </c>
      <c r="H1928" s="147">
        <v>14.64</v>
      </c>
      <c r="L1928" s="143"/>
      <c r="M1928" s="148"/>
      <c r="T1928" s="149"/>
      <c r="AT1928" s="145" t="s">
        <v>143</v>
      </c>
      <c r="AU1928" s="145" t="s">
        <v>81</v>
      </c>
      <c r="AV1928" s="12" t="s">
        <v>81</v>
      </c>
      <c r="AW1928" s="12" t="s">
        <v>27</v>
      </c>
      <c r="AX1928" s="12" t="s">
        <v>71</v>
      </c>
      <c r="AY1928" s="145" t="s">
        <v>135</v>
      </c>
    </row>
    <row r="1929" spans="2:65" s="12" customFormat="1">
      <c r="B1929" s="143"/>
      <c r="D1929" s="144" t="s">
        <v>143</v>
      </c>
      <c r="E1929" s="145" t="s">
        <v>1</v>
      </c>
      <c r="F1929" s="146" t="s">
        <v>1978</v>
      </c>
      <c r="H1929" s="147">
        <v>10.94</v>
      </c>
      <c r="L1929" s="143"/>
      <c r="M1929" s="148"/>
      <c r="T1929" s="149"/>
      <c r="AT1929" s="145" t="s">
        <v>143</v>
      </c>
      <c r="AU1929" s="145" t="s">
        <v>81</v>
      </c>
      <c r="AV1929" s="12" t="s">
        <v>81</v>
      </c>
      <c r="AW1929" s="12" t="s">
        <v>27</v>
      </c>
      <c r="AX1929" s="12" t="s">
        <v>71</v>
      </c>
      <c r="AY1929" s="145" t="s">
        <v>135</v>
      </c>
    </row>
    <row r="1930" spans="2:65" s="13" customFormat="1">
      <c r="B1930" s="150"/>
      <c r="D1930" s="144" t="s">
        <v>143</v>
      </c>
      <c r="E1930" s="151" t="s">
        <v>1</v>
      </c>
      <c r="F1930" s="152" t="s">
        <v>174</v>
      </c>
      <c r="H1930" s="153">
        <v>2123.1049999999996</v>
      </c>
      <c r="L1930" s="150"/>
      <c r="M1930" s="154"/>
      <c r="T1930" s="155"/>
      <c r="AT1930" s="151" t="s">
        <v>143</v>
      </c>
      <c r="AU1930" s="151" t="s">
        <v>81</v>
      </c>
      <c r="AV1930" s="13" t="s">
        <v>141</v>
      </c>
      <c r="AW1930" s="13" t="s">
        <v>27</v>
      </c>
      <c r="AX1930" s="13" t="s">
        <v>79</v>
      </c>
      <c r="AY1930" s="151" t="s">
        <v>135</v>
      </c>
    </row>
    <row r="1931" spans="2:65" s="1" customFormat="1" ht="24.15" customHeight="1">
      <c r="B1931" s="129"/>
      <c r="C1931" s="161" t="s">
        <v>1979</v>
      </c>
      <c r="D1931" s="161" t="s">
        <v>212</v>
      </c>
      <c r="E1931" s="162" t="s">
        <v>1980</v>
      </c>
      <c r="F1931" s="163" t="s">
        <v>1981</v>
      </c>
      <c r="G1931" s="164" t="s">
        <v>140</v>
      </c>
      <c r="H1931" s="165">
        <v>2165.567</v>
      </c>
      <c r="I1931" s="166"/>
      <c r="J1931" s="166">
        <f>ROUND(I1931*H1931,2)</f>
        <v>0</v>
      </c>
      <c r="K1931" s="167"/>
      <c r="L1931" s="168"/>
      <c r="M1931" s="169" t="s">
        <v>1</v>
      </c>
      <c r="N1931" s="170" t="s">
        <v>36</v>
      </c>
      <c r="O1931" s="139">
        <v>0</v>
      </c>
      <c r="P1931" s="139">
        <f>O1931*H1931</f>
        <v>0</v>
      </c>
      <c r="Q1931" s="139">
        <v>2.2000000000000001E-3</v>
      </c>
      <c r="R1931" s="139">
        <f>Q1931*H1931</f>
        <v>4.7642474000000004</v>
      </c>
      <c r="S1931" s="139">
        <v>0</v>
      </c>
      <c r="T1931" s="140">
        <f>S1931*H1931</f>
        <v>0</v>
      </c>
      <c r="AR1931" s="141" t="s">
        <v>302</v>
      </c>
      <c r="AT1931" s="141" t="s">
        <v>212</v>
      </c>
      <c r="AU1931" s="141" t="s">
        <v>81</v>
      </c>
      <c r="AY1931" s="17" t="s">
        <v>135</v>
      </c>
      <c r="BE1931" s="142">
        <f>IF(N1931="základní",J1931,0)</f>
        <v>0</v>
      </c>
      <c r="BF1931" s="142">
        <f>IF(N1931="snížená",J1931,0)</f>
        <v>0</v>
      </c>
      <c r="BG1931" s="142">
        <f>IF(N1931="zákl. přenesená",J1931,0)</f>
        <v>0</v>
      </c>
      <c r="BH1931" s="142">
        <f>IF(N1931="sníž. přenesená",J1931,0)</f>
        <v>0</v>
      </c>
      <c r="BI1931" s="142">
        <f>IF(N1931="nulová",J1931,0)</f>
        <v>0</v>
      </c>
      <c r="BJ1931" s="17" t="s">
        <v>79</v>
      </c>
      <c r="BK1931" s="142">
        <f>ROUND(I1931*H1931,2)</f>
        <v>0</v>
      </c>
      <c r="BL1931" s="17" t="s">
        <v>221</v>
      </c>
      <c r="BM1931" s="141" t="s">
        <v>1982</v>
      </c>
    </row>
    <row r="1932" spans="2:65" s="12" customFormat="1">
      <c r="B1932" s="143"/>
      <c r="D1932" s="144" t="s">
        <v>143</v>
      </c>
      <c r="F1932" s="146" t="s">
        <v>1983</v>
      </c>
      <c r="H1932" s="147">
        <v>2165.567</v>
      </c>
      <c r="L1932" s="143"/>
      <c r="M1932" s="148"/>
      <c r="T1932" s="149"/>
      <c r="AT1932" s="145" t="s">
        <v>143</v>
      </c>
      <c r="AU1932" s="145" t="s">
        <v>81</v>
      </c>
      <c r="AV1932" s="12" t="s">
        <v>81</v>
      </c>
      <c r="AW1932" s="12" t="s">
        <v>3</v>
      </c>
      <c r="AX1932" s="12" t="s">
        <v>79</v>
      </c>
      <c r="AY1932" s="145" t="s">
        <v>135</v>
      </c>
    </row>
    <row r="1933" spans="2:65" s="1" customFormat="1" ht="24.15" customHeight="1">
      <c r="B1933" s="129"/>
      <c r="C1933" s="130" t="s">
        <v>1984</v>
      </c>
      <c r="D1933" s="130" t="s">
        <v>137</v>
      </c>
      <c r="E1933" s="131" t="s">
        <v>1985</v>
      </c>
      <c r="F1933" s="132" t="s">
        <v>1986</v>
      </c>
      <c r="G1933" s="133" t="s">
        <v>140</v>
      </c>
      <c r="H1933" s="134">
        <v>3669.41</v>
      </c>
      <c r="I1933" s="135"/>
      <c r="J1933" s="135">
        <f>ROUND(I1933*H1933,2)</f>
        <v>0</v>
      </c>
      <c r="K1933" s="136"/>
      <c r="L1933" s="29"/>
      <c r="M1933" s="137" t="s">
        <v>1</v>
      </c>
      <c r="N1933" s="138" t="s">
        <v>36</v>
      </c>
      <c r="O1933" s="139">
        <v>0.09</v>
      </c>
      <c r="P1933" s="139">
        <f>O1933*H1933</f>
        <v>330.24689999999998</v>
      </c>
      <c r="Q1933" s="139">
        <v>0</v>
      </c>
      <c r="R1933" s="139">
        <f>Q1933*H1933</f>
        <v>0</v>
      </c>
      <c r="S1933" s="139">
        <v>0</v>
      </c>
      <c r="T1933" s="140">
        <f>S1933*H1933</f>
        <v>0</v>
      </c>
      <c r="AR1933" s="141" t="s">
        <v>221</v>
      </c>
      <c r="AT1933" s="141" t="s">
        <v>137</v>
      </c>
      <c r="AU1933" s="141" t="s">
        <v>81</v>
      </c>
      <c r="AY1933" s="17" t="s">
        <v>135</v>
      </c>
      <c r="BE1933" s="142">
        <f>IF(N1933="základní",J1933,0)</f>
        <v>0</v>
      </c>
      <c r="BF1933" s="142">
        <f>IF(N1933="snížená",J1933,0)</f>
        <v>0</v>
      </c>
      <c r="BG1933" s="142">
        <f>IF(N1933="zákl. přenesená",J1933,0)</f>
        <v>0</v>
      </c>
      <c r="BH1933" s="142">
        <f>IF(N1933="sníž. přenesená",J1933,0)</f>
        <v>0</v>
      </c>
      <c r="BI1933" s="142">
        <f>IF(N1933="nulová",J1933,0)</f>
        <v>0</v>
      </c>
      <c r="BJ1933" s="17" t="s">
        <v>79</v>
      </c>
      <c r="BK1933" s="142">
        <f>ROUND(I1933*H1933,2)</f>
        <v>0</v>
      </c>
      <c r="BL1933" s="17" t="s">
        <v>221</v>
      </c>
      <c r="BM1933" s="141" t="s">
        <v>1987</v>
      </c>
    </row>
    <row r="1934" spans="2:65" s="14" customFormat="1">
      <c r="B1934" s="156"/>
      <c r="D1934" s="144" t="s">
        <v>143</v>
      </c>
      <c r="E1934" s="157" t="s">
        <v>1</v>
      </c>
      <c r="F1934" s="158" t="s">
        <v>1988</v>
      </c>
      <c r="H1934" s="157" t="s">
        <v>1</v>
      </c>
      <c r="L1934" s="156"/>
      <c r="M1934" s="159"/>
      <c r="T1934" s="160"/>
      <c r="AT1934" s="157" t="s">
        <v>143</v>
      </c>
      <c r="AU1934" s="157" t="s">
        <v>81</v>
      </c>
      <c r="AV1934" s="14" t="s">
        <v>79</v>
      </c>
      <c r="AW1934" s="14" t="s">
        <v>27</v>
      </c>
      <c r="AX1934" s="14" t="s">
        <v>71</v>
      </c>
      <c r="AY1934" s="157" t="s">
        <v>135</v>
      </c>
    </row>
    <row r="1935" spans="2:65" s="14" customFormat="1">
      <c r="B1935" s="156"/>
      <c r="D1935" s="144" t="s">
        <v>143</v>
      </c>
      <c r="E1935" s="157" t="s">
        <v>1</v>
      </c>
      <c r="F1935" s="158" t="s">
        <v>577</v>
      </c>
      <c r="H1935" s="157" t="s">
        <v>1</v>
      </c>
      <c r="L1935" s="156"/>
      <c r="M1935" s="159"/>
      <c r="T1935" s="160"/>
      <c r="AT1935" s="157" t="s">
        <v>143</v>
      </c>
      <c r="AU1935" s="157" t="s">
        <v>81</v>
      </c>
      <c r="AV1935" s="14" t="s">
        <v>79</v>
      </c>
      <c r="AW1935" s="14" t="s">
        <v>27</v>
      </c>
      <c r="AX1935" s="14" t="s">
        <v>71</v>
      </c>
      <c r="AY1935" s="157" t="s">
        <v>135</v>
      </c>
    </row>
    <row r="1936" spans="2:65" s="12" customFormat="1">
      <c r="B1936" s="143"/>
      <c r="D1936" s="144" t="s">
        <v>143</v>
      </c>
      <c r="E1936" s="145" t="s">
        <v>1</v>
      </c>
      <c r="F1936" s="146" t="s">
        <v>1902</v>
      </c>
      <c r="H1936" s="147">
        <v>1257.26</v>
      </c>
      <c r="L1936" s="143"/>
      <c r="M1936" s="148"/>
      <c r="T1936" s="149"/>
      <c r="AT1936" s="145" t="s">
        <v>143</v>
      </c>
      <c r="AU1936" s="145" t="s">
        <v>81</v>
      </c>
      <c r="AV1936" s="12" t="s">
        <v>81</v>
      </c>
      <c r="AW1936" s="12" t="s">
        <v>27</v>
      </c>
      <c r="AX1936" s="12" t="s">
        <v>71</v>
      </c>
      <c r="AY1936" s="145" t="s">
        <v>135</v>
      </c>
    </row>
    <row r="1937" spans="2:51" s="12" customFormat="1">
      <c r="B1937" s="143"/>
      <c r="D1937" s="144" t="s">
        <v>143</v>
      </c>
      <c r="E1937" s="145" t="s">
        <v>1</v>
      </c>
      <c r="F1937" s="146" t="s">
        <v>1960</v>
      </c>
      <c r="H1937" s="147">
        <v>58.53</v>
      </c>
      <c r="L1937" s="143"/>
      <c r="M1937" s="148"/>
      <c r="T1937" s="149"/>
      <c r="AT1937" s="145" t="s">
        <v>143</v>
      </c>
      <c r="AU1937" s="145" t="s">
        <v>81</v>
      </c>
      <c r="AV1937" s="12" t="s">
        <v>81</v>
      </c>
      <c r="AW1937" s="12" t="s">
        <v>27</v>
      </c>
      <c r="AX1937" s="12" t="s">
        <v>71</v>
      </c>
      <c r="AY1937" s="145" t="s">
        <v>135</v>
      </c>
    </row>
    <row r="1938" spans="2:51" s="12" customFormat="1">
      <c r="B1938" s="143"/>
      <c r="D1938" s="144" t="s">
        <v>143</v>
      </c>
      <c r="E1938" s="145" t="s">
        <v>1</v>
      </c>
      <c r="F1938" s="146" t="s">
        <v>1961</v>
      </c>
      <c r="H1938" s="147">
        <v>34.302999999999997</v>
      </c>
      <c r="L1938" s="143"/>
      <c r="M1938" s="148"/>
      <c r="T1938" s="149"/>
      <c r="AT1938" s="145" t="s">
        <v>143</v>
      </c>
      <c r="AU1938" s="145" t="s">
        <v>81</v>
      </c>
      <c r="AV1938" s="12" t="s">
        <v>81</v>
      </c>
      <c r="AW1938" s="12" t="s">
        <v>27</v>
      </c>
      <c r="AX1938" s="12" t="s">
        <v>71</v>
      </c>
      <c r="AY1938" s="145" t="s">
        <v>135</v>
      </c>
    </row>
    <row r="1939" spans="2:51" s="12" customFormat="1">
      <c r="B1939" s="143"/>
      <c r="D1939" s="144" t="s">
        <v>143</v>
      </c>
      <c r="E1939" s="145" t="s">
        <v>1</v>
      </c>
      <c r="F1939" s="146" t="s">
        <v>1962</v>
      </c>
      <c r="H1939" s="147">
        <v>46.776000000000003</v>
      </c>
      <c r="L1939" s="143"/>
      <c r="M1939" s="148"/>
      <c r="T1939" s="149"/>
      <c r="AT1939" s="145" t="s">
        <v>143</v>
      </c>
      <c r="AU1939" s="145" t="s">
        <v>81</v>
      </c>
      <c r="AV1939" s="12" t="s">
        <v>81</v>
      </c>
      <c r="AW1939" s="12" t="s">
        <v>27</v>
      </c>
      <c r="AX1939" s="12" t="s">
        <v>71</v>
      </c>
      <c r="AY1939" s="145" t="s">
        <v>135</v>
      </c>
    </row>
    <row r="1940" spans="2:51" s="12" customFormat="1">
      <c r="B1940" s="143"/>
      <c r="D1940" s="144" t="s">
        <v>143</v>
      </c>
      <c r="E1940" s="145" t="s">
        <v>1</v>
      </c>
      <c r="F1940" s="146" t="s">
        <v>1963</v>
      </c>
      <c r="H1940" s="147">
        <v>11.2</v>
      </c>
      <c r="L1940" s="143"/>
      <c r="M1940" s="148"/>
      <c r="T1940" s="149"/>
      <c r="AT1940" s="145" t="s">
        <v>143</v>
      </c>
      <c r="AU1940" s="145" t="s">
        <v>81</v>
      </c>
      <c r="AV1940" s="12" t="s">
        <v>81</v>
      </c>
      <c r="AW1940" s="12" t="s">
        <v>27</v>
      </c>
      <c r="AX1940" s="12" t="s">
        <v>71</v>
      </c>
      <c r="AY1940" s="145" t="s">
        <v>135</v>
      </c>
    </row>
    <row r="1941" spans="2:51" s="12" customFormat="1">
      <c r="B1941" s="143"/>
      <c r="D1941" s="144" t="s">
        <v>143</v>
      </c>
      <c r="E1941" s="145" t="s">
        <v>1</v>
      </c>
      <c r="F1941" s="146" t="s">
        <v>1905</v>
      </c>
      <c r="H1941" s="147">
        <v>-21.12</v>
      </c>
      <c r="L1941" s="143"/>
      <c r="M1941" s="148"/>
      <c r="T1941" s="149"/>
      <c r="AT1941" s="145" t="s">
        <v>143</v>
      </c>
      <c r="AU1941" s="145" t="s">
        <v>81</v>
      </c>
      <c r="AV1941" s="12" t="s">
        <v>81</v>
      </c>
      <c r="AW1941" s="12" t="s">
        <v>27</v>
      </c>
      <c r="AX1941" s="12" t="s">
        <v>71</v>
      </c>
      <c r="AY1941" s="145" t="s">
        <v>135</v>
      </c>
    </row>
    <row r="1942" spans="2:51" s="14" customFormat="1">
      <c r="B1942" s="156"/>
      <c r="D1942" s="144" t="s">
        <v>143</v>
      </c>
      <c r="E1942" s="157" t="s">
        <v>1</v>
      </c>
      <c r="F1942" s="158" t="s">
        <v>1906</v>
      </c>
      <c r="H1942" s="157" t="s">
        <v>1</v>
      </c>
      <c r="L1942" s="156"/>
      <c r="M1942" s="159"/>
      <c r="T1942" s="160"/>
      <c r="AT1942" s="157" t="s">
        <v>143</v>
      </c>
      <c r="AU1942" s="157" t="s">
        <v>81</v>
      </c>
      <c r="AV1942" s="14" t="s">
        <v>79</v>
      </c>
      <c r="AW1942" s="14" t="s">
        <v>27</v>
      </c>
      <c r="AX1942" s="14" t="s">
        <v>71</v>
      </c>
      <c r="AY1942" s="157" t="s">
        <v>135</v>
      </c>
    </row>
    <row r="1943" spans="2:51" s="12" customFormat="1">
      <c r="B1943" s="143"/>
      <c r="D1943" s="144" t="s">
        <v>143</v>
      </c>
      <c r="E1943" s="145" t="s">
        <v>1</v>
      </c>
      <c r="F1943" s="146" t="s">
        <v>1937</v>
      </c>
      <c r="H1943" s="147">
        <v>23.54</v>
      </c>
      <c r="L1943" s="143"/>
      <c r="M1943" s="148"/>
      <c r="T1943" s="149"/>
      <c r="AT1943" s="145" t="s">
        <v>143</v>
      </c>
      <c r="AU1943" s="145" t="s">
        <v>81</v>
      </c>
      <c r="AV1943" s="12" t="s">
        <v>81</v>
      </c>
      <c r="AW1943" s="12" t="s">
        <v>27</v>
      </c>
      <c r="AX1943" s="12" t="s">
        <v>71</v>
      </c>
      <c r="AY1943" s="145" t="s">
        <v>135</v>
      </c>
    </row>
    <row r="1944" spans="2:51" s="12" customFormat="1">
      <c r="B1944" s="143"/>
      <c r="D1944" s="144" t="s">
        <v>143</v>
      </c>
      <c r="E1944" s="145" t="s">
        <v>1</v>
      </c>
      <c r="F1944" s="146" t="s">
        <v>1989</v>
      </c>
      <c r="H1944" s="147">
        <v>17.364999999999998</v>
      </c>
      <c r="L1944" s="143"/>
      <c r="M1944" s="148"/>
      <c r="T1944" s="149"/>
      <c r="AT1944" s="145" t="s">
        <v>143</v>
      </c>
      <c r="AU1944" s="145" t="s">
        <v>81</v>
      </c>
      <c r="AV1944" s="12" t="s">
        <v>81</v>
      </c>
      <c r="AW1944" s="12" t="s">
        <v>27</v>
      </c>
      <c r="AX1944" s="12" t="s">
        <v>71</v>
      </c>
      <c r="AY1944" s="145" t="s">
        <v>135</v>
      </c>
    </row>
    <row r="1945" spans="2:51" s="12" customFormat="1">
      <c r="B1945" s="143"/>
      <c r="D1945" s="144" t="s">
        <v>143</v>
      </c>
      <c r="E1945" s="145" t="s">
        <v>1</v>
      </c>
      <c r="F1945" s="146" t="s">
        <v>1965</v>
      </c>
      <c r="H1945" s="147">
        <v>3.9750000000000001</v>
      </c>
      <c r="L1945" s="143"/>
      <c r="M1945" s="148"/>
      <c r="T1945" s="149"/>
      <c r="AT1945" s="145" t="s">
        <v>143</v>
      </c>
      <c r="AU1945" s="145" t="s">
        <v>81</v>
      </c>
      <c r="AV1945" s="12" t="s">
        <v>81</v>
      </c>
      <c r="AW1945" s="12" t="s">
        <v>27</v>
      </c>
      <c r="AX1945" s="12" t="s">
        <v>71</v>
      </c>
      <c r="AY1945" s="145" t="s">
        <v>135</v>
      </c>
    </row>
    <row r="1946" spans="2:51" s="14" customFormat="1">
      <c r="B1946" s="156"/>
      <c r="D1946" s="144" t="s">
        <v>143</v>
      </c>
      <c r="E1946" s="157" t="s">
        <v>1</v>
      </c>
      <c r="F1946" s="158" t="s">
        <v>1909</v>
      </c>
      <c r="H1946" s="157" t="s">
        <v>1</v>
      </c>
      <c r="L1946" s="156"/>
      <c r="M1946" s="159"/>
      <c r="T1946" s="160"/>
      <c r="AT1946" s="157" t="s">
        <v>143</v>
      </c>
      <c r="AU1946" s="157" t="s">
        <v>81</v>
      </c>
      <c r="AV1946" s="14" t="s">
        <v>79</v>
      </c>
      <c r="AW1946" s="14" t="s">
        <v>27</v>
      </c>
      <c r="AX1946" s="14" t="s">
        <v>71</v>
      </c>
      <c r="AY1946" s="157" t="s">
        <v>135</v>
      </c>
    </row>
    <row r="1947" spans="2:51" s="12" customFormat="1">
      <c r="B1947" s="143"/>
      <c r="D1947" s="144" t="s">
        <v>143</v>
      </c>
      <c r="E1947" s="145" t="s">
        <v>1</v>
      </c>
      <c r="F1947" s="146" t="s">
        <v>1939</v>
      </c>
      <c r="H1947" s="147">
        <v>100.8</v>
      </c>
      <c r="L1947" s="143"/>
      <c r="M1947" s="148"/>
      <c r="T1947" s="149"/>
      <c r="AT1947" s="145" t="s">
        <v>143</v>
      </c>
      <c r="AU1947" s="145" t="s">
        <v>81</v>
      </c>
      <c r="AV1947" s="12" t="s">
        <v>81</v>
      </c>
      <c r="AW1947" s="12" t="s">
        <v>27</v>
      </c>
      <c r="AX1947" s="12" t="s">
        <v>71</v>
      </c>
      <c r="AY1947" s="145" t="s">
        <v>135</v>
      </c>
    </row>
    <row r="1948" spans="2:51" s="12" customFormat="1">
      <c r="B1948" s="143"/>
      <c r="D1948" s="144" t="s">
        <v>143</v>
      </c>
      <c r="E1948" s="145" t="s">
        <v>1</v>
      </c>
      <c r="F1948" s="146" t="s">
        <v>1990</v>
      </c>
      <c r="H1948" s="147">
        <v>17.04</v>
      </c>
      <c r="L1948" s="143"/>
      <c r="M1948" s="148"/>
      <c r="T1948" s="149"/>
      <c r="AT1948" s="145" t="s">
        <v>143</v>
      </c>
      <c r="AU1948" s="145" t="s">
        <v>81</v>
      </c>
      <c r="AV1948" s="12" t="s">
        <v>81</v>
      </c>
      <c r="AW1948" s="12" t="s">
        <v>27</v>
      </c>
      <c r="AX1948" s="12" t="s">
        <v>71</v>
      </c>
      <c r="AY1948" s="145" t="s">
        <v>135</v>
      </c>
    </row>
    <row r="1949" spans="2:51" s="12" customFormat="1">
      <c r="B1949" s="143"/>
      <c r="D1949" s="144" t="s">
        <v>143</v>
      </c>
      <c r="E1949" s="145" t="s">
        <v>1</v>
      </c>
      <c r="F1949" s="146" t="s">
        <v>1967</v>
      </c>
      <c r="H1949" s="147">
        <v>11.1</v>
      </c>
      <c r="L1949" s="143"/>
      <c r="M1949" s="148"/>
      <c r="T1949" s="149"/>
      <c r="AT1949" s="145" t="s">
        <v>143</v>
      </c>
      <c r="AU1949" s="145" t="s">
        <v>81</v>
      </c>
      <c r="AV1949" s="12" t="s">
        <v>81</v>
      </c>
      <c r="AW1949" s="12" t="s">
        <v>27</v>
      </c>
      <c r="AX1949" s="12" t="s">
        <v>71</v>
      </c>
      <c r="AY1949" s="145" t="s">
        <v>135</v>
      </c>
    </row>
    <row r="1950" spans="2:51" s="14" customFormat="1">
      <c r="B1950" s="156"/>
      <c r="D1950" s="144" t="s">
        <v>143</v>
      </c>
      <c r="E1950" s="157" t="s">
        <v>1</v>
      </c>
      <c r="F1950" s="158" t="s">
        <v>1912</v>
      </c>
      <c r="H1950" s="157" t="s">
        <v>1</v>
      </c>
      <c r="L1950" s="156"/>
      <c r="M1950" s="159"/>
      <c r="T1950" s="160"/>
      <c r="AT1950" s="157" t="s">
        <v>143</v>
      </c>
      <c r="AU1950" s="157" t="s">
        <v>81</v>
      </c>
      <c r="AV1950" s="14" t="s">
        <v>79</v>
      </c>
      <c r="AW1950" s="14" t="s">
        <v>27</v>
      </c>
      <c r="AX1950" s="14" t="s">
        <v>71</v>
      </c>
      <c r="AY1950" s="157" t="s">
        <v>135</v>
      </c>
    </row>
    <row r="1951" spans="2:51" s="12" customFormat="1">
      <c r="B1951" s="143"/>
      <c r="D1951" s="144" t="s">
        <v>143</v>
      </c>
      <c r="E1951" s="145" t="s">
        <v>1</v>
      </c>
      <c r="F1951" s="146" t="s">
        <v>1941</v>
      </c>
      <c r="H1951" s="147">
        <v>287.7</v>
      </c>
      <c r="L1951" s="143"/>
      <c r="M1951" s="148"/>
      <c r="T1951" s="149"/>
      <c r="AT1951" s="145" t="s">
        <v>143</v>
      </c>
      <c r="AU1951" s="145" t="s">
        <v>81</v>
      </c>
      <c r="AV1951" s="12" t="s">
        <v>81</v>
      </c>
      <c r="AW1951" s="12" t="s">
        <v>27</v>
      </c>
      <c r="AX1951" s="12" t="s">
        <v>71</v>
      </c>
      <c r="AY1951" s="145" t="s">
        <v>135</v>
      </c>
    </row>
    <row r="1952" spans="2:51" s="12" customFormat="1">
      <c r="B1952" s="143"/>
      <c r="D1952" s="144" t="s">
        <v>143</v>
      </c>
      <c r="E1952" s="145" t="s">
        <v>1</v>
      </c>
      <c r="F1952" s="146" t="s">
        <v>1991</v>
      </c>
      <c r="H1952" s="147">
        <v>98.1</v>
      </c>
      <c r="L1952" s="143"/>
      <c r="M1952" s="148"/>
      <c r="T1952" s="149"/>
      <c r="AT1952" s="145" t="s">
        <v>143</v>
      </c>
      <c r="AU1952" s="145" t="s">
        <v>81</v>
      </c>
      <c r="AV1952" s="12" t="s">
        <v>81</v>
      </c>
      <c r="AW1952" s="12" t="s">
        <v>27</v>
      </c>
      <c r="AX1952" s="12" t="s">
        <v>71</v>
      </c>
      <c r="AY1952" s="145" t="s">
        <v>135</v>
      </c>
    </row>
    <row r="1953" spans="2:51" s="12" customFormat="1">
      <c r="B1953" s="143"/>
      <c r="D1953" s="144" t="s">
        <v>143</v>
      </c>
      <c r="E1953" s="145" t="s">
        <v>1</v>
      </c>
      <c r="F1953" s="146" t="s">
        <v>1969</v>
      </c>
      <c r="H1953" s="147">
        <v>2.82</v>
      </c>
      <c r="L1953" s="143"/>
      <c r="M1953" s="148"/>
      <c r="T1953" s="149"/>
      <c r="AT1953" s="145" t="s">
        <v>143</v>
      </c>
      <c r="AU1953" s="145" t="s">
        <v>81</v>
      </c>
      <c r="AV1953" s="12" t="s">
        <v>81</v>
      </c>
      <c r="AW1953" s="12" t="s">
        <v>27</v>
      </c>
      <c r="AX1953" s="12" t="s">
        <v>71</v>
      </c>
      <c r="AY1953" s="145" t="s">
        <v>135</v>
      </c>
    </row>
    <row r="1954" spans="2:51" s="12" customFormat="1">
      <c r="B1954" s="143"/>
      <c r="D1954" s="144" t="s">
        <v>143</v>
      </c>
      <c r="E1954" s="145" t="s">
        <v>1</v>
      </c>
      <c r="F1954" s="146" t="s">
        <v>1970</v>
      </c>
      <c r="H1954" s="147">
        <v>13.6</v>
      </c>
      <c r="L1954" s="143"/>
      <c r="M1954" s="148"/>
      <c r="T1954" s="149"/>
      <c r="AT1954" s="145" t="s">
        <v>143</v>
      </c>
      <c r="AU1954" s="145" t="s">
        <v>81</v>
      </c>
      <c r="AV1954" s="12" t="s">
        <v>81</v>
      </c>
      <c r="AW1954" s="12" t="s">
        <v>27</v>
      </c>
      <c r="AX1954" s="12" t="s">
        <v>71</v>
      </c>
      <c r="AY1954" s="145" t="s">
        <v>135</v>
      </c>
    </row>
    <row r="1955" spans="2:51" s="14" customFormat="1">
      <c r="B1955" s="156"/>
      <c r="D1955" s="144" t="s">
        <v>143</v>
      </c>
      <c r="E1955" s="157" t="s">
        <v>1</v>
      </c>
      <c r="F1955" s="158" t="s">
        <v>1916</v>
      </c>
      <c r="H1955" s="157" t="s">
        <v>1</v>
      </c>
      <c r="L1955" s="156"/>
      <c r="M1955" s="159"/>
      <c r="T1955" s="160"/>
      <c r="AT1955" s="157" t="s">
        <v>143</v>
      </c>
      <c r="AU1955" s="157" t="s">
        <v>81</v>
      </c>
      <c r="AV1955" s="14" t="s">
        <v>79</v>
      </c>
      <c r="AW1955" s="14" t="s">
        <v>27</v>
      </c>
      <c r="AX1955" s="14" t="s">
        <v>71</v>
      </c>
      <c r="AY1955" s="157" t="s">
        <v>135</v>
      </c>
    </row>
    <row r="1956" spans="2:51" s="12" customFormat="1">
      <c r="B1956" s="143"/>
      <c r="D1956" s="144" t="s">
        <v>143</v>
      </c>
      <c r="E1956" s="145" t="s">
        <v>1</v>
      </c>
      <c r="F1956" s="146" t="s">
        <v>1944</v>
      </c>
      <c r="H1956" s="147">
        <v>11.5</v>
      </c>
      <c r="L1956" s="143"/>
      <c r="M1956" s="148"/>
      <c r="T1956" s="149"/>
      <c r="AT1956" s="145" t="s">
        <v>143</v>
      </c>
      <c r="AU1956" s="145" t="s">
        <v>81</v>
      </c>
      <c r="AV1956" s="12" t="s">
        <v>81</v>
      </c>
      <c r="AW1956" s="12" t="s">
        <v>27</v>
      </c>
      <c r="AX1956" s="12" t="s">
        <v>71</v>
      </c>
      <c r="AY1956" s="145" t="s">
        <v>135</v>
      </c>
    </row>
    <row r="1957" spans="2:51" s="14" customFormat="1">
      <c r="B1957" s="156"/>
      <c r="D1957" s="144" t="s">
        <v>143</v>
      </c>
      <c r="E1957" s="157" t="s">
        <v>1</v>
      </c>
      <c r="F1957" s="158" t="s">
        <v>1918</v>
      </c>
      <c r="H1957" s="157" t="s">
        <v>1</v>
      </c>
      <c r="L1957" s="156"/>
      <c r="M1957" s="159"/>
      <c r="T1957" s="160"/>
      <c r="AT1957" s="157" t="s">
        <v>143</v>
      </c>
      <c r="AU1957" s="157" t="s">
        <v>81</v>
      </c>
      <c r="AV1957" s="14" t="s">
        <v>79</v>
      </c>
      <c r="AW1957" s="14" t="s">
        <v>27</v>
      </c>
      <c r="AX1957" s="14" t="s">
        <v>71</v>
      </c>
      <c r="AY1957" s="157" t="s">
        <v>135</v>
      </c>
    </row>
    <row r="1958" spans="2:51" s="12" customFormat="1">
      <c r="B1958" s="143"/>
      <c r="D1958" s="144" t="s">
        <v>143</v>
      </c>
      <c r="E1958" s="145" t="s">
        <v>1</v>
      </c>
      <c r="F1958" s="146" t="s">
        <v>1945</v>
      </c>
      <c r="H1958" s="147">
        <v>257.74</v>
      </c>
      <c r="L1958" s="143"/>
      <c r="M1958" s="148"/>
      <c r="T1958" s="149"/>
      <c r="AT1958" s="145" t="s">
        <v>143</v>
      </c>
      <c r="AU1958" s="145" t="s">
        <v>81</v>
      </c>
      <c r="AV1958" s="12" t="s">
        <v>81</v>
      </c>
      <c r="AW1958" s="12" t="s">
        <v>27</v>
      </c>
      <c r="AX1958" s="12" t="s">
        <v>71</v>
      </c>
      <c r="AY1958" s="145" t="s">
        <v>135</v>
      </c>
    </row>
    <row r="1959" spans="2:51" s="12" customFormat="1">
      <c r="B1959" s="143"/>
      <c r="D1959" s="144" t="s">
        <v>143</v>
      </c>
      <c r="E1959" s="145" t="s">
        <v>1</v>
      </c>
      <c r="F1959" s="146" t="s">
        <v>1992</v>
      </c>
      <c r="H1959" s="147">
        <v>32.130000000000003</v>
      </c>
      <c r="L1959" s="143"/>
      <c r="M1959" s="148"/>
      <c r="T1959" s="149"/>
      <c r="AT1959" s="145" t="s">
        <v>143</v>
      </c>
      <c r="AU1959" s="145" t="s">
        <v>81</v>
      </c>
      <c r="AV1959" s="12" t="s">
        <v>81</v>
      </c>
      <c r="AW1959" s="12" t="s">
        <v>27</v>
      </c>
      <c r="AX1959" s="12" t="s">
        <v>71</v>
      </c>
      <c r="AY1959" s="145" t="s">
        <v>135</v>
      </c>
    </row>
    <row r="1960" spans="2:51" s="12" customFormat="1">
      <c r="B1960" s="143"/>
      <c r="D1960" s="144" t="s">
        <v>143</v>
      </c>
      <c r="E1960" s="145" t="s">
        <v>1</v>
      </c>
      <c r="F1960" s="146" t="s">
        <v>1972</v>
      </c>
      <c r="H1960" s="147">
        <v>20.068000000000001</v>
      </c>
      <c r="L1960" s="143"/>
      <c r="M1960" s="148"/>
      <c r="T1960" s="149"/>
      <c r="AT1960" s="145" t="s">
        <v>143</v>
      </c>
      <c r="AU1960" s="145" t="s">
        <v>81</v>
      </c>
      <c r="AV1960" s="12" t="s">
        <v>81</v>
      </c>
      <c r="AW1960" s="12" t="s">
        <v>27</v>
      </c>
      <c r="AX1960" s="12" t="s">
        <v>71</v>
      </c>
      <c r="AY1960" s="145" t="s">
        <v>135</v>
      </c>
    </row>
    <row r="1961" spans="2:51" s="14" customFormat="1">
      <c r="B1961" s="156"/>
      <c r="D1961" s="144" t="s">
        <v>143</v>
      </c>
      <c r="E1961" s="157" t="s">
        <v>1</v>
      </c>
      <c r="F1961" s="158" t="s">
        <v>1921</v>
      </c>
      <c r="H1961" s="157" t="s">
        <v>1</v>
      </c>
      <c r="L1961" s="156"/>
      <c r="M1961" s="159"/>
      <c r="T1961" s="160"/>
      <c r="AT1961" s="157" t="s">
        <v>143</v>
      </c>
      <c r="AU1961" s="157" t="s">
        <v>81</v>
      </c>
      <c r="AV1961" s="14" t="s">
        <v>79</v>
      </c>
      <c r="AW1961" s="14" t="s">
        <v>27</v>
      </c>
      <c r="AX1961" s="14" t="s">
        <v>71</v>
      </c>
      <c r="AY1961" s="157" t="s">
        <v>135</v>
      </c>
    </row>
    <row r="1962" spans="2:51" s="12" customFormat="1">
      <c r="B1962" s="143"/>
      <c r="D1962" s="144" t="s">
        <v>143</v>
      </c>
      <c r="E1962" s="145" t="s">
        <v>1</v>
      </c>
      <c r="F1962" s="146" t="s">
        <v>1947</v>
      </c>
      <c r="H1962" s="147">
        <v>55.68</v>
      </c>
      <c r="L1962" s="143"/>
      <c r="M1962" s="148"/>
      <c r="T1962" s="149"/>
      <c r="AT1962" s="145" t="s">
        <v>143</v>
      </c>
      <c r="AU1962" s="145" t="s">
        <v>81</v>
      </c>
      <c r="AV1962" s="12" t="s">
        <v>81</v>
      </c>
      <c r="AW1962" s="12" t="s">
        <v>27</v>
      </c>
      <c r="AX1962" s="12" t="s">
        <v>71</v>
      </c>
      <c r="AY1962" s="145" t="s">
        <v>135</v>
      </c>
    </row>
    <row r="1963" spans="2:51" s="12" customFormat="1">
      <c r="B1963" s="143"/>
      <c r="D1963" s="144" t="s">
        <v>143</v>
      </c>
      <c r="E1963" s="145" t="s">
        <v>1</v>
      </c>
      <c r="F1963" s="146" t="s">
        <v>1993</v>
      </c>
      <c r="H1963" s="147">
        <v>19.079999999999998</v>
      </c>
      <c r="L1963" s="143"/>
      <c r="M1963" s="148"/>
      <c r="T1963" s="149"/>
      <c r="AT1963" s="145" t="s">
        <v>143</v>
      </c>
      <c r="AU1963" s="145" t="s">
        <v>81</v>
      </c>
      <c r="AV1963" s="12" t="s">
        <v>81</v>
      </c>
      <c r="AW1963" s="12" t="s">
        <v>27</v>
      </c>
      <c r="AX1963" s="12" t="s">
        <v>71</v>
      </c>
      <c r="AY1963" s="145" t="s">
        <v>135</v>
      </c>
    </row>
    <row r="1964" spans="2:51" s="12" customFormat="1">
      <c r="B1964" s="143"/>
      <c r="D1964" s="144" t="s">
        <v>143</v>
      </c>
      <c r="E1964" s="145" t="s">
        <v>1</v>
      </c>
      <c r="F1964" s="146" t="s">
        <v>1974</v>
      </c>
      <c r="H1964" s="147">
        <v>8.3379999999999992</v>
      </c>
      <c r="L1964" s="143"/>
      <c r="M1964" s="148"/>
      <c r="T1964" s="149"/>
      <c r="AT1964" s="145" t="s">
        <v>143</v>
      </c>
      <c r="AU1964" s="145" t="s">
        <v>81</v>
      </c>
      <c r="AV1964" s="12" t="s">
        <v>81</v>
      </c>
      <c r="AW1964" s="12" t="s">
        <v>27</v>
      </c>
      <c r="AX1964" s="12" t="s">
        <v>71</v>
      </c>
      <c r="AY1964" s="145" t="s">
        <v>135</v>
      </c>
    </row>
    <row r="1965" spans="2:51" s="14" customFormat="1">
      <c r="B1965" s="156"/>
      <c r="D1965" s="144" t="s">
        <v>143</v>
      </c>
      <c r="E1965" s="157" t="s">
        <v>1</v>
      </c>
      <c r="F1965" s="158" t="s">
        <v>1924</v>
      </c>
      <c r="H1965" s="157" t="s">
        <v>1</v>
      </c>
      <c r="L1965" s="156"/>
      <c r="M1965" s="159"/>
      <c r="T1965" s="160"/>
      <c r="AT1965" s="157" t="s">
        <v>143</v>
      </c>
      <c r="AU1965" s="157" t="s">
        <v>81</v>
      </c>
      <c r="AV1965" s="14" t="s">
        <v>79</v>
      </c>
      <c r="AW1965" s="14" t="s">
        <v>27</v>
      </c>
      <c r="AX1965" s="14" t="s">
        <v>71</v>
      </c>
      <c r="AY1965" s="157" t="s">
        <v>135</v>
      </c>
    </row>
    <row r="1966" spans="2:51" s="12" customFormat="1">
      <c r="B1966" s="143"/>
      <c r="D1966" s="144" t="s">
        <v>143</v>
      </c>
      <c r="E1966" s="145" t="s">
        <v>1</v>
      </c>
      <c r="F1966" s="146" t="s">
        <v>1949</v>
      </c>
      <c r="H1966" s="147">
        <v>269.74</v>
      </c>
      <c r="L1966" s="143"/>
      <c r="M1966" s="148"/>
      <c r="T1966" s="149"/>
      <c r="AT1966" s="145" t="s">
        <v>143</v>
      </c>
      <c r="AU1966" s="145" t="s">
        <v>81</v>
      </c>
      <c r="AV1966" s="12" t="s">
        <v>81</v>
      </c>
      <c r="AW1966" s="12" t="s">
        <v>27</v>
      </c>
      <c r="AX1966" s="12" t="s">
        <v>71</v>
      </c>
      <c r="AY1966" s="145" t="s">
        <v>135</v>
      </c>
    </row>
    <row r="1967" spans="2:51" s="12" customFormat="1">
      <c r="B1967" s="143"/>
      <c r="D1967" s="144" t="s">
        <v>143</v>
      </c>
      <c r="E1967" s="145" t="s">
        <v>1</v>
      </c>
      <c r="F1967" s="146" t="s">
        <v>1950</v>
      </c>
      <c r="H1967" s="147">
        <v>59.7</v>
      </c>
      <c r="L1967" s="143"/>
      <c r="M1967" s="148"/>
      <c r="T1967" s="149"/>
      <c r="AT1967" s="145" t="s">
        <v>143</v>
      </c>
      <c r="AU1967" s="145" t="s">
        <v>81</v>
      </c>
      <c r="AV1967" s="12" t="s">
        <v>81</v>
      </c>
      <c r="AW1967" s="12" t="s">
        <v>27</v>
      </c>
      <c r="AX1967" s="12" t="s">
        <v>71</v>
      </c>
      <c r="AY1967" s="145" t="s">
        <v>135</v>
      </c>
    </row>
    <row r="1968" spans="2:51" s="12" customFormat="1">
      <c r="B1968" s="143"/>
      <c r="D1968" s="144" t="s">
        <v>143</v>
      </c>
      <c r="E1968" s="145" t="s">
        <v>1</v>
      </c>
      <c r="F1968" s="146" t="s">
        <v>1976</v>
      </c>
      <c r="H1968" s="147">
        <v>14.914999999999999</v>
      </c>
      <c r="L1968" s="143"/>
      <c r="M1968" s="148"/>
      <c r="T1968" s="149"/>
      <c r="AT1968" s="145" t="s">
        <v>143</v>
      </c>
      <c r="AU1968" s="145" t="s">
        <v>81</v>
      </c>
      <c r="AV1968" s="12" t="s">
        <v>81</v>
      </c>
      <c r="AW1968" s="12" t="s">
        <v>27</v>
      </c>
      <c r="AX1968" s="12" t="s">
        <v>71</v>
      </c>
      <c r="AY1968" s="145" t="s">
        <v>135</v>
      </c>
    </row>
    <row r="1969" spans="2:51" s="14" customFormat="1">
      <c r="B1969" s="156"/>
      <c r="D1969" s="144" t="s">
        <v>143</v>
      </c>
      <c r="E1969" s="157" t="s">
        <v>1</v>
      </c>
      <c r="F1969" s="158" t="s">
        <v>1927</v>
      </c>
      <c r="H1969" s="157" t="s">
        <v>1</v>
      </c>
      <c r="L1969" s="156"/>
      <c r="M1969" s="159"/>
      <c r="T1969" s="160"/>
      <c r="AT1969" s="157" t="s">
        <v>143</v>
      </c>
      <c r="AU1969" s="157" t="s">
        <v>81</v>
      </c>
      <c r="AV1969" s="14" t="s">
        <v>79</v>
      </c>
      <c r="AW1969" s="14" t="s">
        <v>27</v>
      </c>
      <c r="AX1969" s="14" t="s">
        <v>71</v>
      </c>
      <c r="AY1969" s="157" t="s">
        <v>135</v>
      </c>
    </row>
    <row r="1970" spans="2:51" s="12" customFormat="1">
      <c r="B1970" s="143"/>
      <c r="D1970" s="144" t="s">
        <v>143</v>
      </c>
      <c r="E1970" s="145" t="s">
        <v>1</v>
      </c>
      <c r="F1970" s="146" t="s">
        <v>1951</v>
      </c>
      <c r="H1970" s="147">
        <v>100.16</v>
      </c>
      <c r="L1970" s="143"/>
      <c r="M1970" s="148"/>
      <c r="T1970" s="149"/>
      <c r="AT1970" s="145" t="s">
        <v>143</v>
      </c>
      <c r="AU1970" s="145" t="s">
        <v>81</v>
      </c>
      <c r="AV1970" s="12" t="s">
        <v>81</v>
      </c>
      <c r="AW1970" s="12" t="s">
        <v>27</v>
      </c>
      <c r="AX1970" s="12" t="s">
        <v>71</v>
      </c>
      <c r="AY1970" s="145" t="s">
        <v>135</v>
      </c>
    </row>
    <row r="1971" spans="2:51" s="12" customFormat="1">
      <c r="B1971" s="143"/>
      <c r="D1971" s="144" t="s">
        <v>143</v>
      </c>
      <c r="E1971" s="145" t="s">
        <v>1</v>
      </c>
      <c r="F1971" s="146" t="s">
        <v>1994</v>
      </c>
      <c r="H1971" s="147">
        <v>40.26</v>
      </c>
      <c r="L1971" s="143"/>
      <c r="M1971" s="148"/>
      <c r="T1971" s="149"/>
      <c r="AT1971" s="145" t="s">
        <v>143</v>
      </c>
      <c r="AU1971" s="145" t="s">
        <v>81</v>
      </c>
      <c r="AV1971" s="12" t="s">
        <v>81</v>
      </c>
      <c r="AW1971" s="12" t="s">
        <v>27</v>
      </c>
      <c r="AX1971" s="12" t="s">
        <v>71</v>
      </c>
      <c r="AY1971" s="145" t="s">
        <v>135</v>
      </c>
    </row>
    <row r="1972" spans="2:51" s="12" customFormat="1">
      <c r="B1972" s="143"/>
      <c r="D1972" s="144" t="s">
        <v>143</v>
      </c>
      <c r="E1972" s="145" t="s">
        <v>1</v>
      </c>
      <c r="F1972" s="146" t="s">
        <v>1978</v>
      </c>
      <c r="H1972" s="147">
        <v>10.94</v>
      </c>
      <c r="L1972" s="143"/>
      <c r="M1972" s="148"/>
      <c r="T1972" s="149"/>
      <c r="AT1972" s="145" t="s">
        <v>143</v>
      </c>
      <c r="AU1972" s="145" t="s">
        <v>81</v>
      </c>
      <c r="AV1972" s="12" t="s">
        <v>81</v>
      </c>
      <c r="AW1972" s="12" t="s">
        <v>27</v>
      </c>
      <c r="AX1972" s="12" t="s">
        <v>71</v>
      </c>
      <c r="AY1972" s="145" t="s">
        <v>135</v>
      </c>
    </row>
    <row r="1973" spans="2:51" s="15" customFormat="1">
      <c r="B1973" s="175"/>
      <c r="D1973" s="144" t="s">
        <v>143</v>
      </c>
      <c r="E1973" s="176" t="s">
        <v>1</v>
      </c>
      <c r="F1973" s="177" t="s">
        <v>590</v>
      </c>
      <c r="H1973" s="178">
        <v>2863.24</v>
      </c>
      <c r="L1973" s="175"/>
      <c r="M1973" s="179"/>
      <c r="T1973" s="180"/>
      <c r="AT1973" s="176" t="s">
        <v>143</v>
      </c>
      <c r="AU1973" s="176" t="s">
        <v>81</v>
      </c>
      <c r="AV1973" s="15" t="s">
        <v>150</v>
      </c>
      <c r="AW1973" s="15" t="s">
        <v>27</v>
      </c>
      <c r="AX1973" s="15" t="s">
        <v>71</v>
      </c>
      <c r="AY1973" s="176" t="s">
        <v>135</v>
      </c>
    </row>
    <row r="1974" spans="2:51" s="14" customFormat="1">
      <c r="B1974" s="156"/>
      <c r="D1974" s="144" t="s">
        <v>143</v>
      </c>
      <c r="E1974" s="157" t="s">
        <v>1</v>
      </c>
      <c r="F1974" s="158" t="s">
        <v>1995</v>
      </c>
      <c r="H1974" s="157" t="s">
        <v>1</v>
      </c>
      <c r="L1974" s="156"/>
      <c r="M1974" s="159"/>
      <c r="T1974" s="160"/>
      <c r="AT1974" s="157" t="s">
        <v>143</v>
      </c>
      <c r="AU1974" s="157" t="s">
        <v>81</v>
      </c>
      <c r="AV1974" s="14" t="s">
        <v>79</v>
      </c>
      <c r="AW1974" s="14" t="s">
        <v>27</v>
      </c>
      <c r="AX1974" s="14" t="s">
        <v>71</v>
      </c>
      <c r="AY1974" s="157" t="s">
        <v>135</v>
      </c>
    </row>
    <row r="1975" spans="2:51" s="12" customFormat="1">
      <c r="B1975" s="143"/>
      <c r="D1975" s="144" t="s">
        <v>143</v>
      </c>
      <c r="E1975" s="145" t="s">
        <v>1</v>
      </c>
      <c r="F1975" s="146" t="s">
        <v>1996</v>
      </c>
      <c r="H1975" s="147">
        <v>477.12</v>
      </c>
      <c r="L1975" s="143"/>
      <c r="M1975" s="148"/>
      <c r="T1975" s="149"/>
      <c r="AT1975" s="145" t="s">
        <v>143</v>
      </c>
      <c r="AU1975" s="145" t="s">
        <v>81</v>
      </c>
      <c r="AV1975" s="12" t="s">
        <v>81</v>
      </c>
      <c r="AW1975" s="12" t="s">
        <v>27</v>
      </c>
      <c r="AX1975" s="12" t="s">
        <v>71</v>
      </c>
      <c r="AY1975" s="145" t="s">
        <v>135</v>
      </c>
    </row>
    <row r="1976" spans="2:51" s="12" customFormat="1">
      <c r="B1976" s="143"/>
      <c r="D1976" s="144" t="s">
        <v>143</v>
      </c>
      <c r="E1976" s="145" t="s">
        <v>1</v>
      </c>
      <c r="F1976" s="146" t="s">
        <v>1905</v>
      </c>
      <c r="H1976" s="147">
        <v>-21.12</v>
      </c>
      <c r="L1976" s="143"/>
      <c r="M1976" s="148"/>
      <c r="T1976" s="149"/>
      <c r="AT1976" s="145" t="s">
        <v>143</v>
      </c>
      <c r="AU1976" s="145" t="s">
        <v>81</v>
      </c>
      <c r="AV1976" s="12" t="s">
        <v>81</v>
      </c>
      <c r="AW1976" s="12" t="s">
        <v>27</v>
      </c>
      <c r="AX1976" s="12" t="s">
        <v>71</v>
      </c>
      <c r="AY1976" s="145" t="s">
        <v>135</v>
      </c>
    </row>
    <row r="1977" spans="2:51" s="12" customFormat="1">
      <c r="B1977" s="143"/>
      <c r="D1977" s="144" t="s">
        <v>143</v>
      </c>
      <c r="E1977" s="145" t="s">
        <v>1</v>
      </c>
      <c r="F1977" s="146" t="s">
        <v>1997</v>
      </c>
      <c r="H1977" s="147">
        <v>11.77</v>
      </c>
      <c r="L1977" s="143"/>
      <c r="M1977" s="148"/>
      <c r="T1977" s="149"/>
      <c r="AT1977" s="145" t="s">
        <v>143</v>
      </c>
      <c r="AU1977" s="145" t="s">
        <v>81</v>
      </c>
      <c r="AV1977" s="12" t="s">
        <v>81</v>
      </c>
      <c r="AW1977" s="12" t="s">
        <v>27</v>
      </c>
      <c r="AX1977" s="12" t="s">
        <v>71</v>
      </c>
      <c r="AY1977" s="145" t="s">
        <v>135</v>
      </c>
    </row>
    <row r="1978" spans="2:51" s="12" customFormat="1">
      <c r="B1978" s="143"/>
      <c r="D1978" s="144" t="s">
        <v>143</v>
      </c>
      <c r="E1978" s="145" t="s">
        <v>1</v>
      </c>
      <c r="F1978" s="146" t="s">
        <v>1998</v>
      </c>
      <c r="H1978" s="147">
        <v>50.4</v>
      </c>
      <c r="L1978" s="143"/>
      <c r="M1978" s="148"/>
      <c r="T1978" s="149"/>
      <c r="AT1978" s="145" t="s">
        <v>143</v>
      </c>
      <c r="AU1978" s="145" t="s">
        <v>81</v>
      </c>
      <c r="AV1978" s="12" t="s">
        <v>81</v>
      </c>
      <c r="AW1978" s="12" t="s">
        <v>27</v>
      </c>
      <c r="AX1978" s="12" t="s">
        <v>71</v>
      </c>
      <c r="AY1978" s="145" t="s">
        <v>135</v>
      </c>
    </row>
    <row r="1979" spans="2:51" s="12" customFormat="1">
      <c r="B1979" s="143"/>
      <c r="D1979" s="144" t="s">
        <v>143</v>
      </c>
      <c r="E1979" s="145" t="s">
        <v>1</v>
      </c>
      <c r="F1979" s="146" t="s">
        <v>1999</v>
      </c>
      <c r="H1979" s="147">
        <v>143.85</v>
      </c>
      <c r="L1979" s="143"/>
      <c r="M1979" s="148"/>
      <c r="T1979" s="149"/>
      <c r="AT1979" s="145" t="s">
        <v>143</v>
      </c>
      <c r="AU1979" s="145" t="s">
        <v>81</v>
      </c>
      <c r="AV1979" s="12" t="s">
        <v>81</v>
      </c>
      <c r="AW1979" s="12" t="s">
        <v>27</v>
      </c>
      <c r="AX1979" s="12" t="s">
        <v>71</v>
      </c>
      <c r="AY1979" s="145" t="s">
        <v>135</v>
      </c>
    </row>
    <row r="1980" spans="2:51" s="12" customFormat="1">
      <c r="B1980" s="143"/>
      <c r="D1980" s="144" t="s">
        <v>143</v>
      </c>
      <c r="E1980" s="145" t="s">
        <v>1</v>
      </c>
      <c r="F1980" s="146" t="s">
        <v>2000</v>
      </c>
      <c r="H1980" s="147">
        <v>5.75</v>
      </c>
      <c r="L1980" s="143"/>
      <c r="M1980" s="148"/>
      <c r="T1980" s="149"/>
      <c r="AT1980" s="145" t="s">
        <v>143</v>
      </c>
      <c r="AU1980" s="145" t="s">
        <v>81</v>
      </c>
      <c r="AV1980" s="12" t="s">
        <v>81</v>
      </c>
      <c r="AW1980" s="12" t="s">
        <v>27</v>
      </c>
      <c r="AX1980" s="12" t="s">
        <v>71</v>
      </c>
      <c r="AY1980" s="145" t="s">
        <v>135</v>
      </c>
    </row>
    <row r="1981" spans="2:51" s="12" customFormat="1">
      <c r="B1981" s="143"/>
      <c r="D1981" s="144" t="s">
        <v>143</v>
      </c>
      <c r="E1981" s="145" t="s">
        <v>1</v>
      </c>
      <c r="F1981" s="146" t="s">
        <v>2001</v>
      </c>
      <c r="H1981" s="147">
        <v>60.48</v>
      </c>
      <c r="L1981" s="143"/>
      <c r="M1981" s="148"/>
      <c r="T1981" s="149"/>
      <c r="AT1981" s="145" t="s">
        <v>143</v>
      </c>
      <c r="AU1981" s="145" t="s">
        <v>81</v>
      </c>
      <c r="AV1981" s="12" t="s">
        <v>81</v>
      </c>
      <c r="AW1981" s="12" t="s">
        <v>27</v>
      </c>
      <c r="AX1981" s="12" t="s">
        <v>71</v>
      </c>
      <c r="AY1981" s="145" t="s">
        <v>135</v>
      </c>
    </row>
    <row r="1982" spans="2:51" s="12" customFormat="1">
      <c r="B1982" s="143"/>
      <c r="D1982" s="144" t="s">
        <v>143</v>
      </c>
      <c r="E1982" s="145" t="s">
        <v>1</v>
      </c>
      <c r="F1982" s="146" t="s">
        <v>2002</v>
      </c>
      <c r="H1982" s="147">
        <v>27.84</v>
      </c>
      <c r="L1982" s="143"/>
      <c r="M1982" s="148"/>
      <c r="T1982" s="149"/>
      <c r="AT1982" s="145" t="s">
        <v>143</v>
      </c>
      <c r="AU1982" s="145" t="s">
        <v>81</v>
      </c>
      <c r="AV1982" s="12" t="s">
        <v>81</v>
      </c>
      <c r="AW1982" s="12" t="s">
        <v>27</v>
      </c>
      <c r="AX1982" s="12" t="s">
        <v>71</v>
      </c>
      <c r="AY1982" s="145" t="s">
        <v>135</v>
      </c>
    </row>
    <row r="1983" spans="2:51" s="12" customFormat="1">
      <c r="B1983" s="143"/>
      <c r="D1983" s="144" t="s">
        <v>143</v>
      </c>
      <c r="E1983" s="145" t="s">
        <v>1</v>
      </c>
      <c r="F1983" s="146" t="s">
        <v>2003</v>
      </c>
      <c r="H1983" s="147">
        <v>50.08</v>
      </c>
      <c r="L1983" s="143"/>
      <c r="M1983" s="148"/>
      <c r="T1983" s="149"/>
      <c r="AT1983" s="145" t="s">
        <v>143</v>
      </c>
      <c r="AU1983" s="145" t="s">
        <v>81</v>
      </c>
      <c r="AV1983" s="12" t="s">
        <v>81</v>
      </c>
      <c r="AW1983" s="12" t="s">
        <v>27</v>
      </c>
      <c r="AX1983" s="12" t="s">
        <v>71</v>
      </c>
      <c r="AY1983" s="145" t="s">
        <v>135</v>
      </c>
    </row>
    <row r="1984" spans="2:51" s="15" customFormat="1">
      <c r="B1984" s="175"/>
      <c r="D1984" s="144" t="s">
        <v>143</v>
      </c>
      <c r="E1984" s="176" t="s">
        <v>1</v>
      </c>
      <c r="F1984" s="177" t="s">
        <v>590</v>
      </c>
      <c r="H1984" s="178">
        <v>806.17</v>
      </c>
      <c r="L1984" s="175"/>
      <c r="M1984" s="179"/>
      <c r="T1984" s="180"/>
      <c r="AT1984" s="176" t="s">
        <v>143</v>
      </c>
      <c r="AU1984" s="176" t="s">
        <v>81</v>
      </c>
      <c r="AV1984" s="15" t="s">
        <v>150</v>
      </c>
      <c r="AW1984" s="15" t="s">
        <v>27</v>
      </c>
      <c r="AX1984" s="15" t="s">
        <v>71</v>
      </c>
      <c r="AY1984" s="176" t="s">
        <v>135</v>
      </c>
    </row>
    <row r="1985" spans="2:65" s="13" customFormat="1">
      <c r="B1985" s="150"/>
      <c r="D1985" s="144" t="s">
        <v>143</v>
      </c>
      <c r="E1985" s="151" t="s">
        <v>1</v>
      </c>
      <c r="F1985" s="152" t="s">
        <v>174</v>
      </c>
      <c r="H1985" s="153">
        <v>3669.41</v>
      </c>
      <c r="L1985" s="150"/>
      <c r="M1985" s="154"/>
      <c r="T1985" s="155"/>
      <c r="AT1985" s="151" t="s">
        <v>143</v>
      </c>
      <c r="AU1985" s="151" t="s">
        <v>81</v>
      </c>
      <c r="AV1985" s="13" t="s">
        <v>141</v>
      </c>
      <c r="AW1985" s="13" t="s">
        <v>27</v>
      </c>
      <c r="AX1985" s="13" t="s">
        <v>79</v>
      </c>
      <c r="AY1985" s="151" t="s">
        <v>135</v>
      </c>
    </row>
    <row r="1986" spans="2:65" s="1" customFormat="1" ht="24.15" customHeight="1">
      <c r="B1986" s="129"/>
      <c r="C1986" s="161" t="s">
        <v>2004</v>
      </c>
      <c r="D1986" s="161" t="s">
        <v>212</v>
      </c>
      <c r="E1986" s="162" t="s">
        <v>2005</v>
      </c>
      <c r="F1986" s="163" t="s">
        <v>2006</v>
      </c>
      <c r="G1986" s="164" t="s">
        <v>140</v>
      </c>
      <c r="H1986" s="165">
        <v>3292.7260000000001</v>
      </c>
      <c r="I1986" s="166"/>
      <c r="J1986" s="166">
        <f>ROUND(I1986*H1986,2)</f>
        <v>0</v>
      </c>
      <c r="K1986" s="167"/>
      <c r="L1986" s="168"/>
      <c r="M1986" s="169" t="s">
        <v>1</v>
      </c>
      <c r="N1986" s="170" t="s">
        <v>36</v>
      </c>
      <c r="O1986" s="139">
        <v>0</v>
      </c>
      <c r="P1986" s="139">
        <f>O1986*H1986</f>
        <v>0</v>
      </c>
      <c r="Q1986" s="139">
        <v>2.9999999999999997E-4</v>
      </c>
      <c r="R1986" s="139">
        <f>Q1986*H1986</f>
        <v>0.98781779999999997</v>
      </c>
      <c r="S1986" s="139">
        <v>0</v>
      </c>
      <c r="T1986" s="140">
        <f>S1986*H1986</f>
        <v>0</v>
      </c>
      <c r="AR1986" s="141" t="s">
        <v>302</v>
      </c>
      <c r="AT1986" s="141" t="s">
        <v>212</v>
      </c>
      <c r="AU1986" s="141" t="s">
        <v>81</v>
      </c>
      <c r="AY1986" s="17" t="s">
        <v>135</v>
      </c>
      <c r="BE1986" s="142">
        <f>IF(N1986="základní",J1986,0)</f>
        <v>0</v>
      </c>
      <c r="BF1986" s="142">
        <f>IF(N1986="snížená",J1986,0)</f>
        <v>0</v>
      </c>
      <c r="BG1986" s="142">
        <f>IF(N1986="zákl. přenesená",J1986,0)</f>
        <v>0</v>
      </c>
      <c r="BH1986" s="142">
        <f>IF(N1986="sníž. přenesená",J1986,0)</f>
        <v>0</v>
      </c>
      <c r="BI1986" s="142">
        <f>IF(N1986="nulová",J1986,0)</f>
        <v>0</v>
      </c>
      <c r="BJ1986" s="17" t="s">
        <v>79</v>
      </c>
      <c r="BK1986" s="142">
        <f>ROUND(I1986*H1986,2)</f>
        <v>0</v>
      </c>
      <c r="BL1986" s="17" t="s">
        <v>221</v>
      </c>
      <c r="BM1986" s="141" t="s">
        <v>2007</v>
      </c>
    </row>
    <row r="1987" spans="2:65" s="12" customFormat="1">
      <c r="B1987" s="143"/>
      <c r="D1987" s="144" t="s">
        <v>143</v>
      </c>
      <c r="F1987" s="146" t="s">
        <v>2008</v>
      </c>
      <c r="H1987" s="147">
        <v>3292.7260000000001</v>
      </c>
      <c r="L1987" s="143"/>
      <c r="M1987" s="148"/>
      <c r="T1987" s="149"/>
      <c r="AT1987" s="145" t="s">
        <v>143</v>
      </c>
      <c r="AU1987" s="145" t="s">
        <v>81</v>
      </c>
      <c r="AV1987" s="12" t="s">
        <v>81</v>
      </c>
      <c r="AW1987" s="12" t="s">
        <v>3</v>
      </c>
      <c r="AX1987" s="12" t="s">
        <v>79</v>
      </c>
      <c r="AY1987" s="145" t="s">
        <v>135</v>
      </c>
    </row>
    <row r="1988" spans="2:65" s="1" customFormat="1" ht="24.15" customHeight="1">
      <c r="B1988" s="129"/>
      <c r="C1988" s="161" t="s">
        <v>2009</v>
      </c>
      <c r="D1988" s="161" t="s">
        <v>212</v>
      </c>
      <c r="E1988" s="162" t="s">
        <v>2010</v>
      </c>
      <c r="F1988" s="163" t="s">
        <v>2011</v>
      </c>
      <c r="G1988" s="164" t="s">
        <v>140</v>
      </c>
      <c r="H1988" s="165">
        <v>927.096</v>
      </c>
      <c r="I1988" s="166"/>
      <c r="J1988" s="166">
        <f>ROUND(I1988*H1988,2)</f>
        <v>0</v>
      </c>
      <c r="K1988" s="167"/>
      <c r="L1988" s="168"/>
      <c r="M1988" s="169" t="s">
        <v>1</v>
      </c>
      <c r="N1988" s="170" t="s">
        <v>36</v>
      </c>
      <c r="O1988" s="139">
        <v>0</v>
      </c>
      <c r="P1988" s="139">
        <f>O1988*H1988</f>
        <v>0</v>
      </c>
      <c r="Q1988" s="139">
        <v>5.0000000000000001E-4</v>
      </c>
      <c r="R1988" s="139">
        <f>Q1988*H1988</f>
        <v>0.46354800000000002</v>
      </c>
      <c r="S1988" s="139">
        <v>0</v>
      </c>
      <c r="T1988" s="140">
        <f>S1988*H1988</f>
        <v>0</v>
      </c>
      <c r="AR1988" s="141" t="s">
        <v>302</v>
      </c>
      <c r="AT1988" s="141" t="s">
        <v>212</v>
      </c>
      <c r="AU1988" s="141" t="s">
        <v>81</v>
      </c>
      <c r="AY1988" s="17" t="s">
        <v>135</v>
      </c>
      <c r="BE1988" s="142">
        <f>IF(N1988="základní",J1988,0)</f>
        <v>0</v>
      </c>
      <c r="BF1988" s="142">
        <f>IF(N1988="snížená",J1988,0)</f>
        <v>0</v>
      </c>
      <c r="BG1988" s="142">
        <f>IF(N1988="zákl. přenesená",J1988,0)</f>
        <v>0</v>
      </c>
      <c r="BH1988" s="142">
        <f>IF(N1988="sníž. přenesená",J1988,0)</f>
        <v>0</v>
      </c>
      <c r="BI1988" s="142">
        <f>IF(N1988="nulová",J1988,0)</f>
        <v>0</v>
      </c>
      <c r="BJ1988" s="17" t="s">
        <v>79</v>
      </c>
      <c r="BK1988" s="142">
        <f>ROUND(I1988*H1988,2)</f>
        <v>0</v>
      </c>
      <c r="BL1988" s="17" t="s">
        <v>221</v>
      </c>
      <c r="BM1988" s="141" t="s">
        <v>2012</v>
      </c>
    </row>
    <row r="1989" spans="2:65" s="12" customFormat="1">
      <c r="B1989" s="143"/>
      <c r="D1989" s="144" t="s">
        <v>143</v>
      </c>
      <c r="F1989" s="146" t="s">
        <v>2013</v>
      </c>
      <c r="H1989" s="147">
        <v>927.096</v>
      </c>
      <c r="L1989" s="143"/>
      <c r="M1989" s="148"/>
      <c r="T1989" s="149"/>
      <c r="AT1989" s="145" t="s">
        <v>143</v>
      </c>
      <c r="AU1989" s="145" t="s">
        <v>81</v>
      </c>
      <c r="AV1989" s="12" t="s">
        <v>81</v>
      </c>
      <c r="AW1989" s="12" t="s">
        <v>3</v>
      </c>
      <c r="AX1989" s="12" t="s">
        <v>79</v>
      </c>
      <c r="AY1989" s="145" t="s">
        <v>135</v>
      </c>
    </row>
    <row r="1990" spans="2:65" s="1" customFormat="1" ht="24.15" customHeight="1">
      <c r="B1990" s="129"/>
      <c r="C1990" s="130" t="s">
        <v>2014</v>
      </c>
      <c r="D1990" s="130" t="s">
        <v>137</v>
      </c>
      <c r="E1990" s="131" t="s">
        <v>2015</v>
      </c>
      <c r="F1990" s="132" t="s">
        <v>2016</v>
      </c>
      <c r="G1990" s="133" t="s">
        <v>140</v>
      </c>
      <c r="H1990" s="134">
        <v>806.17</v>
      </c>
      <c r="I1990" s="135"/>
      <c r="J1990" s="135">
        <f>ROUND(I1990*H1990,2)</f>
        <v>0</v>
      </c>
      <c r="K1990" s="136"/>
      <c r="L1990" s="29"/>
      <c r="M1990" s="137" t="s">
        <v>1</v>
      </c>
      <c r="N1990" s="138" t="s">
        <v>36</v>
      </c>
      <c r="O1990" s="139">
        <v>0.11799999999999999</v>
      </c>
      <c r="P1990" s="139">
        <f>O1990*H1990</f>
        <v>95.128059999999991</v>
      </c>
      <c r="Q1990" s="139">
        <v>0</v>
      </c>
      <c r="R1990" s="139">
        <f>Q1990*H1990</f>
        <v>0</v>
      </c>
      <c r="S1990" s="139">
        <v>0</v>
      </c>
      <c r="T1990" s="140">
        <f>S1990*H1990</f>
        <v>0</v>
      </c>
      <c r="AR1990" s="141" t="s">
        <v>221</v>
      </c>
      <c r="AT1990" s="141" t="s">
        <v>137</v>
      </c>
      <c r="AU1990" s="141" t="s">
        <v>81</v>
      </c>
      <c r="AY1990" s="17" t="s">
        <v>135</v>
      </c>
      <c r="BE1990" s="142">
        <f>IF(N1990="základní",J1990,0)</f>
        <v>0</v>
      </c>
      <c r="BF1990" s="142">
        <f>IF(N1990="snížená",J1990,0)</f>
        <v>0</v>
      </c>
      <c r="BG1990" s="142">
        <f>IF(N1990="zákl. přenesená",J1990,0)</f>
        <v>0</v>
      </c>
      <c r="BH1990" s="142">
        <f>IF(N1990="sníž. přenesená",J1990,0)</f>
        <v>0</v>
      </c>
      <c r="BI1990" s="142">
        <f>IF(N1990="nulová",J1990,0)</f>
        <v>0</v>
      </c>
      <c r="BJ1990" s="17" t="s">
        <v>79</v>
      </c>
      <c r="BK1990" s="142">
        <f>ROUND(I1990*H1990,2)</f>
        <v>0</v>
      </c>
      <c r="BL1990" s="17" t="s">
        <v>221</v>
      </c>
      <c r="BM1990" s="141" t="s">
        <v>2017</v>
      </c>
    </row>
    <row r="1991" spans="2:65" s="12" customFormat="1">
      <c r="B1991" s="143"/>
      <c r="D1991" s="144" t="s">
        <v>143</v>
      </c>
      <c r="E1991" s="145" t="s">
        <v>1</v>
      </c>
      <c r="F1991" s="146" t="s">
        <v>2018</v>
      </c>
      <c r="H1991" s="147">
        <v>477.12</v>
      </c>
      <c r="L1991" s="143"/>
      <c r="M1991" s="148"/>
      <c r="T1991" s="149"/>
      <c r="AT1991" s="145" t="s">
        <v>143</v>
      </c>
      <c r="AU1991" s="145" t="s">
        <v>81</v>
      </c>
      <c r="AV1991" s="12" t="s">
        <v>81</v>
      </c>
      <c r="AW1991" s="12" t="s">
        <v>27</v>
      </c>
      <c r="AX1991" s="12" t="s">
        <v>71</v>
      </c>
      <c r="AY1991" s="145" t="s">
        <v>135</v>
      </c>
    </row>
    <row r="1992" spans="2:65" s="12" customFormat="1">
      <c r="B1992" s="143"/>
      <c r="D1992" s="144" t="s">
        <v>143</v>
      </c>
      <c r="E1992" s="145" t="s">
        <v>1</v>
      </c>
      <c r="F1992" s="146" t="s">
        <v>1905</v>
      </c>
      <c r="H1992" s="147">
        <v>-21.12</v>
      </c>
      <c r="L1992" s="143"/>
      <c r="M1992" s="148"/>
      <c r="T1992" s="149"/>
      <c r="AT1992" s="145" t="s">
        <v>143</v>
      </c>
      <c r="AU1992" s="145" t="s">
        <v>81</v>
      </c>
      <c r="AV1992" s="12" t="s">
        <v>81</v>
      </c>
      <c r="AW1992" s="12" t="s">
        <v>27</v>
      </c>
      <c r="AX1992" s="12" t="s">
        <v>71</v>
      </c>
      <c r="AY1992" s="145" t="s">
        <v>135</v>
      </c>
    </row>
    <row r="1993" spans="2:65" s="12" customFormat="1">
      <c r="B1993" s="143"/>
      <c r="D1993" s="144" t="s">
        <v>143</v>
      </c>
      <c r="E1993" s="145" t="s">
        <v>1</v>
      </c>
      <c r="F1993" s="146" t="s">
        <v>1407</v>
      </c>
      <c r="H1993" s="147">
        <v>11.77</v>
      </c>
      <c r="L1993" s="143"/>
      <c r="M1993" s="148"/>
      <c r="T1993" s="149"/>
      <c r="AT1993" s="145" t="s">
        <v>143</v>
      </c>
      <c r="AU1993" s="145" t="s">
        <v>81</v>
      </c>
      <c r="AV1993" s="12" t="s">
        <v>81</v>
      </c>
      <c r="AW1993" s="12" t="s">
        <v>27</v>
      </c>
      <c r="AX1993" s="12" t="s">
        <v>71</v>
      </c>
      <c r="AY1993" s="145" t="s">
        <v>135</v>
      </c>
    </row>
    <row r="1994" spans="2:65" s="12" customFormat="1">
      <c r="B1994" s="143"/>
      <c r="D1994" s="144" t="s">
        <v>143</v>
      </c>
      <c r="E1994" s="145" t="s">
        <v>1</v>
      </c>
      <c r="F1994" s="146" t="s">
        <v>1408</v>
      </c>
      <c r="H1994" s="147">
        <v>50.4</v>
      </c>
      <c r="L1994" s="143"/>
      <c r="M1994" s="148"/>
      <c r="T1994" s="149"/>
      <c r="AT1994" s="145" t="s">
        <v>143</v>
      </c>
      <c r="AU1994" s="145" t="s">
        <v>81</v>
      </c>
      <c r="AV1994" s="12" t="s">
        <v>81</v>
      </c>
      <c r="AW1994" s="12" t="s">
        <v>27</v>
      </c>
      <c r="AX1994" s="12" t="s">
        <v>71</v>
      </c>
      <c r="AY1994" s="145" t="s">
        <v>135</v>
      </c>
    </row>
    <row r="1995" spans="2:65" s="12" customFormat="1">
      <c r="B1995" s="143"/>
      <c r="D1995" s="144" t="s">
        <v>143</v>
      </c>
      <c r="E1995" s="145" t="s">
        <v>1</v>
      </c>
      <c r="F1995" s="146" t="s">
        <v>1409</v>
      </c>
      <c r="H1995" s="147">
        <v>143.85</v>
      </c>
      <c r="L1995" s="143"/>
      <c r="M1995" s="148"/>
      <c r="T1995" s="149"/>
      <c r="AT1995" s="145" t="s">
        <v>143</v>
      </c>
      <c r="AU1995" s="145" t="s">
        <v>81</v>
      </c>
      <c r="AV1995" s="12" t="s">
        <v>81</v>
      </c>
      <c r="AW1995" s="12" t="s">
        <v>27</v>
      </c>
      <c r="AX1995" s="12" t="s">
        <v>71</v>
      </c>
      <c r="AY1995" s="145" t="s">
        <v>135</v>
      </c>
    </row>
    <row r="1996" spans="2:65" s="12" customFormat="1">
      <c r="B1996" s="143"/>
      <c r="D1996" s="144" t="s">
        <v>143</v>
      </c>
      <c r="E1996" s="145" t="s">
        <v>1</v>
      </c>
      <c r="F1996" s="146" t="s">
        <v>1410</v>
      </c>
      <c r="H1996" s="147">
        <v>5.75</v>
      </c>
      <c r="L1996" s="143"/>
      <c r="M1996" s="148"/>
      <c r="T1996" s="149"/>
      <c r="AT1996" s="145" t="s">
        <v>143</v>
      </c>
      <c r="AU1996" s="145" t="s">
        <v>81</v>
      </c>
      <c r="AV1996" s="12" t="s">
        <v>81</v>
      </c>
      <c r="AW1996" s="12" t="s">
        <v>27</v>
      </c>
      <c r="AX1996" s="12" t="s">
        <v>71</v>
      </c>
      <c r="AY1996" s="145" t="s">
        <v>135</v>
      </c>
    </row>
    <row r="1997" spans="2:65" s="12" customFormat="1">
      <c r="B1997" s="143"/>
      <c r="D1997" s="144" t="s">
        <v>143</v>
      </c>
      <c r="E1997" s="145" t="s">
        <v>1</v>
      </c>
      <c r="F1997" s="146" t="s">
        <v>2019</v>
      </c>
      <c r="H1997" s="147">
        <v>60.48</v>
      </c>
      <c r="L1997" s="143"/>
      <c r="M1997" s="148"/>
      <c r="T1997" s="149"/>
      <c r="AT1997" s="145" t="s">
        <v>143</v>
      </c>
      <c r="AU1997" s="145" t="s">
        <v>81</v>
      </c>
      <c r="AV1997" s="12" t="s">
        <v>81</v>
      </c>
      <c r="AW1997" s="12" t="s">
        <v>27</v>
      </c>
      <c r="AX1997" s="12" t="s">
        <v>71</v>
      </c>
      <c r="AY1997" s="145" t="s">
        <v>135</v>
      </c>
    </row>
    <row r="1998" spans="2:65" s="12" customFormat="1">
      <c r="B1998" s="143"/>
      <c r="D1998" s="144" t="s">
        <v>143</v>
      </c>
      <c r="E1998" s="145" t="s">
        <v>1</v>
      </c>
      <c r="F1998" s="146" t="s">
        <v>1412</v>
      </c>
      <c r="H1998" s="147">
        <v>27.84</v>
      </c>
      <c r="L1998" s="143"/>
      <c r="M1998" s="148"/>
      <c r="T1998" s="149"/>
      <c r="AT1998" s="145" t="s">
        <v>143</v>
      </c>
      <c r="AU1998" s="145" t="s">
        <v>81</v>
      </c>
      <c r="AV1998" s="12" t="s">
        <v>81</v>
      </c>
      <c r="AW1998" s="12" t="s">
        <v>27</v>
      </c>
      <c r="AX1998" s="12" t="s">
        <v>71</v>
      </c>
      <c r="AY1998" s="145" t="s">
        <v>135</v>
      </c>
    </row>
    <row r="1999" spans="2:65" s="12" customFormat="1">
      <c r="B1999" s="143"/>
      <c r="D1999" s="144" t="s">
        <v>143</v>
      </c>
      <c r="E1999" s="145" t="s">
        <v>1</v>
      </c>
      <c r="F1999" s="146" t="s">
        <v>1414</v>
      </c>
      <c r="H1999" s="147">
        <v>50.08</v>
      </c>
      <c r="L1999" s="143"/>
      <c r="M1999" s="148"/>
      <c r="T1999" s="149"/>
      <c r="AT1999" s="145" t="s">
        <v>143</v>
      </c>
      <c r="AU1999" s="145" t="s">
        <v>81</v>
      </c>
      <c r="AV1999" s="12" t="s">
        <v>81</v>
      </c>
      <c r="AW1999" s="12" t="s">
        <v>27</v>
      </c>
      <c r="AX1999" s="12" t="s">
        <v>71</v>
      </c>
      <c r="AY1999" s="145" t="s">
        <v>135</v>
      </c>
    </row>
    <row r="2000" spans="2:65" s="13" customFormat="1">
      <c r="B2000" s="150"/>
      <c r="D2000" s="144" t="s">
        <v>143</v>
      </c>
      <c r="E2000" s="151" t="s">
        <v>1</v>
      </c>
      <c r="F2000" s="152" t="s">
        <v>174</v>
      </c>
      <c r="H2000" s="153">
        <v>806.17</v>
      </c>
      <c r="L2000" s="150"/>
      <c r="M2000" s="154"/>
      <c r="T2000" s="155"/>
      <c r="AT2000" s="151" t="s">
        <v>143</v>
      </c>
      <c r="AU2000" s="151" t="s">
        <v>81</v>
      </c>
      <c r="AV2000" s="13" t="s">
        <v>141</v>
      </c>
      <c r="AW2000" s="13" t="s">
        <v>27</v>
      </c>
      <c r="AX2000" s="13" t="s">
        <v>79</v>
      </c>
      <c r="AY2000" s="151" t="s">
        <v>135</v>
      </c>
    </row>
    <row r="2001" spans="2:65" s="1" customFormat="1" ht="16.5" customHeight="1">
      <c r="B2001" s="129"/>
      <c r="C2001" s="161" t="s">
        <v>2020</v>
      </c>
      <c r="D2001" s="161" t="s">
        <v>212</v>
      </c>
      <c r="E2001" s="162" t="s">
        <v>2021</v>
      </c>
      <c r="F2001" s="163" t="s">
        <v>2022</v>
      </c>
      <c r="G2001" s="164" t="s">
        <v>215</v>
      </c>
      <c r="H2001" s="165">
        <v>74.046999999999997</v>
      </c>
      <c r="I2001" s="166"/>
      <c r="J2001" s="166">
        <f>ROUND(I2001*H2001,2)</f>
        <v>0</v>
      </c>
      <c r="K2001" s="167"/>
      <c r="L2001" s="168"/>
      <c r="M2001" s="169" t="s">
        <v>1</v>
      </c>
      <c r="N2001" s="170" t="s">
        <v>36</v>
      </c>
      <c r="O2001" s="139">
        <v>0</v>
      </c>
      <c r="P2001" s="139">
        <f>O2001*H2001</f>
        <v>0</v>
      </c>
      <c r="Q2001" s="139">
        <v>1</v>
      </c>
      <c r="R2001" s="139">
        <f>Q2001*H2001</f>
        <v>74.046999999999997</v>
      </c>
      <c r="S2001" s="139">
        <v>0</v>
      </c>
      <c r="T2001" s="140">
        <f>S2001*H2001</f>
        <v>0</v>
      </c>
      <c r="AR2001" s="141" t="s">
        <v>302</v>
      </c>
      <c r="AT2001" s="141" t="s">
        <v>212</v>
      </c>
      <c r="AU2001" s="141" t="s">
        <v>81</v>
      </c>
      <c r="AY2001" s="17" t="s">
        <v>135</v>
      </c>
      <c r="BE2001" s="142">
        <f>IF(N2001="základní",J2001,0)</f>
        <v>0</v>
      </c>
      <c r="BF2001" s="142">
        <f>IF(N2001="snížená",J2001,0)</f>
        <v>0</v>
      </c>
      <c r="BG2001" s="142">
        <f>IF(N2001="zákl. přenesená",J2001,0)</f>
        <v>0</v>
      </c>
      <c r="BH2001" s="142">
        <f>IF(N2001="sníž. přenesená",J2001,0)</f>
        <v>0</v>
      </c>
      <c r="BI2001" s="142">
        <f>IF(N2001="nulová",J2001,0)</f>
        <v>0</v>
      </c>
      <c r="BJ2001" s="17" t="s">
        <v>79</v>
      </c>
      <c r="BK2001" s="142">
        <f>ROUND(I2001*H2001,2)</f>
        <v>0</v>
      </c>
      <c r="BL2001" s="17" t="s">
        <v>221</v>
      </c>
      <c r="BM2001" s="141" t="s">
        <v>2023</v>
      </c>
    </row>
    <row r="2002" spans="2:65" s="12" customFormat="1">
      <c r="B2002" s="143"/>
      <c r="D2002" s="144" t="s">
        <v>143</v>
      </c>
      <c r="E2002" s="145" t="s">
        <v>1</v>
      </c>
      <c r="F2002" s="146" t="s">
        <v>2024</v>
      </c>
      <c r="H2002" s="147">
        <v>74.046999999999997</v>
      </c>
      <c r="L2002" s="143"/>
      <c r="M2002" s="148"/>
      <c r="T2002" s="149"/>
      <c r="AT2002" s="145" t="s">
        <v>143</v>
      </c>
      <c r="AU2002" s="145" t="s">
        <v>81</v>
      </c>
      <c r="AV2002" s="12" t="s">
        <v>81</v>
      </c>
      <c r="AW2002" s="12" t="s">
        <v>27</v>
      </c>
      <c r="AX2002" s="12" t="s">
        <v>79</v>
      </c>
      <c r="AY2002" s="145" t="s">
        <v>135</v>
      </c>
    </row>
    <row r="2003" spans="2:65" s="1" customFormat="1" ht="24.15" customHeight="1">
      <c r="B2003" s="129"/>
      <c r="C2003" s="130" t="s">
        <v>2025</v>
      </c>
      <c r="D2003" s="130" t="s">
        <v>137</v>
      </c>
      <c r="E2003" s="131" t="s">
        <v>2026</v>
      </c>
      <c r="F2003" s="132" t="s">
        <v>2027</v>
      </c>
      <c r="G2003" s="133" t="s">
        <v>188</v>
      </c>
      <c r="H2003" s="134">
        <v>267.60000000000002</v>
      </c>
      <c r="I2003" s="135"/>
      <c r="J2003" s="135">
        <f>ROUND(I2003*H2003,2)</f>
        <v>0</v>
      </c>
      <c r="K2003" s="136"/>
      <c r="L2003" s="29"/>
      <c r="M2003" s="137" t="s">
        <v>1</v>
      </c>
      <c r="N2003" s="138" t="s">
        <v>36</v>
      </c>
      <c r="O2003" s="139">
        <v>8.8999999999999996E-2</v>
      </c>
      <c r="P2003" s="139">
        <f>O2003*H2003</f>
        <v>23.816400000000002</v>
      </c>
      <c r="Q2003" s="139">
        <v>2.0000000000000002E-5</v>
      </c>
      <c r="R2003" s="139">
        <f>Q2003*H2003</f>
        <v>5.3520000000000009E-3</v>
      </c>
      <c r="S2003" s="139">
        <v>0</v>
      </c>
      <c r="T2003" s="140">
        <f>S2003*H2003</f>
        <v>0</v>
      </c>
      <c r="AR2003" s="141" t="s">
        <v>221</v>
      </c>
      <c r="AT2003" s="141" t="s">
        <v>137</v>
      </c>
      <c r="AU2003" s="141" t="s">
        <v>81</v>
      </c>
      <c r="AY2003" s="17" t="s">
        <v>135</v>
      </c>
      <c r="BE2003" s="142">
        <f>IF(N2003="základní",J2003,0)</f>
        <v>0</v>
      </c>
      <c r="BF2003" s="142">
        <f>IF(N2003="snížená",J2003,0)</f>
        <v>0</v>
      </c>
      <c r="BG2003" s="142">
        <f>IF(N2003="zákl. přenesená",J2003,0)</f>
        <v>0</v>
      </c>
      <c r="BH2003" s="142">
        <f>IF(N2003="sníž. přenesená",J2003,0)</f>
        <v>0</v>
      </c>
      <c r="BI2003" s="142">
        <f>IF(N2003="nulová",J2003,0)</f>
        <v>0</v>
      </c>
      <c r="BJ2003" s="17" t="s">
        <v>79</v>
      </c>
      <c r="BK2003" s="142">
        <f>ROUND(I2003*H2003,2)</f>
        <v>0</v>
      </c>
      <c r="BL2003" s="17" t="s">
        <v>221</v>
      </c>
      <c r="BM2003" s="141" t="s">
        <v>2028</v>
      </c>
    </row>
    <row r="2004" spans="2:65" s="12" customFormat="1">
      <c r="B2004" s="143"/>
      <c r="D2004" s="144" t="s">
        <v>143</v>
      </c>
      <c r="E2004" s="145" t="s">
        <v>1</v>
      </c>
      <c r="F2004" s="146" t="s">
        <v>2029</v>
      </c>
      <c r="H2004" s="147">
        <v>9.6</v>
      </c>
      <c r="L2004" s="143"/>
      <c r="M2004" s="148"/>
      <c r="T2004" s="149"/>
      <c r="AT2004" s="145" t="s">
        <v>143</v>
      </c>
      <c r="AU2004" s="145" t="s">
        <v>81</v>
      </c>
      <c r="AV2004" s="12" t="s">
        <v>81</v>
      </c>
      <c r="AW2004" s="12" t="s">
        <v>27</v>
      </c>
      <c r="AX2004" s="12" t="s">
        <v>71</v>
      </c>
      <c r="AY2004" s="145" t="s">
        <v>135</v>
      </c>
    </row>
    <row r="2005" spans="2:65" s="12" customFormat="1">
      <c r="B2005" s="143"/>
      <c r="D2005" s="144" t="s">
        <v>143</v>
      </c>
      <c r="E2005" s="145" t="s">
        <v>1</v>
      </c>
      <c r="F2005" s="146" t="s">
        <v>2030</v>
      </c>
      <c r="H2005" s="147">
        <v>10</v>
      </c>
      <c r="L2005" s="143"/>
      <c r="M2005" s="148"/>
      <c r="T2005" s="149"/>
      <c r="AT2005" s="145" t="s">
        <v>143</v>
      </c>
      <c r="AU2005" s="145" t="s">
        <v>81</v>
      </c>
      <c r="AV2005" s="12" t="s">
        <v>81</v>
      </c>
      <c r="AW2005" s="12" t="s">
        <v>27</v>
      </c>
      <c r="AX2005" s="12" t="s">
        <v>71</v>
      </c>
      <c r="AY2005" s="145" t="s">
        <v>135</v>
      </c>
    </row>
    <row r="2006" spans="2:65" s="12" customFormat="1">
      <c r="B2006" s="143"/>
      <c r="D2006" s="144" t="s">
        <v>143</v>
      </c>
      <c r="E2006" s="145" t="s">
        <v>1</v>
      </c>
      <c r="F2006" s="146" t="s">
        <v>2031</v>
      </c>
      <c r="H2006" s="147">
        <v>248</v>
      </c>
      <c r="L2006" s="143"/>
      <c r="M2006" s="148"/>
      <c r="T2006" s="149"/>
      <c r="AT2006" s="145" t="s">
        <v>143</v>
      </c>
      <c r="AU2006" s="145" t="s">
        <v>81</v>
      </c>
      <c r="AV2006" s="12" t="s">
        <v>81</v>
      </c>
      <c r="AW2006" s="12" t="s">
        <v>27</v>
      </c>
      <c r="AX2006" s="12" t="s">
        <v>71</v>
      </c>
      <c r="AY2006" s="145" t="s">
        <v>135</v>
      </c>
    </row>
    <row r="2007" spans="2:65" s="13" customFormat="1">
      <c r="B2007" s="150"/>
      <c r="D2007" s="144" t="s">
        <v>143</v>
      </c>
      <c r="E2007" s="151" t="s">
        <v>1</v>
      </c>
      <c r="F2007" s="152" t="s">
        <v>174</v>
      </c>
      <c r="H2007" s="153">
        <v>267.60000000000002</v>
      </c>
      <c r="L2007" s="150"/>
      <c r="M2007" s="154"/>
      <c r="T2007" s="155"/>
      <c r="AT2007" s="151" t="s">
        <v>143</v>
      </c>
      <c r="AU2007" s="151" t="s">
        <v>81</v>
      </c>
      <c r="AV2007" s="13" t="s">
        <v>141</v>
      </c>
      <c r="AW2007" s="13" t="s">
        <v>27</v>
      </c>
      <c r="AX2007" s="13" t="s">
        <v>79</v>
      </c>
      <c r="AY2007" s="151" t="s">
        <v>135</v>
      </c>
    </row>
    <row r="2008" spans="2:65" s="1" customFormat="1" ht="16.5" customHeight="1">
      <c r="B2008" s="129"/>
      <c r="C2008" s="161" t="s">
        <v>2032</v>
      </c>
      <c r="D2008" s="161" t="s">
        <v>212</v>
      </c>
      <c r="E2008" s="162" t="s">
        <v>2033</v>
      </c>
      <c r="F2008" s="163" t="s">
        <v>2034</v>
      </c>
      <c r="G2008" s="164" t="s">
        <v>188</v>
      </c>
      <c r="H2008" s="165">
        <v>272.952</v>
      </c>
      <c r="I2008" s="166"/>
      <c r="J2008" s="166">
        <f>ROUND(I2008*H2008,2)</f>
        <v>0</v>
      </c>
      <c r="K2008" s="167"/>
      <c r="L2008" s="168"/>
      <c r="M2008" s="169" t="s">
        <v>1</v>
      </c>
      <c r="N2008" s="170" t="s">
        <v>36</v>
      </c>
      <c r="O2008" s="139">
        <v>0</v>
      </c>
      <c r="P2008" s="139">
        <f>O2008*H2008</f>
        <v>0</v>
      </c>
      <c r="Q2008" s="139">
        <v>2.0000000000000002E-5</v>
      </c>
      <c r="R2008" s="139">
        <f>Q2008*H2008</f>
        <v>5.4590400000000001E-3</v>
      </c>
      <c r="S2008" s="139">
        <v>0</v>
      </c>
      <c r="T2008" s="140">
        <f>S2008*H2008</f>
        <v>0</v>
      </c>
      <c r="AR2008" s="141" t="s">
        <v>302</v>
      </c>
      <c r="AT2008" s="141" t="s">
        <v>212</v>
      </c>
      <c r="AU2008" s="141" t="s">
        <v>81</v>
      </c>
      <c r="AY2008" s="17" t="s">
        <v>135</v>
      </c>
      <c r="BE2008" s="142">
        <f>IF(N2008="základní",J2008,0)</f>
        <v>0</v>
      </c>
      <c r="BF2008" s="142">
        <f>IF(N2008="snížená",J2008,0)</f>
        <v>0</v>
      </c>
      <c r="BG2008" s="142">
        <f>IF(N2008="zákl. přenesená",J2008,0)</f>
        <v>0</v>
      </c>
      <c r="BH2008" s="142">
        <f>IF(N2008="sníž. přenesená",J2008,0)</f>
        <v>0</v>
      </c>
      <c r="BI2008" s="142">
        <f>IF(N2008="nulová",J2008,0)</f>
        <v>0</v>
      </c>
      <c r="BJ2008" s="17" t="s">
        <v>79</v>
      </c>
      <c r="BK2008" s="142">
        <f>ROUND(I2008*H2008,2)</f>
        <v>0</v>
      </c>
      <c r="BL2008" s="17" t="s">
        <v>221</v>
      </c>
      <c r="BM2008" s="141" t="s">
        <v>2035</v>
      </c>
    </row>
    <row r="2009" spans="2:65" s="12" customFormat="1">
      <c r="B2009" s="143"/>
      <c r="D2009" s="144" t="s">
        <v>143</v>
      </c>
      <c r="F2009" s="146" t="s">
        <v>2036</v>
      </c>
      <c r="H2009" s="147">
        <v>272.952</v>
      </c>
      <c r="L2009" s="143"/>
      <c r="M2009" s="148"/>
      <c r="T2009" s="149"/>
      <c r="AT2009" s="145" t="s">
        <v>143</v>
      </c>
      <c r="AU2009" s="145" t="s">
        <v>81</v>
      </c>
      <c r="AV2009" s="12" t="s">
        <v>81</v>
      </c>
      <c r="AW2009" s="12" t="s">
        <v>3</v>
      </c>
      <c r="AX2009" s="12" t="s">
        <v>79</v>
      </c>
      <c r="AY2009" s="145" t="s">
        <v>135</v>
      </c>
    </row>
    <row r="2010" spans="2:65" s="1" customFormat="1" ht="21.75" customHeight="1">
      <c r="B2010" s="129"/>
      <c r="C2010" s="130" t="s">
        <v>2037</v>
      </c>
      <c r="D2010" s="130" t="s">
        <v>137</v>
      </c>
      <c r="E2010" s="131" t="s">
        <v>2038</v>
      </c>
      <c r="F2010" s="132" t="s">
        <v>2039</v>
      </c>
      <c r="G2010" s="133" t="s">
        <v>188</v>
      </c>
      <c r="H2010" s="134">
        <v>764.91600000000005</v>
      </c>
      <c r="I2010" s="135"/>
      <c r="J2010" s="135">
        <f>ROUND(I2010*H2010,2)</f>
        <v>0</v>
      </c>
      <c r="K2010" s="136"/>
      <c r="L2010" s="29"/>
      <c r="M2010" s="137" t="s">
        <v>1</v>
      </c>
      <c r="N2010" s="138" t="s">
        <v>36</v>
      </c>
      <c r="O2010" s="139">
        <v>0.08</v>
      </c>
      <c r="P2010" s="139">
        <f>O2010*H2010</f>
        <v>61.193280000000009</v>
      </c>
      <c r="Q2010" s="139">
        <v>3.1E-4</v>
      </c>
      <c r="R2010" s="139">
        <f>Q2010*H2010</f>
        <v>0.23712396000000002</v>
      </c>
      <c r="S2010" s="139">
        <v>0</v>
      </c>
      <c r="T2010" s="140">
        <f>S2010*H2010</f>
        <v>0</v>
      </c>
      <c r="AR2010" s="141" t="s">
        <v>221</v>
      </c>
      <c r="AT2010" s="141" t="s">
        <v>137</v>
      </c>
      <c r="AU2010" s="141" t="s">
        <v>81</v>
      </c>
      <c r="AY2010" s="17" t="s">
        <v>135</v>
      </c>
      <c r="BE2010" s="142">
        <f>IF(N2010="základní",J2010,0)</f>
        <v>0</v>
      </c>
      <c r="BF2010" s="142">
        <f>IF(N2010="snížená",J2010,0)</f>
        <v>0</v>
      </c>
      <c r="BG2010" s="142">
        <f>IF(N2010="zákl. přenesená",J2010,0)</f>
        <v>0</v>
      </c>
      <c r="BH2010" s="142">
        <f>IF(N2010="sníž. přenesená",J2010,0)</f>
        <v>0</v>
      </c>
      <c r="BI2010" s="142">
        <f>IF(N2010="nulová",J2010,0)</f>
        <v>0</v>
      </c>
      <c r="BJ2010" s="17" t="s">
        <v>79</v>
      </c>
      <c r="BK2010" s="142">
        <f>ROUND(I2010*H2010,2)</f>
        <v>0</v>
      </c>
      <c r="BL2010" s="17" t="s">
        <v>221</v>
      </c>
      <c r="BM2010" s="141" t="s">
        <v>2040</v>
      </c>
    </row>
    <row r="2011" spans="2:65" s="14" customFormat="1">
      <c r="B2011" s="156"/>
      <c r="D2011" s="144" t="s">
        <v>143</v>
      </c>
      <c r="E2011" s="157" t="s">
        <v>1</v>
      </c>
      <c r="F2011" s="158" t="s">
        <v>1405</v>
      </c>
      <c r="H2011" s="157" t="s">
        <v>1</v>
      </c>
      <c r="L2011" s="156"/>
      <c r="M2011" s="159"/>
      <c r="T2011" s="160"/>
      <c r="AT2011" s="157" t="s">
        <v>143</v>
      </c>
      <c r="AU2011" s="157" t="s">
        <v>81</v>
      </c>
      <c r="AV2011" s="14" t="s">
        <v>79</v>
      </c>
      <c r="AW2011" s="14" t="s">
        <v>27</v>
      </c>
      <c r="AX2011" s="14" t="s">
        <v>71</v>
      </c>
      <c r="AY2011" s="157" t="s">
        <v>135</v>
      </c>
    </row>
    <row r="2012" spans="2:65" s="12" customFormat="1">
      <c r="B2012" s="143"/>
      <c r="D2012" s="144" t="s">
        <v>143</v>
      </c>
      <c r="E2012" s="145" t="s">
        <v>1</v>
      </c>
      <c r="F2012" s="146" t="s">
        <v>2041</v>
      </c>
      <c r="H2012" s="147">
        <v>91.572000000000003</v>
      </c>
      <c r="L2012" s="143"/>
      <c r="M2012" s="148"/>
      <c r="T2012" s="149"/>
      <c r="AT2012" s="145" t="s">
        <v>143</v>
      </c>
      <c r="AU2012" s="145" t="s">
        <v>81</v>
      </c>
      <c r="AV2012" s="12" t="s">
        <v>81</v>
      </c>
      <c r="AW2012" s="12" t="s">
        <v>27</v>
      </c>
      <c r="AX2012" s="12" t="s">
        <v>71</v>
      </c>
      <c r="AY2012" s="145" t="s">
        <v>135</v>
      </c>
    </row>
    <row r="2013" spans="2:65" s="12" customFormat="1">
      <c r="B2013" s="143"/>
      <c r="D2013" s="144" t="s">
        <v>143</v>
      </c>
      <c r="E2013" s="145" t="s">
        <v>1</v>
      </c>
      <c r="F2013" s="146" t="s">
        <v>2042</v>
      </c>
      <c r="H2013" s="147">
        <v>111.544</v>
      </c>
      <c r="L2013" s="143"/>
      <c r="M2013" s="148"/>
      <c r="T2013" s="149"/>
      <c r="AT2013" s="145" t="s">
        <v>143</v>
      </c>
      <c r="AU2013" s="145" t="s">
        <v>81</v>
      </c>
      <c r="AV2013" s="12" t="s">
        <v>81</v>
      </c>
      <c r="AW2013" s="12" t="s">
        <v>27</v>
      </c>
      <c r="AX2013" s="12" t="s">
        <v>71</v>
      </c>
      <c r="AY2013" s="145" t="s">
        <v>135</v>
      </c>
    </row>
    <row r="2014" spans="2:65" s="12" customFormat="1">
      <c r="B2014" s="143"/>
      <c r="D2014" s="144" t="s">
        <v>143</v>
      </c>
      <c r="E2014" s="145" t="s">
        <v>1</v>
      </c>
      <c r="F2014" s="146" t="s">
        <v>2043</v>
      </c>
      <c r="H2014" s="147">
        <v>30.2</v>
      </c>
      <c r="L2014" s="143"/>
      <c r="M2014" s="148"/>
      <c r="T2014" s="149"/>
      <c r="AT2014" s="145" t="s">
        <v>143</v>
      </c>
      <c r="AU2014" s="145" t="s">
        <v>81</v>
      </c>
      <c r="AV2014" s="12" t="s">
        <v>81</v>
      </c>
      <c r="AW2014" s="12" t="s">
        <v>27</v>
      </c>
      <c r="AX2014" s="12" t="s">
        <v>71</v>
      </c>
      <c r="AY2014" s="145" t="s">
        <v>135</v>
      </c>
    </row>
    <row r="2015" spans="2:65" s="12" customFormat="1">
      <c r="B2015" s="143"/>
      <c r="D2015" s="144" t="s">
        <v>143</v>
      </c>
      <c r="E2015" s="145" t="s">
        <v>1</v>
      </c>
      <c r="F2015" s="146" t="s">
        <v>2044</v>
      </c>
      <c r="H2015" s="147">
        <v>56</v>
      </c>
      <c r="L2015" s="143"/>
      <c r="M2015" s="148"/>
      <c r="T2015" s="149"/>
      <c r="AT2015" s="145" t="s">
        <v>143</v>
      </c>
      <c r="AU2015" s="145" t="s">
        <v>81</v>
      </c>
      <c r="AV2015" s="12" t="s">
        <v>81</v>
      </c>
      <c r="AW2015" s="12" t="s">
        <v>27</v>
      </c>
      <c r="AX2015" s="12" t="s">
        <v>71</v>
      </c>
      <c r="AY2015" s="145" t="s">
        <v>135</v>
      </c>
    </row>
    <row r="2016" spans="2:65" s="12" customFormat="1">
      <c r="B2016" s="143"/>
      <c r="D2016" s="144" t="s">
        <v>143</v>
      </c>
      <c r="E2016" s="145" t="s">
        <v>1</v>
      </c>
      <c r="F2016" s="146" t="s">
        <v>2045</v>
      </c>
      <c r="H2016" s="147">
        <v>130.19999999999999</v>
      </c>
      <c r="L2016" s="143"/>
      <c r="M2016" s="148"/>
      <c r="T2016" s="149"/>
      <c r="AT2016" s="145" t="s">
        <v>143</v>
      </c>
      <c r="AU2016" s="145" t="s">
        <v>81</v>
      </c>
      <c r="AV2016" s="12" t="s">
        <v>81</v>
      </c>
      <c r="AW2016" s="12" t="s">
        <v>27</v>
      </c>
      <c r="AX2016" s="12" t="s">
        <v>71</v>
      </c>
      <c r="AY2016" s="145" t="s">
        <v>135</v>
      </c>
    </row>
    <row r="2017" spans="2:65" s="12" customFormat="1">
      <c r="B2017" s="143"/>
      <c r="D2017" s="144" t="s">
        <v>143</v>
      </c>
      <c r="E2017" s="145" t="s">
        <v>1</v>
      </c>
      <c r="F2017" s="146" t="s">
        <v>2046</v>
      </c>
      <c r="H2017" s="147">
        <v>19.2</v>
      </c>
      <c r="L2017" s="143"/>
      <c r="M2017" s="148"/>
      <c r="T2017" s="149"/>
      <c r="AT2017" s="145" t="s">
        <v>143</v>
      </c>
      <c r="AU2017" s="145" t="s">
        <v>81</v>
      </c>
      <c r="AV2017" s="12" t="s">
        <v>81</v>
      </c>
      <c r="AW2017" s="12" t="s">
        <v>27</v>
      </c>
      <c r="AX2017" s="12" t="s">
        <v>71</v>
      </c>
      <c r="AY2017" s="145" t="s">
        <v>135</v>
      </c>
    </row>
    <row r="2018" spans="2:65" s="12" customFormat="1">
      <c r="B2018" s="143"/>
      <c r="D2018" s="144" t="s">
        <v>143</v>
      </c>
      <c r="E2018" s="145" t="s">
        <v>1</v>
      </c>
      <c r="F2018" s="146" t="s">
        <v>2047</v>
      </c>
      <c r="H2018" s="147">
        <v>91.6</v>
      </c>
      <c r="L2018" s="143"/>
      <c r="M2018" s="148"/>
      <c r="T2018" s="149"/>
      <c r="AT2018" s="145" t="s">
        <v>143</v>
      </c>
      <c r="AU2018" s="145" t="s">
        <v>81</v>
      </c>
      <c r="AV2018" s="12" t="s">
        <v>81</v>
      </c>
      <c r="AW2018" s="12" t="s">
        <v>27</v>
      </c>
      <c r="AX2018" s="12" t="s">
        <v>71</v>
      </c>
      <c r="AY2018" s="145" t="s">
        <v>135</v>
      </c>
    </row>
    <row r="2019" spans="2:65" s="12" customFormat="1">
      <c r="B2019" s="143"/>
      <c r="D2019" s="144" t="s">
        <v>143</v>
      </c>
      <c r="E2019" s="145" t="s">
        <v>1</v>
      </c>
      <c r="F2019" s="146" t="s">
        <v>2048</v>
      </c>
      <c r="H2019" s="147">
        <v>41.8</v>
      </c>
      <c r="L2019" s="143"/>
      <c r="M2019" s="148"/>
      <c r="T2019" s="149"/>
      <c r="AT2019" s="145" t="s">
        <v>143</v>
      </c>
      <c r="AU2019" s="145" t="s">
        <v>81</v>
      </c>
      <c r="AV2019" s="12" t="s">
        <v>81</v>
      </c>
      <c r="AW2019" s="12" t="s">
        <v>27</v>
      </c>
      <c r="AX2019" s="12" t="s">
        <v>71</v>
      </c>
      <c r="AY2019" s="145" t="s">
        <v>135</v>
      </c>
    </row>
    <row r="2020" spans="2:65" s="12" customFormat="1">
      <c r="B2020" s="143"/>
      <c r="D2020" s="144" t="s">
        <v>143</v>
      </c>
      <c r="E2020" s="145" t="s">
        <v>1</v>
      </c>
      <c r="F2020" s="146" t="s">
        <v>2049</v>
      </c>
      <c r="H2020" s="147">
        <v>119.6</v>
      </c>
      <c r="L2020" s="143"/>
      <c r="M2020" s="148"/>
      <c r="T2020" s="149"/>
      <c r="AT2020" s="145" t="s">
        <v>143</v>
      </c>
      <c r="AU2020" s="145" t="s">
        <v>81</v>
      </c>
      <c r="AV2020" s="12" t="s">
        <v>81</v>
      </c>
      <c r="AW2020" s="12" t="s">
        <v>27</v>
      </c>
      <c r="AX2020" s="12" t="s">
        <v>71</v>
      </c>
      <c r="AY2020" s="145" t="s">
        <v>135</v>
      </c>
    </row>
    <row r="2021" spans="2:65" s="12" customFormat="1">
      <c r="B2021" s="143"/>
      <c r="D2021" s="144" t="s">
        <v>143</v>
      </c>
      <c r="E2021" s="145" t="s">
        <v>1</v>
      </c>
      <c r="F2021" s="146" t="s">
        <v>2050</v>
      </c>
      <c r="H2021" s="147">
        <v>73.2</v>
      </c>
      <c r="L2021" s="143"/>
      <c r="M2021" s="148"/>
      <c r="T2021" s="149"/>
      <c r="AT2021" s="145" t="s">
        <v>143</v>
      </c>
      <c r="AU2021" s="145" t="s">
        <v>81</v>
      </c>
      <c r="AV2021" s="12" t="s">
        <v>81</v>
      </c>
      <c r="AW2021" s="12" t="s">
        <v>27</v>
      </c>
      <c r="AX2021" s="12" t="s">
        <v>71</v>
      </c>
      <c r="AY2021" s="145" t="s">
        <v>135</v>
      </c>
    </row>
    <row r="2022" spans="2:65" s="13" customFormat="1">
      <c r="B2022" s="150"/>
      <c r="D2022" s="144" t="s">
        <v>143</v>
      </c>
      <c r="E2022" s="151" t="s">
        <v>1</v>
      </c>
      <c r="F2022" s="152" t="s">
        <v>174</v>
      </c>
      <c r="H2022" s="153">
        <v>764.91600000000005</v>
      </c>
      <c r="L2022" s="150"/>
      <c r="M2022" s="154"/>
      <c r="T2022" s="155"/>
      <c r="AT2022" s="151" t="s">
        <v>143</v>
      </c>
      <c r="AU2022" s="151" t="s">
        <v>81</v>
      </c>
      <c r="AV2022" s="13" t="s">
        <v>141</v>
      </c>
      <c r="AW2022" s="13" t="s">
        <v>27</v>
      </c>
      <c r="AX2022" s="13" t="s">
        <v>79</v>
      </c>
      <c r="AY2022" s="151" t="s">
        <v>135</v>
      </c>
    </row>
    <row r="2023" spans="2:65" s="1" customFormat="1" ht="24.15" customHeight="1">
      <c r="B2023" s="129"/>
      <c r="C2023" s="161" t="s">
        <v>2051</v>
      </c>
      <c r="D2023" s="161" t="s">
        <v>212</v>
      </c>
      <c r="E2023" s="162" t="s">
        <v>2052</v>
      </c>
      <c r="F2023" s="163" t="s">
        <v>2053</v>
      </c>
      <c r="G2023" s="164" t="s">
        <v>188</v>
      </c>
      <c r="H2023" s="165">
        <v>803.16200000000003</v>
      </c>
      <c r="I2023" s="166"/>
      <c r="J2023" s="166">
        <f>ROUND(I2023*H2023,2)</f>
        <v>0</v>
      </c>
      <c r="K2023" s="167"/>
      <c r="L2023" s="168"/>
      <c r="M2023" s="169" t="s">
        <v>1</v>
      </c>
      <c r="N2023" s="170" t="s">
        <v>36</v>
      </c>
      <c r="O2023" s="139">
        <v>0</v>
      </c>
      <c r="P2023" s="139">
        <f>O2023*H2023</f>
        <v>0</v>
      </c>
      <c r="Q2023" s="139">
        <v>3.8000000000000002E-4</v>
      </c>
      <c r="R2023" s="139">
        <f>Q2023*H2023</f>
        <v>0.30520156000000004</v>
      </c>
      <c r="S2023" s="139">
        <v>0</v>
      </c>
      <c r="T2023" s="140">
        <f>S2023*H2023</f>
        <v>0</v>
      </c>
      <c r="AR2023" s="141" t="s">
        <v>302</v>
      </c>
      <c r="AT2023" s="141" t="s">
        <v>212</v>
      </c>
      <c r="AU2023" s="141" t="s">
        <v>81</v>
      </c>
      <c r="AY2023" s="17" t="s">
        <v>135</v>
      </c>
      <c r="BE2023" s="142">
        <f>IF(N2023="základní",J2023,0)</f>
        <v>0</v>
      </c>
      <c r="BF2023" s="142">
        <f>IF(N2023="snížená",J2023,0)</f>
        <v>0</v>
      </c>
      <c r="BG2023" s="142">
        <f>IF(N2023="zákl. přenesená",J2023,0)</f>
        <v>0</v>
      </c>
      <c r="BH2023" s="142">
        <f>IF(N2023="sníž. přenesená",J2023,0)</f>
        <v>0</v>
      </c>
      <c r="BI2023" s="142">
        <f>IF(N2023="nulová",J2023,0)</f>
        <v>0</v>
      </c>
      <c r="BJ2023" s="17" t="s">
        <v>79</v>
      </c>
      <c r="BK2023" s="142">
        <f>ROUND(I2023*H2023,2)</f>
        <v>0</v>
      </c>
      <c r="BL2023" s="17" t="s">
        <v>221</v>
      </c>
      <c r="BM2023" s="141" t="s">
        <v>2054</v>
      </c>
    </row>
    <row r="2024" spans="2:65" s="12" customFormat="1">
      <c r="B2024" s="143"/>
      <c r="D2024" s="144" t="s">
        <v>143</v>
      </c>
      <c r="F2024" s="146" t="s">
        <v>2055</v>
      </c>
      <c r="H2024" s="147">
        <v>803.16200000000003</v>
      </c>
      <c r="L2024" s="143"/>
      <c r="M2024" s="148"/>
      <c r="T2024" s="149"/>
      <c r="AT2024" s="145" t="s">
        <v>143</v>
      </c>
      <c r="AU2024" s="145" t="s">
        <v>81</v>
      </c>
      <c r="AV2024" s="12" t="s">
        <v>81</v>
      </c>
      <c r="AW2024" s="12" t="s">
        <v>3</v>
      </c>
      <c r="AX2024" s="12" t="s">
        <v>79</v>
      </c>
      <c r="AY2024" s="145" t="s">
        <v>135</v>
      </c>
    </row>
    <row r="2025" spans="2:65" s="1" customFormat="1" ht="24.15" customHeight="1">
      <c r="B2025" s="129"/>
      <c r="C2025" s="130" t="s">
        <v>2056</v>
      </c>
      <c r="D2025" s="130" t="s">
        <v>137</v>
      </c>
      <c r="E2025" s="131" t="s">
        <v>2057</v>
      </c>
      <c r="F2025" s="132" t="s">
        <v>2058</v>
      </c>
      <c r="G2025" s="133" t="s">
        <v>382</v>
      </c>
      <c r="H2025" s="134"/>
      <c r="I2025" s="135"/>
      <c r="J2025" s="135">
        <f>ROUND(I2025*H2025,2)</f>
        <v>0</v>
      </c>
      <c r="K2025" s="136"/>
      <c r="L2025" s="29"/>
      <c r="M2025" s="137" t="s">
        <v>1</v>
      </c>
      <c r="N2025" s="138" t="s">
        <v>36</v>
      </c>
      <c r="O2025" s="139">
        <v>0</v>
      </c>
      <c r="P2025" s="139">
        <f>O2025*H2025</f>
        <v>0</v>
      </c>
      <c r="Q2025" s="139">
        <v>0</v>
      </c>
      <c r="R2025" s="139">
        <f>Q2025*H2025</f>
        <v>0</v>
      </c>
      <c r="S2025" s="139">
        <v>0</v>
      </c>
      <c r="T2025" s="140">
        <f>S2025*H2025</f>
        <v>0</v>
      </c>
      <c r="AR2025" s="141" t="s">
        <v>221</v>
      </c>
      <c r="AT2025" s="141" t="s">
        <v>137</v>
      </c>
      <c r="AU2025" s="141" t="s">
        <v>81</v>
      </c>
      <c r="AY2025" s="17" t="s">
        <v>135</v>
      </c>
      <c r="BE2025" s="142">
        <f>IF(N2025="základní",J2025,0)</f>
        <v>0</v>
      </c>
      <c r="BF2025" s="142">
        <f>IF(N2025="snížená",J2025,0)</f>
        <v>0</v>
      </c>
      <c r="BG2025" s="142">
        <f>IF(N2025="zákl. přenesená",J2025,0)</f>
        <v>0</v>
      </c>
      <c r="BH2025" s="142">
        <f>IF(N2025="sníž. přenesená",J2025,0)</f>
        <v>0</v>
      </c>
      <c r="BI2025" s="142">
        <f>IF(N2025="nulová",J2025,0)</f>
        <v>0</v>
      </c>
      <c r="BJ2025" s="17" t="s">
        <v>79</v>
      </c>
      <c r="BK2025" s="142">
        <f>ROUND(I2025*H2025,2)</f>
        <v>0</v>
      </c>
      <c r="BL2025" s="17" t="s">
        <v>221</v>
      </c>
      <c r="BM2025" s="141" t="s">
        <v>2059</v>
      </c>
    </row>
    <row r="2026" spans="2:65" s="11" customFormat="1" ht="22.95" customHeight="1">
      <c r="B2026" s="118"/>
      <c r="D2026" s="119" t="s">
        <v>70</v>
      </c>
      <c r="E2026" s="127" t="s">
        <v>2060</v>
      </c>
      <c r="F2026" s="127" t="s">
        <v>2061</v>
      </c>
      <c r="J2026" s="128">
        <f>BK2026</f>
        <v>0</v>
      </c>
      <c r="L2026" s="118"/>
      <c r="M2026" s="122"/>
      <c r="P2026" s="123">
        <f>SUM(P2027:P2153)</f>
        <v>980.26288499999998</v>
      </c>
      <c r="R2026" s="123">
        <f>SUM(R2027:R2153)</f>
        <v>44.467814599999997</v>
      </c>
      <c r="T2026" s="124">
        <f>SUM(T2027:T2153)</f>
        <v>0</v>
      </c>
      <c r="AR2026" s="119" t="s">
        <v>81</v>
      </c>
      <c r="AT2026" s="125" t="s">
        <v>70</v>
      </c>
      <c r="AU2026" s="125" t="s">
        <v>79</v>
      </c>
      <c r="AY2026" s="119" t="s">
        <v>135</v>
      </c>
      <c r="BK2026" s="126">
        <f>SUM(BK2027:BK2153)</f>
        <v>0</v>
      </c>
    </row>
    <row r="2027" spans="2:65" s="1" customFormat="1" ht="24.15" customHeight="1">
      <c r="B2027" s="129"/>
      <c r="C2027" s="130" t="s">
        <v>2062</v>
      </c>
      <c r="D2027" s="130" t="s">
        <v>137</v>
      </c>
      <c r="E2027" s="131" t="s">
        <v>2063</v>
      </c>
      <c r="F2027" s="132" t="s">
        <v>2064</v>
      </c>
      <c r="G2027" s="133" t="s">
        <v>140</v>
      </c>
      <c r="H2027" s="134">
        <v>625.17999999999995</v>
      </c>
      <c r="I2027" s="135"/>
      <c r="J2027" s="135">
        <f>ROUND(I2027*H2027,2)</f>
        <v>0</v>
      </c>
      <c r="K2027" s="136"/>
      <c r="L2027" s="29"/>
      <c r="M2027" s="137" t="s">
        <v>1</v>
      </c>
      <c r="N2027" s="138" t="s">
        <v>36</v>
      </c>
      <c r="O2027" s="139">
        <v>0.06</v>
      </c>
      <c r="P2027" s="139">
        <f>O2027*H2027</f>
        <v>37.510799999999996</v>
      </c>
      <c r="Q2027" s="139">
        <v>0</v>
      </c>
      <c r="R2027" s="139">
        <f>Q2027*H2027</f>
        <v>0</v>
      </c>
      <c r="S2027" s="139">
        <v>0</v>
      </c>
      <c r="T2027" s="140">
        <f>S2027*H2027</f>
        <v>0</v>
      </c>
      <c r="AR2027" s="141" t="s">
        <v>221</v>
      </c>
      <c r="AT2027" s="141" t="s">
        <v>137</v>
      </c>
      <c r="AU2027" s="141" t="s">
        <v>81</v>
      </c>
      <c r="AY2027" s="17" t="s">
        <v>135</v>
      </c>
      <c r="BE2027" s="142">
        <f>IF(N2027="základní",J2027,0)</f>
        <v>0</v>
      </c>
      <c r="BF2027" s="142">
        <f>IF(N2027="snížená",J2027,0)</f>
        <v>0</v>
      </c>
      <c r="BG2027" s="142">
        <f>IF(N2027="zákl. přenesená",J2027,0)</f>
        <v>0</v>
      </c>
      <c r="BH2027" s="142">
        <f>IF(N2027="sníž. přenesená",J2027,0)</f>
        <v>0</v>
      </c>
      <c r="BI2027" s="142">
        <f>IF(N2027="nulová",J2027,0)</f>
        <v>0</v>
      </c>
      <c r="BJ2027" s="17" t="s">
        <v>79</v>
      </c>
      <c r="BK2027" s="142">
        <f>ROUND(I2027*H2027,2)</f>
        <v>0</v>
      </c>
      <c r="BL2027" s="17" t="s">
        <v>221</v>
      </c>
      <c r="BM2027" s="141" t="s">
        <v>2065</v>
      </c>
    </row>
    <row r="2028" spans="2:65" s="14" customFormat="1">
      <c r="B2028" s="156"/>
      <c r="D2028" s="144" t="s">
        <v>143</v>
      </c>
      <c r="E2028" s="157" t="s">
        <v>1</v>
      </c>
      <c r="F2028" s="158" t="s">
        <v>2066</v>
      </c>
      <c r="H2028" s="157" t="s">
        <v>1</v>
      </c>
      <c r="L2028" s="156"/>
      <c r="M2028" s="159"/>
      <c r="T2028" s="160"/>
      <c r="AT2028" s="157" t="s">
        <v>143</v>
      </c>
      <c r="AU2028" s="157" t="s">
        <v>81</v>
      </c>
      <c r="AV2028" s="14" t="s">
        <v>79</v>
      </c>
      <c r="AW2028" s="14" t="s">
        <v>27</v>
      </c>
      <c r="AX2028" s="14" t="s">
        <v>71</v>
      </c>
      <c r="AY2028" s="157" t="s">
        <v>135</v>
      </c>
    </row>
    <row r="2029" spans="2:65" s="12" customFormat="1">
      <c r="B2029" s="143"/>
      <c r="D2029" s="144" t="s">
        <v>143</v>
      </c>
      <c r="E2029" s="145" t="s">
        <v>1</v>
      </c>
      <c r="F2029" s="146" t="s">
        <v>1748</v>
      </c>
      <c r="H2029" s="147">
        <v>25.59</v>
      </c>
      <c r="L2029" s="143"/>
      <c r="M2029" s="148"/>
      <c r="T2029" s="149"/>
      <c r="AT2029" s="145" t="s">
        <v>143</v>
      </c>
      <c r="AU2029" s="145" t="s">
        <v>81</v>
      </c>
      <c r="AV2029" s="12" t="s">
        <v>81</v>
      </c>
      <c r="AW2029" s="12" t="s">
        <v>27</v>
      </c>
      <c r="AX2029" s="12" t="s">
        <v>71</v>
      </c>
      <c r="AY2029" s="145" t="s">
        <v>135</v>
      </c>
    </row>
    <row r="2030" spans="2:65" s="12" customFormat="1">
      <c r="B2030" s="143"/>
      <c r="D2030" s="144" t="s">
        <v>143</v>
      </c>
      <c r="E2030" s="145" t="s">
        <v>1</v>
      </c>
      <c r="F2030" s="146" t="s">
        <v>1749</v>
      </c>
      <c r="H2030" s="147">
        <v>13.61</v>
      </c>
      <c r="L2030" s="143"/>
      <c r="M2030" s="148"/>
      <c r="T2030" s="149"/>
      <c r="AT2030" s="145" t="s">
        <v>143</v>
      </c>
      <c r="AU2030" s="145" t="s">
        <v>81</v>
      </c>
      <c r="AV2030" s="12" t="s">
        <v>81</v>
      </c>
      <c r="AW2030" s="12" t="s">
        <v>27</v>
      </c>
      <c r="AX2030" s="12" t="s">
        <v>71</v>
      </c>
      <c r="AY2030" s="145" t="s">
        <v>135</v>
      </c>
    </row>
    <row r="2031" spans="2:65" s="15" customFormat="1">
      <c r="B2031" s="175"/>
      <c r="D2031" s="144" t="s">
        <v>143</v>
      </c>
      <c r="E2031" s="176" t="s">
        <v>1</v>
      </c>
      <c r="F2031" s="177" t="s">
        <v>590</v>
      </c>
      <c r="H2031" s="178">
        <v>39.200000000000003</v>
      </c>
      <c r="L2031" s="175"/>
      <c r="M2031" s="179"/>
      <c r="T2031" s="180"/>
      <c r="AT2031" s="176" t="s">
        <v>143</v>
      </c>
      <c r="AU2031" s="176" t="s">
        <v>81</v>
      </c>
      <c r="AV2031" s="15" t="s">
        <v>150</v>
      </c>
      <c r="AW2031" s="15" t="s">
        <v>27</v>
      </c>
      <c r="AX2031" s="15" t="s">
        <v>71</v>
      </c>
      <c r="AY2031" s="176" t="s">
        <v>135</v>
      </c>
    </row>
    <row r="2032" spans="2:65" s="14" customFormat="1">
      <c r="B2032" s="156"/>
      <c r="D2032" s="144" t="s">
        <v>143</v>
      </c>
      <c r="E2032" s="157" t="s">
        <v>1</v>
      </c>
      <c r="F2032" s="158" t="s">
        <v>2067</v>
      </c>
      <c r="H2032" s="157" t="s">
        <v>1</v>
      </c>
      <c r="L2032" s="156"/>
      <c r="M2032" s="159"/>
      <c r="T2032" s="160"/>
      <c r="AT2032" s="157" t="s">
        <v>143</v>
      </c>
      <c r="AU2032" s="157" t="s">
        <v>81</v>
      </c>
      <c r="AV2032" s="14" t="s">
        <v>79</v>
      </c>
      <c r="AW2032" s="14" t="s">
        <v>27</v>
      </c>
      <c r="AX2032" s="14" t="s">
        <v>71</v>
      </c>
      <c r="AY2032" s="157" t="s">
        <v>135</v>
      </c>
    </row>
    <row r="2033" spans="2:65" s="12" customFormat="1">
      <c r="B2033" s="143"/>
      <c r="D2033" s="144" t="s">
        <v>143</v>
      </c>
      <c r="E2033" s="145" t="s">
        <v>1</v>
      </c>
      <c r="F2033" s="146" t="s">
        <v>1428</v>
      </c>
      <c r="H2033" s="147">
        <v>207.48</v>
      </c>
      <c r="L2033" s="143"/>
      <c r="M2033" s="148"/>
      <c r="T2033" s="149"/>
      <c r="AT2033" s="145" t="s">
        <v>143</v>
      </c>
      <c r="AU2033" s="145" t="s">
        <v>81</v>
      </c>
      <c r="AV2033" s="12" t="s">
        <v>81</v>
      </c>
      <c r="AW2033" s="12" t="s">
        <v>27</v>
      </c>
      <c r="AX2033" s="12" t="s">
        <v>71</v>
      </c>
      <c r="AY2033" s="145" t="s">
        <v>135</v>
      </c>
    </row>
    <row r="2034" spans="2:65" s="12" customFormat="1">
      <c r="B2034" s="143"/>
      <c r="D2034" s="144" t="s">
        <v>143</v>
      </c>
      <c r="E2034" s="145" t="s">
        <v>1</v>
      </c>
      <c r="F2034" s="146" t="s">
        <v>1842</v>
      </c>
      <c r="H2034" s="147">
        <v>11.09</v>
      </c>
      <c r="L2034" s="143"/>
      <c r="M2034" s="148"/>
      <c r="T2034" s="149"/>
      <c r="AT2034" s="145" t="s">
        <v>143</v>
      </c>
      <c r="AU2034" s="145" t="s">
        <v>81</v>
      </c>
      <c r="AV2034" s="12" t="s">
        <v>81</v>
      </c>
      <c r="AW2034" s="12" t="s">
        <v>27</v>
      </c>
      <c r="AX2034" s="12" t="s">
        <v>71</v>
      </c>
      <c r="AY2034" s="145" t="s">
        <v>135</v>
      </c>
    </row>
    <row r="2035" spans="2:65" s="12" customFormat="1">
      <c r="B2035" s="143"/>
      <c r="D2035" s="144" t="s">
        <v>143</v>
      </c>
      <c r="E2035" s="145" t="s">
        <v>1</v>
      </c>
      <c r="F2035" s="146" t="s">
        <v>1430</v>
      </c>
      <c r="H2035" s="147">
        <v>50.66</v>
      </c>
      <c r="L2035" s="143"/>
      <c r="M2035" s="148"/>
      <c r="T2035" s="149"/>
      <c r="AT2035" s="145" t="s">
        <v>143</v>
      </c>
      <c r="AU2035" s="145" t="s">
        <v>81</v>
      </c>
      <c r="AV2035" s="12" t="s">
        <v>81</v>
      </c>
      <c r="AW2035" s="12" t="s">
        <v>27</v>
      </c>
      <c r="AX2035" s="12" t="s">
        <v>71</v>
      </c>
      <c r="AY2035" s="145" t="s">
        <v>135</v>
      </c>
    </row>
    <row r="2036" spans="2:65" s="12" customFormat="1">
      <c r="B2036" s="143"/>
      <c r="D2036" s="144" t="s">
        <v>143</v>
      </c>
      <c r="E2036" s="145" t="s">
        <v>1</v>
      </c>
      <c r="F2036" s="146" t="s">
        <v>1431</v>
      </c>
      <c r="H2036" s="147">
        <v>4.16</v>
      </c>
      <c r="L2036" s="143"/>
      <c r="M2036" s="148"/>
      <c r="T2036" s="149"/>
      <c r="AT2036" s="145" t="s">
        <v>143</v>
      </c>
      <c r="AU2036" s="145" t="s">
        <v>81</v>
      </c>
      <c r="AV2036" s="12" t="s">
        <v>81</v>
      </c>
      <c r="AW2036" s="12" t="s">
        <v>27</v>
      </c>
      <c r="AX2036" s="12" t="s">
        <v>71</v>
      </c>
      <c r="AY2036" s="145" t="s">
        <v>135</v>
      </c>
    </row>
    <row r="2037" spans="2:65" s="15" customFormat="1">
      <c r="B2037" s="175"/>
      <c r="D2037" s="144" t="s">
        <v>143</v>
      </c>
      <c r="E2037" s="176" t="s">
        <v>1</v>
      </c>
      <c r="F2037" s="177" t="s">
        <v>590</v>
      </c>
      <c r="H2037" s="178">
        <v>273.39</v>
      </c>
      <c r="L2037" s="175"/>
      <c r="M2037" s="179"/>
      <c r="T2037" s="180"/>
      <c r="AT2037" s="176" t="s">
        <v>143</v>
      </c>
      <c r="AU2037" s="176" t="s">
        <v>81</v>
      </c>
      <c r="AV2037" s="15" t="s">
        <v>150</v>
      </c>
      <c r="AW2037" s="15" t="s">
        <v>27</v>
      </c>
      <c r="AX2037" s="15" t="s">
        <v>71</v>
      </c>
      <c r="AY2037" s="176" t="s">
        <v>135</v>
      </c>
    </row>
    <row r="2038" spans="2:65" s="14" customFormat="1">
      <c r="B2038" s="156"/>
      <c r="D2038" s="144" t="s">
        <v>143</v>
      </c>
      <c r="E2038" s="157" t="s">
        <v>1</v>
      </c>
      <c r="F2038" s="158" t="s">
        <v>2068</v>
      </c>
      <c r="H2038" s="157" t="s">
        <v>1</v>
      </c>
      <c r="L2038" s="156"/>
      <c r="M2038" s="159"/>
      <c r="T2038" s="160"/>
      <c r="AT2038" s="157" t="s">
        <v>143</v>
      </c>
      <c r="AU2038" s="157" t="s">
        <v>81</v>
      </c>
      <c r="AV2038" s="14" t="s">
        <v>79</v>
      </c>
      <c r="AW2038" s="14" t="s">
        <v>27</v>
      </c>
      <c r="AX2038" s="14" t="s">
        <v>71</v>
      </c>
      <c r="AY2038" s="157" t="s">
        <v>135</v>
      </c>
    </row>
    <row r="2039" spans="2:65" s="12" customFormat="1">
      <c r="B2039" s="143"/>
      <c r="D2039" s="144" t="s">
        <v>143</v>
      </c>
      <c r="E2039" s="145" t="s">
        <v>1</v>
      </c>
      <c r="F2039" s="146" t="s">
        <v>1428</v>
      </c>
      <c r="H2039" s="147">
        <v>207.48</v>
      </c>
      <c r="L2039" s="143"/>
      <c r="M2039" s="148"/>
      <c r="T2039" s="149"/>
      <c r="AT2039" s="145" t="s">
        <v>143</v>
      </c>
      <c r="AU2039" s="145" t="s">
        <v>81</v>
      </c>
      <c r="AV2039" s="12" t="s">
        <v>81</v>
      </c>
      <c r="AW2039" s="12" t="s">
        <v>27</v>
      </c>
      <c r="AX2039" s="12" t="s">
        <v>71</v>
      </c>
      <c r="AY2039" s="145" t="s">
        <v>135</v>
      </c>
    </row>
    <row r="2040" spans="2:65" s="12" customFormat="1">
      <c r="B2040" s="143"/>
      <c r="D2040" s="144" t="s">
        <v>143</v>
      </c>
      <c r="E2040" s="145" t="s">
        <v>1</v>
      </c>
      <c r="F2040" s="146" t="s">
        <v>1429</v>
      </c>
      <c r="H2040" s="147">
        <v>50.29</v>
      </c>
      <c r="L2040" s="143"/>
      <c r="M2040" s="148"/>
      <c r="T2040" s="149"/>
      <c r="AT2040" s="145" t="s">
        <v>143</v>
      </c>
      <c r="AU2040" s="145" t="s">
        <v>81</v>
      </c>
      <c r="AV2040" s="12" t="s">
        <v>81</v>
      </c>
      <c r="AW2040" s="12" t="s">
        <v>27</v>
      </c>
      <c r="AX2040" s="12" t="s">
        <v>71</v>
      </c>
      <c r="AY2040" s="145" t="s">
        <v>135</v>
      </c>
    </row>
    <row r="2041" spans="2:65" s="12" customFormat="1">
      <c r="B2041" s="143"/>
      <c r="D2041" s="144" t="s">
        <v>143</v>
      </c>
      <c r="E2041" s="145" t="s">
        <v>1</v>
      </c>
      <c r="F2041" s="146" t="s">
        <v>1430</v>
      </c>
      <c r="H2041" s="147">
        <v>50.66</v>
      </c>
      <c r="L2041" s="143"/>
      <c r="M2041" s="148"/>
      <c r="T2041" s="149"/>
      <c r="AT2041" s="145" t="s">
        <v>143</v>
      </c>
      <c r="AU2041" s="145" t="s">
        <v>81</v>
      </c>
      <c r="AV2041" s="12" t="s">
        <v>81</v>
      </c>
      <c r="AW2041" s="12" t="s">
        <v>27</v>
      </c>
      <c r="AX2041" s="12" t="s">
        <v>71</v>
      </c>
      <c r="AY2041" s="145" t="s">
        <v>135</v>
      </c>
    </row>
    <row r="2042" spans="2:65" s="12" customFormat="1">
      <c r="B2042" s="143"/>
      <c r="D2042" s="144" t="s">
        <v>143</v>
      </c>
      <c r="E2042" s="145" t="s">
        <v>1</v>
      </c>
      <c r="F2042" s="146" t="s">
        <v>1431</v>
      </c>
      <c r="H2042" s="147">
        <v>4.16</v>
      </c>
      <c r="L2042" s="143"/>
      <c r="M2042" s="148"/>
      <c r="T2042" s="149"/>
      <c r="AT2042" s="145" t="s">
        <v>143</v>
      </c>
      <c r="AU2042" s="145" t="s">
        <v>81</v>
      </c>
      <c r="AV2042" s="12" t="s">
        <v>81</v>
      </c>
      <c r="AW2042" s="12" t="s">
        <v>27</v>
      </c>
      <c r="AX2042" s="12" t="s">
        <v>71</v>
      </c>
      <c r="AY2042" s="145" t="s">
        <v>135</v>
      </c>
    </row>
    <row r="2043" spans="2:65" s="15" customFormat="1">
      <c r="B2043" s="175"/>
      <c r="D2043" s="144" t="s">
        <v>143</v>
      </c>
      <c r="E2043" s="176" t="s">
        <v>1</v>
      </c>
      <c r="F2043" s="177" t="s">
        <v>590</v>
      </c>
      <c r="H2043" s="178">
        <v>312.58999999999997</v>
      </c>
      <c r="L2043" s="175"/>
      <c r="M2043" s="179"/>
      <c r="T2043" s="180"/>
      <c r="AT2043" s="176" t="s">
        <v>143</v>
      </c>
      <c r="AU2043" s="176" t="s">
        <v>81</v>
      </c>
      <c r="AV2043" s="15" t="s">
        <v>150</v>
      </c>
      <c r="AW2043" s="15" t="s">
        <v>27</v>
      </c>
      <c r="AX2043" s="15" t="s">
        <v>71</v>
      </c>
      <c r="AY2043" s="176" t="s">
        <v>135</v>
      </c>
    </row>
    <row r="2044" spans="2:65" s="13" customFormat="1">
      <c r="B2044" s="150"/>
      <c r="D2044" s="144" t="s">
        <v>143</v>
      </c>
      <c r="E2044" s="151" t="s">
        <v>1</v>
      </c>
      <c r="F2044" s="152" t="s">
        <v>174</v>
      </c>
      <c r="H2044" s="153">
        <v>625.17999999999995</v>
      </c>
      <c r="L2044" s="150"/>
      <c r="M2044" s="154"/>
      <c r="T2044" s="155"/>
      <c r="AT2044" s="151" t="s">
        <v>143</v>
      </c>
      <c r="AU2044" s="151" t="s">
        <v>81</v>
      </c>
      <c r="AV2044" s="13" t="s">
        <v>141</v>
      </c>
      <c r="AW2044" s="13" t="s">
        <v>27</v>
      </c>
      <c r="AX2044" s="13" t="s">
        <v>79</v>
      </c>
      <c r="AY2044" s="151" t="s">
        <v>135</v>
      </c>
    </row>
    <row r="2045" spans="2:65" s="1" customFormat="1" ht="24.15" customHeight="1">
      <c r="B2045" s="129"/>
      <c r="C2045" s="161" t="s">
        <v>2069</v>
      </c>
      <c r="D2045" s="161" t="s">
        <v>212</v>
      </c>
      <c r="E2045" s="162" t="s">
        <v>2070</v>
      </c>
      <c r="F2045" s="163" t="s">
        <v>2071</v>
      </c>
      <c r="G2045" s="164" t="s">
        <v>147</v>
      </c>
      <c r="H2045" s="165">
        <v>33.209000000000003</v>
      </c>
      <c r="I2045" s="166"/>
      <c r="J2045" s="166">
        <f>ROUND(I2045*H2045,2)</f>
        <v>0</v>
      </c>
      <c r="K2045" s="167"/>
      <c r="L2045" s="168"/>
      <c r="M2045" s="169" t="s">
        <v>1</v>
      </c>
      <c r="N2045" s="170" t="s">
        <v>36</v>
      </c>
      <c r="O2045" s="139">
        <v>0</v>
      </c>
      <c r="P2045" s="139">
        <f>O2045*H2045</f>
        <v>0</v>
      </c>
      <c r="Q2045" s="139">
        <v>3.14E-3</v>
      </c>
      <c r="R2045" s="139">
        <f>Q2045*H2045</f>
        <v>0.10427626000000001</v>
      </c>
      <c r="S2045" s="139">
        <v>0</v>
      </c>
      <c r="T2045" s="140">
        <f>S2045*H2045</f>
        <v>0</v>
      </c>
      <c r="AR2045" s="141" t="s">
        <v>302</v>
      </c>
      <c r="AT2045" s="141" t="s">
        <v>212</v>
      </c>
      <c r="AU2045" s="141" t="s">
        <v>81</v>
      </c>
      <c r="AY2045" s="17" t="s">
        <v>135</v>
      </c>
      <c r="BE2045" s="142">
        <f>IF(N2045="základní",J2045,0)</f>
        <v>0</v>
      </c>
      <c r="BF2045" s="142">
        <f>IF(N2045="snížená",J2045,0)</f>
        <v>0</v>
      </c>
      <c r="BG2045" s="142">
        <f>IF(N2045="zákl. přenesená",J2045,0)</f>
        <v>0</v>
      </c>
      <c r="BH2045" s="142">
        <f>IF(N2045="sníž. přenesená",J2045,0)</f>
        <v>0</v>
      </c>
      <c r="BI2045" s="142">
        <f>IF(N2045="nulová",J2045,0)</f>
        <v>0</v>
      </c>
      <c r="BJ2045" s="17" t="s">
        <v>79</v>
      </c>
      <c r="BK2045" s="142">
        <f>ROUND(I2045*H2045,2)</f>
        <v>0</v>
      </c>
      <c r="BL2045" s="17" t="s">
        <v>221</v>
      </c>
      <c r="BM2045" s="141" t="s">
        <v>2072</v>
      </c>
    </row>
    <row r="2046" spans="2:65" s="12" customFormat="1">
      <c r="B2046" s="143"/>
      <c r="D2046" s="144" t="s">
        <v>143</v>
      </c>
      <c r="E2046" s="145" t="s">
        <v>1</v>
      </c>
      <c r="F2046" s="146" t="s">
        <v>2073</v>
      </c>
      <c r="H2046" s="147">
        <v>3.1360000000000001</v>
      </c>
      <c r="L2046" s="143"/>
      <c r="M2046" s="148"/>
      <c r="T2046" s="149"/>
      <c r="AT2046" s="145" t="s">
        <v>143</v>
      </c>
      <c r="AU2046" s="145" t="s">
        <v>81</v>
      </c>
      <c r="AV2046" s="12" t="s">
        <v>81</v>
      </c>
      <c r="AW2046" s="12" t="s">
        <v>27</v>
      </c>
      <c r="AX2046" s="12" t="s">
        <v>71</v>
      </c>
      <c r="AY2046" s="145" t="s">
        <v>135</v>
      </c>
    </row>
    <row r="2047" spans="2:65" s="12" customFormat="1">
      <c r="B2047" s="143"/>
      <c r="D2047" s="144" t="s">
        <v>143</v>
      </c>
      <c r="E2047" s="145" t="s">
        <v>1</v>
      </c>
      <c r="F2047" s="146" t="s">
        <v>2074</v>
      </c>
      <c r="H2047" s="147">
        <v>30.073</v>
      </c>
      <c r="L2047" s="143"/>
      <c r="M2047" s="148"/>
      <c r="T2047" s="149"/>
      <c r="AT2047" s="145" t="s">
        <v>143</v>
      </c>
      <c r="AU2047" s="145" t="s">
        <v>81</v>
      </c>
      <c r="AV2047" s="12" t="s">
        <v>81</v>
      </c>
      <c r="AW2047" s="12" t="s">
        <v>27</v>
      </c>
      <c r="AX2047" s="12" t="s">
        <v>71</v>
      </c>
      <c r="AY2047" s="145" t="s">
        <v>135</v>
      </c>
    </row>
    <row r="2048" spans="2:65" s="13" customFormat="1">
      <c r="B2048" s="150"/>
      <c r="D2048" s="144" t="s">
        <v>143</v>
      </c>
      <c r="E2048" s="151" t="s">
        <v>1</v>
      </c>
      <c r="F2048" s="152" t="s">
        <v>174</v>
      </c>
      <c r="H2048" s="153">
        <v>33.209000000000003</v>
      </c>
      <c r="L2048" s="150"/>
      <c r="M2048" s="154"/>
      <c r="T2048" s="155"/>
      <c r="AT2048" s="151" t="s">
        <v>143</v>
      </c>
      <c r="AU2048" s="151" t="s">
        <v>81</v>
      </c>
      <c r="AV2048" s="13" t="s">
        <v>141</v>
      </c>
      <c r="AW2048" s="13" t="s">
        <v>27</v>
      </c>
      <c r="AX2048" s="13" t="s">
        <v>79</v>
      </c>
      <c r="AY2048" s="151" t="s">
        <v>135</v>
      </c>
    </row>
    <row r="2049" spans="2:65" s="1" customFormat="1" ht="24.15" customHeight="1">
      <c r="B2049" s="129"/>
      <c r="C2049" s="161" t="s">
        <v>2075</v>
      </c>
      <c r="D2049" s="161" t="s">
        <v>212</v>
      </c>
      <c r="E2049" s="162" t="s">
        <v>2076</v>
      </c>
      <c r="F2049" s="163" t="s">
        <v>2077</v>
      </c>
      <c r="G2049" s="164" t="s">
        <v>140</v>
      </c>
      <c r="H2049" s="165">
        <v>318.84199999999998</v>
      </c>
      <c r="I2049" s="166"/>
      <c r="J2049" s="166">
        <f>ROUND(I2049*H2049,2)</f>
        <v>0</v>
      </c>
      <c r="K2049" s="167"/>
      <c r="L2049" s="168"/>
      <c r="M2049" s="169" t="s">
        <v>1</v>
      </c>
      <c r="N2049" s="170" t="s">
        <v>36</v>
      </c>
      <c r="O2049" s="139">
        <v>0</v>
      </c>
      <c r="P2049" s="139">
        <f>O2049*H2049</f>
        <v>0</v>
      </c>
      <c r="Q2049" s="139">
        <v>1.4E-2</v>
      </c>
      <c r="R2049" s="139">
        <f>Q2049*H2049</f>
        <v>4.4637880000000001</v>
      </c>
      <c r="S2049" s="139">
        <v>0</v>
      </c>
      <c r="T2049" s="140">
        <f>S2049*H2049</f>
        <v>0</v>
      </c>
      <c r="AR2049" s="141" t="s">
        <v>302</v>
      </c>
      <c r="AT2049" s="141" t="s">
        <v>212</v>
      </c>
      <c r="AU2049" s="141" t="s">
        <v>81</v>
      </c>
      <c r="AY2049" s="17" t="s">
        <v>135</v>
      </c>
      <c r="BE2049" s="142">
        <f>IF(N2049="základní",J2049,0)</f>
        <v>0</v>
      </c>
      <c r="BF2049" s="142">
        <f>IF(N2049="snížená",J2049,0)</f>
        <v>0</v>
      </c>
      <c r="BG2049" s="142">
        <f>IF(N2049="zákl. přenesená",J2049,0)</f>
        <v>0</v>
      </c>
      <c r="BH2049" s="142">
        <f>IF(N2049="sníž. přenesená",J2049,0)</f>
        <v>0</v>
      </c>
      <c r="BI2049" s="142">
        <f>IF(N2049="nulová",J2049,0)</f>
        <v>0</v>
      </c>
      <c r="BJ2049" s="17" t="s">
        <v>79</v>
      </c>
      <c r="BK2049" s="142">
        <f>ROUND(I2049*H2049,2)</f>
        <v>0</v>
      </c>
      <c r="BL2049" s="17" t="s">
        <v>221</v>
      </c>
      <c r="BM2049" s="141" t="s">
        <v>2078</v>
      </c>
    </row>
    <row r="2050" spans="2:65" s="12" customFormat="1">
      <c r="B2050" s="143"/>
      <c r="D2050" s="144" t="s">
        <v>143</v>
      </c>
      <c r="F2050" s="146" t="s">
        <v>2079</v>
      </c>
      <c r="H2050" s="147">
        <v>318.84199999999998</v>
      </c>
      <c r="L2050" s="143"/>
      <c r="M2050" s="148"/>
      <c r="T2050" s="149"/>
      <c r="AT2050" s="145" t="s">
        <v>143</v>
      </c>
      <c r="AU2050" s="145" t="s">
        <v>81</v>
      </c>
      <c r="AV2050" s="12" t="s">
        <v>81</v>
      </c>
      <c r="AW2050" s="12" t="s">
        <v>3</v>
      </c>
      <c r="AX2050" s="12" t="s">
        <v>79</v>
      </c>
      <c r="AY2050" s="145" t="s">
        <v>135</v>
      </c>
    </row>
    <row r="2051" spans="2:65" s="1" customFormat="1" ht="24.15" customHeight="1">
      <c r="B2051" s="129"/>
      <c r="C2051" s="130" t="s">
        <v>2080</v>
      </c>
      <c r="D2051" s="130" t="s">
        <v>137</v>
      </c>
      <c r="E2051" s="131" t="s">
        <v>2081</v>
      </c>
      <c r="F2051" s="132" t="s">
        <v>2082</v>
      </c>
      <c r="G2051" s="133" t="s">
        <v>140</v>
      </c>
      <c r="H2051" s="134">
        <v>1685.97</v>
      </c>
      <c r="I2051" s="135"/>
      <c r="J2051" s="135">
        <f>ROUND(I2051*H2051,2)</f>
        <v>0</v>
      </c>
      <c r="K2051" s="136"/>
      <c r="L2051" s="29"/>
      <c r="M2051" s="137" t="s">
        <v>1</v>
      </c>
      <c r="N2051" s="138" t="s">
        <v>36</v>
      </c>
      <c r="O2051" s="139">
        <v>0.14000000000000001</v>
      </c>
      <c r="P2051" s="139">
        <f>O2051*H2051</f>
        <v>236.03580000000002</v>
      </c>
      <c r="Q2051" s="139">
        <v>0</v>
      </c>
      <c r="R2051" s="139">
        <f>Q2051*H2051</f>
        <v>0</v>
      </c>
      <c r="S2051" s="139">
        <v>0</v>
      </c>
      <c r="T2051" s="140">
        <f>S2051*H2051</f>
        <v>0</v>
      </c>
      <c r="AR2051" s="141" t="s">
        <v>221</v>
      </c>
      <c r="AT2051" s="141" t="s">
        <v>137</v>
      </c>
      <c r="AU2051" s="141" t="s">
        <v>81</v>
      </c>
      <c r="AY2051" s="17" t="s">
        <v>135</v>
      </c>
      <c r="BE2051" s="142">
        <f>IF(N2051="základní",J2051,0)</f>
        <v>0</v>
      </c>
      <c r="BF2051" s="142">
        <f>IF(N2051="snížená",J2051,0)</f>
        <v>0</v>
      </c>
      <c r="BG2051" s="142">
        <f>IF(N2051="zákl. přenesená",J2051,0)</f>
        <v>0</v>
      </c>
      <c r="BH2051" s="142">
        <f>IF(N2051="sníž. přenesená",J2051,0)</f>
        <v>0</v>
      </c>
      <c r="BI2051" s="142">
        <f>IF(N2051="nulová",J2051,0)</f>
        <v>0</v>
      </c>
      <c r="BJ2051" s="17" t="s">
        <v>79</v>
      </c>
      <c r="BK2051" s="142">
        <f>ROUND(I2051*H2051,2)</f>
        <v>0</v>
      </c>
      <c r="BL2051" s="17" t="s">
        <v>221</v>
      </c>
      <c r="BM2051" s="141" t="s">
        <v>2083</v>
      </c>
    </row>
    <row r="2052" spans="2:65" s="12" customFormat="1">
      <c r="B2052" s="143"/>
      <c r="D2052" s="144" t="s">
        <v>143</v>
      </c>
      <c r="E2052" s="145" t="s">
        <v>1</v>
      </c>
      <c r="F2052" s="146" t="s">
        <v>1424</v>
      </c>
      <c r="H2052" s="147">
        <v>274.14999999999998</v>
      </c>
      <c r="L2052" s="143"/>
      <c r="M2052" s="148"/>
      <c r="T2052" s="149"/>
      <c r="AT2052" s="145" t="s">
        <v>143</v>
      </c>
      <c r="AU2052" s="145" t="s">
        <v>81</v>
      </c>
      <c r="AV2052" s="12" t="s">
        <v>81</v>
      </c>
      <c r="AW2052" s="12" t="s">
        <v>27</v>
      </c>
      <c r="AX2052" s="12" t="s">
        <v>71</v>
      </c>
      <c r="AY2052" s="145" t="s">
        <v>135</v>
      </c>
    </row>
    <row r="2053" spans="2:65" s="12" customFormat="1">
      <c r="B2053" s="143"/>
      <c r="D2053" s="144" t="s">
        <v>143</v>
      </c>
      <c r="E2053" s="145" t="s">
        <v>1</v>
      </c>
      <c r="F2053" s="146" t="s">
        <v>1425</v>
      </c>
      <c r="H2053" s="147">
        <v>1339.73</v>
      </c>
      <c r="L2053" s="143"/>
      <c r="M2053" s="148"/>
      <c r="T2053" s="149"/>
      <c r="AT2053" s="145" t="s">
        <v>143</v>
      </c>
      <c r="AU2053" s="145" t="s">
        <v>81</v>
      </c>
      <c r="AV2053" s="12" t="s">
        <v>81</v>
      </c>
      <c r="AW2053" s="12" t="s">
        <v>27</v>
      </c>
      <c r="AX2053" s="12" t="s">
        <v>71</v>
      </c>
      <c r="AY2053" s="145" t="s">
        <v>135</v>
      </c>
    </row>
    <row r="2054" spans="2:65" s="12" customFormat="1">
      <c r="B2054" s="143"/>
      <c r="D2054" s="144" t="s">
        <v>143</v>
      </c>
      <c r="E2054" s="145" t="s">
        <v>1</v>
      </c>
      <c r="F2054" s="146" t="s">
        <v>1426</v>
      </c>
      <c r="H2054" s="147">
        <v>32.67</v>
      </c>
      <c r="L2054" s="143"/>
      <c r="M2054" s="148"/>
      <c r="T2054" s="149"/>
      <c r="AT2054" s="145" t="s">
        <v>143</v>
      </c>
      <c r="AU2054" s="145" t="s">
        <v>81</v>
      </c>
      <c r="AV2054" s="12" t="s">
        <v>81</v>
      </c>
      <c r="AW2054" s="12" t="s">
        <v>27</v>
      </c>
      <c r="AX2054" s="12" t="s">
        <v>71</v>
      </c>
      <c r="AY2054" s="145" t="s">
        <v>135</v>
      </c>
    </row>
    <row r="2055" spans="2:65" s="12" customFormat="1">
      <c r="B2055" s="143"/>
      <c r="D2055" s="144" t="s">
        <v>143</v>
      </c>
      <c r="E2055" s="145" t="s">
        <v>1</v>
      </c>
      <c r="F2055" s="146" t="s">
        <v>1427</v>
      </c>
      <c r="H2055" s="147">
        <v>28.81</v>
      </c>
      <c r="L2055" s="143"/>
      <c r="M2055" s="148"/>
      <c r="T2055" s="149"/>
      <c r="AT2055" s="145" t="s">
        <v>143</v>
      </c>
      <c r="AU2055" s="145" t="s">
        <v>81</v>
      </c>
      <c r="AV2055" s="12" t="s">
        <v>81</v>
      </c>
      <c r="AW2055" s="12" t="s">
        <v>27</v>
      </c>
      <c r="AX2055" s="12" t="s">
        <v>71</v>
      </c>
      <c r="AY2055" s="145" t="s">
        <v>135</v>
      </c>
    </row>
    <row r="2056" spans="2:65" s="12" customFormat="1">
      <c r="B2056" s="143"/>
      <c r="D2056" s="144" t="s">
        <v>143</v>
      </c>
      <c r="E2056" s="145" t="s">
        <v>1</v>
      </c>
      <c r="F2056" s="146" t="s">
        <v>1432</v>
      </c>
      <c r="H2056" s="147">
        <v>10.61</v>
      </c>
      <c r="L2056" s="143"/>
      <c r="M2056" s="148"/>
      <c r="T2056" s="149"/>
      <c r="AT2056" s="145" t="s">
        <v>143</v>
      </c>
      <c r="AU2056" s="145" t="s">
        <v>81</v>
      </c>
      <c r="AV2056" s="12" t="s">
        <v>81</v>
      </c>
      <c r="AW2056" s="12" t="s">
        <v>27</v>
      </c>
      <c r="AX2056" s="12" t="s">
        <v>71</v>
      </c>
      <c r="AY2056" s="145" t="s">
        <v>135</v>
      </c>
    </row>
    <row r="2057" spans="2:65" s="13" customFormat="1">
      <c r="B2057" s="150"/>
      <c r="D2057" s="144" t="s">
        <v>143</v>
      </c>
      <c r="E2057" s="151" t="s">
        <v>1</v>
      </c>
      <c r="F2057" s="152" t="s">
        <v>174</v>
      </c>
      <c r="H2057" s="153">
        <v>1685.97</v>
      </c>
      <c r="L2057" s="150"/>
      <c r="M2057" s="154"/>
      <c r="T2057" s="155"/>
      <c r="AT2057" s="151" t="s">
        <v>143</v>
      </c>
      <c r="AU2057" s="151" t="s">
        <v>81</v>
      </c>
      <c r="AV2057" s="13" t="s">
        <v>141</v>
      </c>
      <c r="AW2057" s="13" t="s">
        <v>27</v>
      </c>
      <c r="AX2057" s="13" t="s">
        <v>79</v>
      </c>
      <c r="AY2057" s="151" t="s">
        <v>135</v>
      </c>
    </row>
    <row r="2058" spans="2:65" s="1" customFormat="1" ht="24.15" customHeight="1">
      <c r="B2058" s="129"/>
      <c r="C2058" s="161" t="s">
        <v>2084</v>
      </c>
      <c r="D2058" s="161" t="s">
        <v>212</v>
      </c>
      <c r="E2058" s="162" t="s">
        <v>2085</v>
      </c>
      <c r="F2058" s="163" t="s">
        <v>2086</v>
      </c>
      <c r="G2058" s="164" t="s">
        <v>140</v>
      </c>
      <c r="H2058" s="165">
        <v>342.34300000000002</v>
      </c>
      <c r="I2058" s="166"/>
      <c r="J2058" s="166">
        <f>ROUND(I2058*H2058,2)</f>
        <v>0</v>
      </c>
      <c r="K2058" s="167"/>
      <c r="L2058" s="168"/>
      <c r="M2058" s="169" t="s">
        <v>1</v>
      </c>
      <c r="N2058" s="170" t="s">
        <v>36</v>
      </c>
      <c r="O2058" s="139">
        <v>0</v>
      </c>
      <c r="P2058" s="139">
        <f>O2058*H2058</f>
        <v>0</v>
      </c>
      <c r="Q2058" s="139">
        <v>2.4499999999999999E-3</v>
      </c>
      <c r="R2058" s="139">
        <f>Q2058*H2058</f>
        <v>0.83874035000000002</v>
      </c>
      <c r="S2058" s="139">
        <v>0</v>
      </c>
      <c r="T2058" s="140">
        <f>S2058*H2058</f>
        <v>0</v>
      </c>
      <c r="AR2058" s="141" t="s">
        <v>302</v>
      </c>
      <c r="AT2058" s="141" t="s">
        <v>212</v>
      </c>
      <c r="AU2058" s="141" t="s">
        <v>81</v>
      </c>
      <c r="AY2058" s="17" t="s">
        <v>135</v>
      </c>
      <c r="BE2058" s="142">
        <f>IF(N2058="základní",J2058,0)</f>
        <v>0</v>
      </c>
      <c r="BF2058" s="142">
        <f>IF(N2058="snížená",J2058,0)</f>
        <v>0</v>
      </c>
      <c r="BG2058" s="142">
        <f>IF(N2058="zákl. přenesená",J2058,0)</f>
        <v>0</v>
      </c>
      <c r="BH2058" s="142">
        <f>IF(N2058="sníž. přenesená",J2058,0)</f>
        <v>0</v>
      </c>
      <c r="BI2058" s="142">
        <f>IF(N2058="nulová",J2058,0)</f>
        <v>0</v>
      </c>
      <c r="BJ2058" s="17" t="s">
        <v>79</v>
      </c>
      <c r="BK2058" s="142">
        <f>ROUND(I2058*H2058,2)</f>
        <v>0</v>
      </c>
      <c r="BL2058" s="17" t="s">
        <v>221</v>
      </c>
      <c r="BM2058" s="141" t="s">
        <v>2087</v>
      </c>
    </row>
    <row r="2059" spans="2:65" s="12" customFormat="1">
      <c r="B2059" s="143"/>
      <c r="D2059" s="144" t="s">
        <v>143</v>
      </c>
      <c r="E2059" s="145" t="s">
        <v>1</v>
      </c>
      <c r="F2059" s="146" t="s">
        <v>1424</v>
      </c>
      <c r="H2059" s="147">
        <v>274.14999999999998</v>
      </c>
      <c r="L2059" s="143"/>
      <c r="M2059" s="148"/>
      <c r="T2059" s="149"/>
      <c r="AT2059" s="145" t="s">
        <v>143</v>
      </c>
      <c r="AU2059" s="145" t="s">
        <v>81</v>
      </c>
      <c r="AV2059" s="12" t="s">
        <v>81</v>
      </c>
      <c r="AW2059" s="12" t="s">
        <v>27</v>
      </c>
      <c r="AX2059" s="12" t="s">
        <v>71</v>
      </c>
      <c r="AY2059" s="145" t="s">
        <v>135</v>
      </c>
    </row>
    <row r="2060" spans="2:65" s="12" customFormat="1">
      <c r="B2060" s="143"/>
      <c r="D2060" s="144" t="s">
        <v>143</v>
      </c>
      <c r="E2060" s="145" t="s">
        <v>1</v>
      </c>
      <c r="F2060" s="146" t="s">
        <v>1426</v>
      </c>
      <c r="H2060" s="147">
        <v>32.67</v>
      </c>
      <c r="L2060" s="143"/>
      <c r="M2060" s="148"/>
      <c r="T2060" s="149"/>
      <c r="AT2060" s="145" t="s">
        <v>143</v>
      </c>
      <c r="AU2060" s="145" t="s">
        <v>81</v>
      </c>
      <c r="AV2060" s="12" t="s">
        <v>81</v>
      </c>
      <c r="AW2060" s="12" t="s">
        <v>27</v>
      </c>
      <c r="AX2060" s="12" t="s">
        <v>71</v>
      </c>
      <c r="AY2060" s="145" t="s">
        <v>135</v>
      </c>
    </row>
    <row r="2061" spans="2:65" s="12" customFormat="1">
      <c r="B2061" s="143"/>
      <c r="D2061" s="144" t="s">
        <v>143</v>
      </c>
      <c r="E2061" s="145" t="s">
        <v>1</v>
      </c>
      <c r="F2061" s="146" t="s">
        <v>1427</v>
      </c>
      <c r="H2061" s="147">
        <v>28.81</v>
      </c>
      <c r="L2061" s="143"/>
      <c r="M2061" s="148"/>
      <c r="T2061" s="149"/>
      <c r="AT2061" s="145" t="s">
        <v>143</v>
      </c>
      <c r="AU2061" s="145" t="s">
        <v>81</v>
      </c>
      <c r="AV2061" s="12" t="s">
        <v>81</v>
      </c>
      <c r="AW2061" s="12" t="s">
        <v>27</v>
      </c>
      <c r="AX2061" s="12" t="s">
        <v>71</v>
      </c>
      <c r="AY2061" s="145" t="s">
        <v>135</v>
      </c>
    </row>
    <row r="2062" spans="2:65" s="13" customFormat="1">
      <c r="B2062" s="150"/>
      <c r="D2062" s="144" t="s">
        <v>143</v>
      </c>
      <c r="E2062" s="151" t="s">
        <v>1</v>
      </c>
      <c r="F2062" s="152" t="s">
        <v>174</v>
      </c>
      <c r="H2062" s="153">
        <v>335.63</v>
      </c>
      <c r="L2062" s="150"/>
      <c r="M2062" s="154"/>
      <c r="T2062" s="155"/>
      <c r="AT2062" s="151" t="s">
        <v>143</v>
      </c>
      <c r="AU2062" s="151" t="s">
        <v>81</v>
      </c>
      <c r="AV2062" s="13" t="s">
        <v>141</v>
      </c>
      <c r="AW2062" s="13" t="s">
        <v>27</v>
      </c>
      <c r="AX2062" s="13" t="s">
        <v>79</v>
      </c>
      <c r="AY2062" s="151" t="s">
        <v>135</v>
      </c>
    </row>
    <row r="2063" spans="2:65" s="12" customFormat="1">
      <c r="B2063" s="143"/>
      <c r="D2063" s="144" t="s">
        <v>143</v>
      </c>
      <c r="F2063" s="146" t="s">
        <v>2088</v>
      </c>
      <c r="H2063" s="147">
        <v>342.34300000000002</v>
      </c>
      <c r="L2063" s="143"/>
      <c r="M2063" s="148"/>
      <c r="T2063" s="149"/>
      <c r="AT2063" s="145" t="s">
        <v>143</v>
      </c>
      <c r="AU2063" s="145" t="s">
        <v>81</v>
      </c>
      <c r="AV2063" s="12" t="s">
        <v>81</v>
      </c>
      <c r="AW2063" s="12" t="s">
        <v>3</v>
      </c>
      <c r="AX2063" s="12" t="s">
        <v>79</v>
      </c>
      <c r="AY2063" s="145" t="s">
        <v>135</v>
      </c>
    </row>
    <row r="2064" spans="2:65" s="1" customFormat="1" ht="24.15" customHeight="1">
      <c r="B2064" s="129"/>
      <c r="C2064" s="161" t="s">
        <v>2089</v>
      </c>
      <c r="D2064" s="161" t="s">
        <v>212</v>
      </c>
      <c r="E2064" s="162" t="s">
        <v>2090</v>
      </c>
      <c r="F2064" s="163" t="s">
        <v>2091</v>
      </c>
      <c r="G2064" s="164" t="s">
        <v>140</v>
      </c>
      <c r="H2064" s="165">
        <v>342.34300000000002</v>
      </c>
      <c r="I2064" s="166"/>
      <c r="J2064" s="166">
        <f>ROUND(I2064*H2064,2)</f>
        <v>0</v>
      </c>
      <c r="K2064" s="167"/>
      <c r="L2064" s="168"/>
      <c r="M2064" s="169" t="s">
        <v>1</v>
      </c>
      <c r="N2064" s="170" t="s">
        <v>36</v>
      </c>
      <c r="O2064" s="139">
        <v>0</v>
      </c>
      <c r="P2064" s="139">
        <f>O2064*H2064</f>
        <v>0</v>
      </c>
      <c r="Q2064" s="139">
        <v>2.8E-3</v>
      </c>
      <c r="R2064" s="139">
        <f>Q2064*H2064</f>
        <v>0.95856040000000009</v>
      </c>
      <c r="S2064" s="139">
        <v>0</v>
      </c>
      <c r="T2064" s="140">
        <f>S2064*H2064</f>
        <v>0</v>
      </c>
      <c r="AR2064" s="141" t="s">
        <v>302</v>
      </c>
      <c r="AT2064" s="141" t="s">
        <v>212</v>
      </c>
      <c r="AU2064" s="141" t="s">
        <v>81</v>
      </c>
      <c r="AY2064" s="17" t="s">
        <v>135</v>
      </c>
      <c r="BE2064" s="142">
        <f>IF(N2064="základní",J2064,0)</f>
        <v>0</v>
      </c>
      <c r="BF2064" s="142">
        <f>IF(N2064="snížená",J2064,0)</f>
        <v>0</v>
      </c>
      <c r="BG2064" s="142">
        <f>IF(N2064="zákl. přenesená",J2064,0)</f>
        <v>0</v>
      </c>
      <c r="BH2064" s="142">
        <f>IF(N2064="sníž. přenesená",J2064,0)</f>
        <v>0</v>
      </c>
      <c r="BI2064" s="142">
        <f>IF(N2064="nulová",J2064,0)</f>
        <v>0</v>
      </c>
      <c r="BJ2064" s="17" t="s">
        <v>79</v>
      </c>
      <c r="BK2064" s="142">
        <f>ROUND(I2064*H2064,2)</f>
        <v>0</v>
      </c>
      <c r="BL2064" s="17" t="s">
        <v>221</v>
      </c>
      <c r="BM2064" s="141" t="s">
        <v>2092</v>
      </c>
    </row>
    <row r="2065" spans="2:65" s="12" customFormat="1">
      <c r="B2065" s="143"/>
      <c r="D2065" s="144" t="s">
        <v>143</v>
      </c>
      <c r="E2065" s="145" t="s">
        <v>1</v>
      </c>
      <c r="F2065" s="146" t="s">
        <v>1424</v>
      </c>
      <c r="H2065" s="147">
        <v>274.14999999999998</v>
      </c>
      <c r="L2065" s="143"/>
      <c r="M2065" s="148"/>
      <c r="T2065" s="149"/>
      <c r="AT2065" s="145" t="s">
        <v>143</v>
      </c>
      <c r="AU2065" s="145" t="s">
        <v>81</v>
      </c>
      <c r="AV2065" s="12" t="s">
        <v>81</v>
      </c>
      <c r="AW2065" s="12" t="s">
        <v>27</v>
      </c>
      <c r="AX2065" s="12" t="s">
        <v>71</v>
      </c>
      <c r="AY2065" s="145" t="s">
        <v>135</v>
      </c>
    </row>
    <row r="2066" spans="2:65" s="12" customFormat="1">
      <c r="B2066" s="143"/>
      <c r="D2066" s="144" t="s">
        <v>143</v>
      </c>
      <c r="E2066" s="145" t="s">
        <v>1</v>
      </c>
      <c r="F2066" s="146" t="s">
        <v>1426</v>
      </c>
      <c r="H2066" s="147">
        <v>32.67</v>
      </c>
      <c r="L2066" s="143"/>
      <c r="M2066" s="148"/>
      <c r="T2066" s="149"/>
      <c r="AT2066" s="145" t="s">
        <v>143</v>
      </c>
      <c r="AU2066" s="145" t="s">
        <v>81</v>
      </c>
      <c r="AV2066" s="12" t="s">
        <v>81</v>
      </c>
      <c r="AW2066" s="12" t="s">
        <v>27</v>
      </c>
      <c r="AX2066" s="12" t="s">
        <v>71</v>
      </c>
      <c r="AY2066" s="145" t="s">
        <v>135</v>
      </c>
    </row>
    <row r="2067" spans="2:65" s="12" customFormat="1">
      <c r="B2067" s="143"/>
      <c r="D2067" s="144" t="s">
        <v>143</v>
      </c>
      <c r="E2067" s="145" t="s">
        <v>1</v>
      </c>
      <c r="F2067" s="146" t="s">
        <v>1427</v>
      </c>
      <c r="H2067" s="147">
        <v>28.81</v>
      </c>
      <c r="L2067" s="143"/>
      <c r="M2067" s="148"/>
      <c r="T2067" s="149"/>
      <c r="AT2067" s="145" t="s">
        <v>143</v>
      </c>
      <c r="AU2067" s="145" t="s">
        <v>81</v>
      </c>
      <c r="AV2067" s="12" t="s">
        <v>81</v>
      </c>
      <c r="AW2067" s="12" t="s">
        <v>27</v>
      </c>
      <c r="AX2067" s="12" t="s">
        <v>71</v>
      </c>
      <c r="AY2067" s="145" t="s">
        <v>135</v>
      </c>
    </row>
    <row r="2068" spans="2:65" s="13" customFormat="1">
      <c r="B2068" s="150"/>
      <c r="D2068" s="144" t="s">
        <v>143</v>
      </c>
      <c r="E2068" s="151" t="s">
        <v>1</v>
      </c>
      <c r="F2068" s="152" t="s">
        <v>174</v>
      </c>
      <c r="H2068" s="153">
        <v>335.63</v>
      </c>
      <c r="L2068" s="150"/>
      <c r="M2068" s="154"/>
      <c r="T2068" s="155"/>
      <c r="AT2068" s="151" t="s">
        <v>143</v>
      </c>
      <c r="AU2068" s="151" t="s">
        <v>81</v>
      </c>
      <c r="AV2068" s="13" t="s">
        <v>141</v>
      </c>
      <c r="AW2068" s="13" t="s">
        <v>27</v>
      </c>
      <c r="AX2068" s="13" t="s">
        <v>79</v>
      </c>
      <c r="AY2068" s="151" t="s">
        <v>135</v>
      </c>
    </row>
    <row r="2069" spans="2:65" s="12" customFormat="1">
      <c r="B2069" s="143"/>
      <c r="D2069" s="144" t="s">
        <v>143</v>
      </c>
      <c r="F2069" s="146" t="s">
        <v>2088</v>
      </c>
      <c r="H2069" s="147">
        <v>342.34300000000002</v>
      </c>
      <c r="L2069" s="143"/>
      <c r="M2069" s="148"/>
      <c r="T2069" s="149"/>
      <c r="AT2069" s="145" t="s">
        <v>143</v>
      </c>
      <c r="AU2069" s="145" t="s">
        <v>81</v>
      </c>
      <c r="AV2069" s="12" t="s">
        <v>81</v>
      </c>
      <c r="AW2069" s="12" t="s">
        <v>3</v>
      </c>
      <c r="AX2069" s="12" t="s">
        <v>79</v>
      </c>
      <c r="AY2069" s="145" t="s">
        <v>135</v>
      </c>
    </row>
    <row r="2070" spans="2:65" s="1" customFormat="1" ht="24.15" customHeight="1">
      <c r="B2070" s="129"/>
      <c r="C2070" s="161" t="s">
        <v>2093</v>
      </c>
      <c r="D2070" s="161" t="s">
        <v>212</v>
      </c>
      <c r="E2070" s="162" t="s">
        <v>2094</v>
      </c>
      <c r="F2070" s="163" t="s">
        <v>2095</v>
      </c>
      <c r="G2070" s="164" t="s">
        <v>140</v>
      </c>
      <c r="H2070" s="165">
        <v>2754.694</v>
      </c>
      <c r="I2070" s="166"/>
      <c r="J2070" s="166">
        <f>ROUND(I2070*H2070,2)</f>
        <v>0</v>
      </c>
      <c r="K2070" s="167"/>
      <c r="L2070" s="168"/>
      <c r="M2070" s="169" t="s">
        <v>1</v>
      </c>
      <c r="N2070" s="170" t="s">
        <v>36</v>
      </c>
      <c r="O2070" s="139">
        <v>0</v>
      </c>
      <c r="P2070" s="139">
        <f>O2070*H2070</f>
        <v>0</v>
      </c>
      <c r="Q2070" s="139">
        <v>2.0999999999999999E-3</v>
      </c>
      <c r="R2070" s="139">
        <f>Q2070*H2070</f>
        <v>5.7848573999999999</v>
      </c>
      <c r="S2070" s="139">
        <v>0</v>
      </c>
      <c r="T2070" s="140">
        <f>S2070*H2070</f>
        <v>0</v>
      </c>
      <c r="AR2070" s="141" t="s">
        <v>302</v>
      </c>
      <c r="AT2070" s="141" t="s">
        <v>212</v>
      </c>
      <c r="AU2070" s="141" t="s">
        <v>81</v>
      </c>
      <c r="AY2070" s="17" t="s">
        <v>135</v>
      </c>
      <c r="BE2070" s="142">
        <f>IF(N2070="základní",J2070,0)</f>
        <v>0</v>
      </c>
      <c r="BF2070" s="142">
        <f>IF(N2070="snížená",J2070,0)</f>
        <v>0</v>
      </c>
      <c r="BG2070" s="142">
        <f>IF(N2070="zákl. přenesená",J2070,0)</f>
        <v>0</v>
      </c>
      <c r="BH2070" s="142">
        <f>IF(N2070="sníž. přenesená",J2070,0)</f>
        <v>0</v>
      </c>
      <c r="BI2070" s="142">
        <f>IF(N2070="nulová",J2070,0)</f>
        <v>0</v>
      </c>
      <c r="BJ2070" s="17" t="s">
        <v>79</v>
      </c>
      <c r="BK2070" s="142">
        <f>ROUND(I2070*H2070,2)</f>
        <v>0</v>
      </c>
      <c r="BL2070" s="17" t="s">
        <v>221</v>
      </c>
      <c r="BM2070" s="141" t="s">
        <v>2096</v>
      </c>
    </row>
    <row r="2071" spans="2:65" s="12" customFormat="1">
      <c r="B2071" s="143"/>
      <c r="D2071" s="144" t="s">
        <v>143</v>
      </c>
      <c r="E2071" s="145" t="s">
        <v>1</v>
      </c>
      <c r="F2071" s="146" t="s">
        <v>2097</v>
      </c>
      <c r="H2071" s="147">
        <v>2679.46</v>
      </c>
      <c r="L2071" s="143"/>
      <c r="M2071" s="148"/>
      <c r="T2071" s="149"/>
      <c r="AT2071" s="145" t="s">
        <v>143</v>
      </c>
      <c r="AU2071" s="145" t="s">
        <v>81</v>
      </c>
      <c r="AV2071" s="12" t="s">
        <v>81</v>
      </c>
      <c r="AW2071" s="12" t="s">
        <v>27</v>
      </c>
      <c r="AX2071" s="12" t="s">
        <v>71</v>
      </c>
      <c r="AY2071" s="145" t="s">
        <v>135</v>
      </c>
    </row>
    <row r="2072" spans="2:65" s="12" customFormat="1">
      <c r="B2072" s="143"/>
      <c r="D2072" s="144" t="s">
        <v>143</v>
      </c>
      <c r="E2072" s="145" t="s">
        <v>1</v>
      </c>
      <c r="F2072" s="146" t="s">
        <v>1793</v>
      </c>
      <c r="H2072" s="147">
        <v>21.22</v>
      </c>
      <c r="L2072" s="143"/>
      <c r="M2072" s="148"/>
      <c r="T2072" s="149"/>
      <c r="AT2072" s="145" t="s">
        <v>143</v>
      </c>
      <c r="AU2072" s="145" t="s">
        <v>81</v>
      </c>
      <c r="AV2072" s="12" t="s">
        <v>81</v>
      </c>
      <c r="AW2072" s="12" t="s">
        <v>27</v>
      </c>
      <c r="AX2072" s="12" t="s">
        <v>71</v>
      </c>
      <c r="AY2072" s="145" t="s">
        <v>135</v>
      </c>
    </row>
    <row r="2073" spans="2:65" s="13" customFormat="1">
      <c r="B2073" s="150"/>
      <c r="D2073" s="144" t="s">
        <v>143</v>
      </c>
      <c r="E2073" s="151" t="s">
        <v>1</v>
      </c>
      <c r="F2073" s="152" t="s">
        <v>174</v>
      </c>
      <c r="H2073" s="153">
        <v>2700.68</v>
      </c>
      <c r="L2073" s="150"/>
      <c r="M2073" s="154"/>
      <c r="T2073" s="155"/>
      <c r="AT2073" s="151" t="s">
        <v>143</v>
      </c>
      <c r="AU2073" s="151" t="s">
        <v>81</v>
      </c>
      <c r="AV2073" s="13" t="s">
        <v>141</v>
      </c>
      <c r="AW2073" s="13" t="s">
        <v>27</v>
      </c>
      <c r="AX2073" s="13" t="s">
        <v>79</v>
      </c>
      <c r="AY2073" s="151" t="s">
        <v>135</v>
      </c>
    </row>
    <row r="2074" spans="2:65" s="12" customFormat="1">
      <c r="B2074" s="143"/>
      <c r="D2074" s="144" t="s">
        <v>143</v>
      </c>
      <c r="F2074" s="146" t="s">
        <v>2098</v>
      </c>
      <c r="H2074" s="147">
        <v>2754.694</v>
      </c>
      <c r="L2074" s="143"/>
      <c r="M2074" s="148"/>
      <c r="T2074" s="149"/>
      <c r="AT2074" s="145" t="s">
        <v>143</v>
      </c>
      <c r="AU2074" s="145" t="s">
        <v>81</v>
      </c>
      <c r="AV2074" s="12" t="s">
        <v>81</v>
      </c>
      <c r="AW2074" s="12" t="s">
        <v>3</v>
      </c>
      <c r="AX2074" s="12" t="s">
        <v>79</v>
      </c>
      <c r="AY2074" s="145" t="s">
        <v>135</v>
      </c>
    </row>
    <row r="2075" spans="2:65" s="1" customFormat="1" ht="24.15" customHeight="1">
      <c r="B2075" s="129"/>
      <c r="C2075" s="130" t="s">
        <v>2099</v>
      </c>
      <c r="D2075" s="130" t="s">
        <v>137</v>
      </c>
      <c r="E2075" s="131" t="s">
        <v>2100</v>
      </c>
      <c r="F2075" s="132" t="s">
        <v>2101</v>
      </c>
      <c r="G2075" s="133" t="s">
        <v>140</v>
      </c>
      <c r="H2075" s="134">
        <v>1796.32</v>
      </c>
      <c r="I2075" s="135"/>
      <c r="J2075" s="135">
        <f>ROUND(I2075*H2075,2)</f>
        <v>0</v>
      </c>
      <c r="K2075" s="136"/>
      <c r="L2075" s="29"/>
      <c r="M2075" s="137" t="s">
        <v>1</v>
      </c>
      <c r="N2075" s="138" t="s">
        <v>36</v>
      </c>
      <c r="O2075" s="139">
        <v>0.09</v>
      </c>
      <c r="P2075" s="139">
        <f>O2075*H2075</f>
        <v>161.66879999999998</v>
      </c>
      <c r="Q2075" s="139">
        <v>0</v>
      </c>
      <c r="R2075" s="139">
        <f>Q2075*H2075</f>
        <v>0</v>
      </c>
      <c r="S2075" s="139">
        <v>0</v>
      </c>
      <c r="T2075" s="140">
        <f>S2075*H2075</f>
        <v>0</v>
      </c>
      <c r="AR2075" s="141" t="s">
        <v>221</v>
      </c>
      <c r="AT2075" s="141" t="s">
        <v>137</v>
      </c>
      <c r="AU2075" s="141" t="s">
        <v>81</v>
      </c>
      <c r="AY2075" s="17" t="s">
        <v>135</v>
      </c>
      <c r="BE2075" s="142">
        <f>IF(N2075="základní",J2075,0)</f>
        <v>0</v>
      </c>
      <c r="BF2075" s="142">
        <f>IF(N2075="snížená",J2075,0)</f>
        <v>0</v>
      </c>
      <c r="BG2075" s="142">
        <f>IF(N2075="zákl. přenesená",J2075,0)</f>
        <v>0</v>
      </c>
      <c r="BH2075" s="142">
        <f>IF(N2075="sníž. přenesená",J2075,0)</f>
        <v>0</v>
      </c>
      <c r="BI2075" s="142">
        <f>IF(N2075="nulová",J2075,0)</f>
        <v>0</v>
      </c>
      <c r="BJ2075" s="17" t="s">
        <v>79</v>
      </c>
      <c r="BK2075" s="142">
        <f>ROUND(I2075*H2075,2)</f>
        <v>0</v>
      </c>
      <c r="BL2075" s="17" t="s">
        <v>221</v>
      </c>
      <c r="BM2075" s="141" t="s">
        <v>2102</v>
      </c>
    </row>
    <row r="2076" spans="2:65" s="14" customFormat="1">
      <c r="B2076" s="156"/>
      <c r="D2076" s="144" t="s">
        <v>143</v>
      </c>
      <c r="E2076" s="157" t="s">
        <v>1</v>
      </c>
      <c r="F2076" s="158" t="s">
        <v>2103</v>
      </c>
      <c r="H2076" s="157" t="s">
        <v>1</v>
      </c>
      <c r="L2076" s="156"/>
      <c r="M2076" s="159"/>
      <c r="T2076" s="160"/>
      <c r="AT2076" s="157" t="s">
        <v>143</v>
      </c>
      <c r="AU2076" s="157" t="s">
        <v>81</v>
      </c>
      <c r="AV2076" s="14" t="s">
        <v>79</v>
      </c>
      <c r="AW2076" s="14" t="s">
        <v>27</v>
      </c>
      <c r="AX2076" s="14" t="s">
        <v>71</v>
      </c>
      <c r="AY2076" s="157" t="s">
        <v>135</v>
      </c>
    </row>
    <row r="2077" spans="2:65" s="12" customFormat="1">
      <c r="B2077" s="143"/>
      <c r="D2077" s="144" t="s">
        <v>143</v>
      </c>
      <c r="E2077" s="145" t="s">
        <v>1</v>
      </c>
      <c r="F2077" s="146" t="s">
        <v>2104</v>
      </c>
      <c r="H2077" s="147">
        <v>6.75</v>
      </c>
      <c r="L2077" s="143"/>
      <c r="M2077" s="148"/>
      <c r="T2077" s="149"/>
      <c r="AT2077" s="145" t="s">
        <v>143</v>
      </c>
      <c r="AU2077" s="145" t="s">
        <v>81</v>
      </c>
      <c r="AV2077" s="12" t="s">
        <v>81</v>
      </c>
      <c r="AW2077" s="12" t="s">
        <v>27</v>
      </c>
      <c r="AX2077" s="12" t="s">
        <v>71</v>
      </c>
      <c r="AY2077" s="145" t="s">
        <v>135</v>
      </c>
    </row>
    <row r="2078" spans="2:65" s="15" customFormat="1">
      <c r="B2078" s="175"/>
      <c r="D2078" s="144" t="s">
        <v>143</v>
      </c>
      <c r="E2078" s="176" t="s">
        <v>1</v>
      </c>
      <c r="F2078" s="177" t="s">
        <v>590</v>
      </c>
      <c r="H2078" s="178">
        <v>6.75</v>
      </c>
      <c r="L2078" s="175"/>
      <c r="M2078" s="179"/>
      <c r="T2078" s="180"/>
      <c r="AT2078" s="176" t="s">
        <v>143</v>
      </c>
      <c r="AU2078" s="176" t="s">
        <v>81</v>
      </c>
      <c r="AV2078" s="15" t="s">
        <v>150</v>
      </c>
      <c r="AW2078" s="15" t="s">
        <v>27</v>
      </c>
      <c r="AX2078" s="15" t="s">
        <v>71</v>
      </c>
      <c r="AY2078" s="176" t="s">
        <v>135</v>
      </c>
    </row>
    <row r="2079" spans="2:65" s="14" customFormat="1">
      <c r="B2079" s="156"/>
      <c r="D2079" s="144" t="s">
        <v>143</v>
      </c>
      <c r="E2079" s="157" t="s">
        <v>1</v>
      </c>
      <c r="F2079" s="158" t="s">
        <v>2105</v>
      </c>
      <c r="H2079" s="157" t="s">
        <v>1</v>
      </c>
      <c r="L2079" s="156"/>
      <c r="M2079" s="159"/>
      <c r="T2079" s="160"/>
      <c r="AT2079" s="157" t="s">
        <v>143</v>
      </c>
      <c r="AU2079" s="157" t="s">
        <v>81</v>
      </c>
      <c r="AV2079" s="14" t="s">
        <v>79</v>
      </c>
      <c r="AW2079" s="14" t="s">
        <v>27</v>
      </c>
      <c r="AX2079" s="14" t="s">
        <v>71</v>
      </c>
      <c r="AY2079" s="157" t="s">
        <v>135</v>
      </c>
    </row>
    <row r="2080" spans="2:65" s="12" customFormat="1">
      <c r="B2080" s="143"/>
      <c r="D2080" s="144" t="s">
        <v>143</v>
      </c>
      <c r="E2080" s="145" t="s">
        <v>1</v>
      </c>
      <c r="F2080" s="146" t="s">
        <v>2106</v>
      </c>
      <c r="H2080" s="147">
        <v>1257.26</v>
      </c>
      <c r="L2080" s="143"/>
      <c r="M2080" s="148"/>
      <c r="T2080" s="149"/>
      <c r="AT2080" s="145" t="s">
        <v>143</v>
      </c>
      <c r="AU2080" s="145" t="s">
        <v>81</v>
      </c>
      <c r="AV2080" s="12" t="s">
        <v>81</v>
      </c>
      <c r="AW2080" s="12" t="s">
        <v>27</v>
      </c>
      <c r="AX2080" s="12" t="s">
        <v>71</v>
      </c>
      <c r="AY2080" s="145" t="s">
        <v>135</v>
      </c>
    </row>
    <row r="2081" spans="2:65" s="12" customFormat="1">
      <c r="B2081" s="143"/>
      <c r="D2081" s="144" t="s">
        <v>143</v>
      </c>
      <c r="E2081" s="145" t="s">
        <v>1</v>
      </c>
      <c r="F2081" s="146" t="s">
        <v>1905</v>
      </c>
      <c r="H2081" s="147">
        <v>-21.12</v>
      </c>
      <c r="L2081" s="143"/>
      <c r="M2081" s="148"/>
      <c r="T2081" s="149"/>
      <c r="AT2081" s="145" t="s">
        <v>143</v>
      </c>
      <c r="AU2081" s="145" t="s">
        <v>81</v>
      </c>
      <c r="AV2081" s="12" t="s">
        <v>81</v>
      </c>
      <c r="AW2081" s="12" t="s">
        <v>27</v>
      </c>
      <c r="AX2081" s="12" t="s">
        <v>71</v>
      </c>
      <c r="AY2081" s="145" t="s">
        <v>135</v>
      </c>
    </row>
    <row r="2082" spans="2:65" s="15" customFormat="1">
      <c r="B2082" s="175"/>
      <c r="D2082" s="144" t="s">
        <v>143</v>
      </c>
      <c r="E2082" s="176" t="s">
        <v>1</v>
      </c>
      <c r="F2082" s="177" t="s">
        <v>590</v>
      </c>
      <c r="H2082" s="178">
        <v>1236.1400000000001</v>
      </c>
      <c r="L2082" s="175"/>
      <c r="M2082" s="179"/>
      <c r="T2082" s="180"/>
      <c r="AT2082" s="176" t="s">
        <v>143</v>
      </c>
      <c r="AU2082" s="176" t="s">
        <v>81</v>
      </c>
      <c r="AV2082" s="15" t="s">
        <v>150</v>
      </c>
      <c r="AW2082" s="15" t="s">
        <v>27</v>
      </c>
      <c r="AX2082" s="15" t="s">
        <v>71</v>
      </c>
      <c r="AY2082" s="176" t="s">
        <v>135</v>
      </c>
    </row>
    <row r="2083" spans="2:65" s="14" customFormat="1">
      <c r="B2083" s="156"/>
      <c r="D2083" s="144" t="s">
        <v>143</v>
      </c>
      <c r="E2083" s="157" t="s">
        <v>1</v>
      </c>
      <c r="F2083" s="158" t="s">
        <v>2107</v>
      </c>
      <c r="H2083" s="157" t="s">
        <v>1</v>
      </c>
      <c r="L2083" s="156"/>
      <c r="M2083" s="159"/>
      <c r="T2083" s="160"/>
      <c r="AT2083" s="157" t="s">
        <v>143</v>
      </c>
      <c r="AU2083" s="157" t="s">
        <v>81</v>
      </c>
      <c r="AV2083" s="14" t="s">
        <v>79</v>
      </c>
      <c r="AW2083" s="14" t="s">
        <v>27</v>
      </c>
      <c r="AX2083" s="14" t="s">
        <v>71</v>
      </c>
      <c r="AY2083" s="157" t="s">
        <v>135</v>
      </c>
    </row>
    <row r="2084" spans="2:65" s="12" customFormat="1">
      <c r="B2084" s="143"/>
      <c r="D2084" s="144" t="s">
        <v>143</v>
      </c>
      <c r="E2084" s="145" t="s">
        <v>1</v>
      </c>
      <c r="F2084" s="146" t="s">
        <v>1407</v>
      </c>
      <c r="H2084" s="147">
        <v>11.77</v>
      </c>
      <c r="L2084" s="143"/>
      <c r="M2084" s="148"/>
      <c r="T2084" s="149"/>
      <c r="AT2084" s="145" t="s">
        <v>143</v>
      </c>
      <c r="AU2084" s="145" t="s">
        <v>81</v>
      </c>
      <c r="AV2084" s="12" t="s">
        <v>81</v>
      </c>
      <c r="AW2084" s="12" t="s">
        <v>27</v>
      </c>
      <c r="AX2084" s="12" t="s">
        <v>71</v>
      </c>
      <c r="AY2084" s="145" t="s">
        <v>135</v>
      </c>
    </row>
    <row r="2085" spans="2:65" s="12" customFormat="1">
      <c r="B2085" s="143"/>
      <c r="D2085" s="144" t="s">
        <v>143</v>
      </c>
      <c r="E2085" s="145" t="s">
        <v>1</v>
      </c>
      <c r="F2085" s="146" t="s">
        <v>1408</v>
      </c>
      <c r="H2085" s="147">
        <v>50.4</v>
      </c>
      <c r="L2085" s="143"/>
      <c r="M2085" s="148"/>
      <c r="T2085" s="149"/>
      <c r="AT2085" s="145" t="s">
        <v>143</v>
      </c>
      <c r="AU2085" s="145" t="s">
        <v>81</v>
      </c>
      <c r="AV2085" s="12" t="s">
        <v>81</v>
      </c>
      <c r="AW2085" s="12" t="s">
        <v>27</v>
      </c>
      <c r="AX2085" s="12" t="s">
        <v>71</v>
      </c>
      <c r="AY2085" s="145" t="s">
        <v>135</v>
      </c>
    </row>
    <row r="2086" spans="2:65" s="12" customFormat="1">
      <c r="B2086" s="143"/>
      <c r="D2086" s="144" t="s">
        <v>143</v>
      </c>
      <c r="E2086" s="145" t="s">
        <v>1</v>
      </c>
      <c r="F2086" s="146" t="s">
        <v>1409</v>
      </c>
      <c r="H2086" s="147">
        <v>143.85</v>
      </c>
      <c r="L2086" s="143"/>
      <c r="M2086" s="148"/>
      <c r="T2086" s="149"/>
      <c r="AT2086" s="145" t="s">
        <v>143</v>
      </c>
      <c r="AU2086" s="145" t="s">
        <v>81</v>
      </c>
      <c r="AV2086" s="12" t="s">
        <v>81</v>
      </c>
      <c r="AW2086" s="12" t="s">
        <v>27</v>
      </c>
      <c r="AX2086" s="12" t="s">
        <v>71</v>
      </c>
      <c r="AY2086" s="145" t="s">
        <v>135</v>
      </c>
    </row>
    <row r="2087" spans="2:65" s="12" customFormat="1">
      <c r="B2087" s="143"/>
      <c r="D2087" s="144" t="s">
        <v>143</v>
      </c>
      <c r="E2087" s="145" t="s">
        <v>1</v>
      </c>
      <c r="F2087" s="146" t="s">
        <v>1410</v>
      </c>
      <c r="H2087" s="147">
        <v>5.75</v>
      </c>
      <c r="L2087" s="143"/>
      <c r="M2087" s="148"/>
      <c r="T2087" s="149"/>
      <c r="AT2087" s="145" t="s">
        <v>143</v>
      </c>
      <c r="AU2087" s="145" t="s">
        <v>81</v>
      </c>
      <c r="AV2087" s="12" t="s">
        <v>81</v>
      </c>
      <c r="AW2087" s="12" t="s">
        <v>27</v>
      </c>
      <c r="AX2087" s="12" t="s">
        <v>71</v>
      </c>
      <c r="AY2087" s="145" t="s">
        <v>135</v>
      </c>
    </row>
    <row r="2088" spans="2:65" s="12" customFormat="1">
      <c r="B2088" s="143"/>
      <c r="D2088" s="144" t="s">
        <v>143</v>
      </c>
      <c r="E2088" s="145" t="s">
        <v>1</v>
      </c>
      <c r="F2088" s="146" t="s">
        <v>1411</v>
      </c>
      <c r="H2088" s="147">
        <v>128.87</v>
      </c>
      <c r="L2088" s="143"/>
      <c r="M2088" s="148"/>
      <c r="T2088" s="149"/>
      <c r="AT2088" s="145" t="s">
        <v>143</v>
      </c>
      <c r="AU2088" s="145" t="s">
        <v>81</v>
      </c>
      <c r="AV2088" s="12" t="s">
        <v>81</v>
      </c>
      <c r="AW2088" s="12" t="s">
        <v>27</v>
      </c>
      <c r="AX2088" s="12" t="s">
        <v>71</v>
      </c>
      <c r="AY2088" s="145" t="s">
        <v>135</v>
      </c>
    </row>
    <row r="2089" spans="2:65" s="12" customFormat="1">
      <c r="B2089" s="143"/>
      <c r="D2089" s="144" t="s">
        <v>143</v>
      </c>
      <c r="E2089" s="145" t="s">
        <v>1</v>
      </c>
      <c r="F2089" s="146" t="s">
        <v>1412</v>
      </c>
      <c r="H2089" s="147">
        <v>27.84</v>
      </c>
      <c r="L2089" s="143"/>
      <c r="M2089" s="148"/>
      <c r="T2089" s="149"/>
      <c r="AT2089" s="145" t="s">
        <v>143</v>
      </c>
      <c r="AU2089" s="145" t="s">
        <v>81</v>
      </c>
      <c r="AV2089" s="12" t="s">
        <v>81</v>
      </c>
      <c r="AW2089" s="12" t="s">
        <v>27</v>
      </c>
      <c r="AX2089" s="12" t="s">
        <v>71</v>
      </c>
      <c r="AY2089" s="145" t="s">
        <v>135</v>
      </c>
    </row>
    <row r="2090" spans="2:65" s="12" customFormat="1">
      <c r="B2090" s="143"/>
      <c r="D2090" s="144" t="s">
        <v>143</v>
      </c>
      <c r="E2090" s="145" t="s">
        <v>1</v>
      </c>
      <c r="F2090" s="146" t="s">
        <v>1413</v>
      </c>
      <c r="H2090" s="147">
        <v>134.87</v>
      </c>
      <c r="L2090" s="143"/>
      <c r="M2090" s="148"/>
      <c r="T2090" s="149"/>
      <c r="AT2090" s="145" t="s">
        <v>143</v>
      </c>
      <c r="AU2090" s="145" t="s">
        <v>81</v>
      </c>
      <c r="AV2090" s="12" t="s">
        <v>81</v>
      </c>
      <c r="AW2090" s="12" t="s">
        <v>27</v>
      </c>
      <c r="AX2090" s="12" t="s">
        <v>71</v>
      </c>
      <c r="AY2090" s="145" t="s">
        <v>135</v>
      </c>
    </row>
    <row r="2091" spans="2:65" s="12" customFormat="1">
      <c r="B2091" s="143"/>
      <c r="D2091" s="144" t="s">
        <v>143</v>
      </c>
      <c r="E2091" s="145" t="s">
        <v>1</v>
      </c>
      <c r="F2091" s="146" t="s">
        <v>1414</v>
      </c>
      <c r="H2091" s="147">
        <v>50.08</v>
      </c>
      <c r="L2091" s="143"/>
      <c r="M2091" s="148"/>
      <c r="T2091" s="149"/>
      <c r="AT2091" s="145" t="s">
        <v>143</v>
      </c>
      <c r="AU2091" s="145" t="s">
        <v>81</v>
      </c>
      <c r="AV2091" s="12" t="s">
        <v>81</v>
      </c>
      <c r="AW2091" s="12" t="s">
        <v>27</v>
      </c>
      <c r="AX2091" s="12" t="s">
        <v>71</v>
      </c>
      <c r="AY2091" s="145" t="s">
        <v>135</v>
      </c>
    </row>
    <row r="2092" spans="2:65" s="15" customFormat="1">
      <c r="B2092" s="175"/>
      <c r="D2092" s="144" t="s">
        <v>143</v>
      </c>
      <c r="E2092" s="176" t="s">
        <v>1</v>
      </c>
      <c r="F2092" s="177" t="s">
        <v>590</v>
      </c>
      <c r="H2092" s="178">
        <v>553.42999999999995</v>
      </c>
      <c r="L2092" s="175"/>
      <c r="M2092" s="179"/>
      <c r="T2092" s="180"/>
      <c r="AT2092" s="176" t="s">
        <v>143</v>
      </c>
      <c r="AU2092" s="176" t="s">
        <v>81</v>
      </c>
      <c r="AV2092" s="15" t="s">
        <v>150</v>
      </c>
      <c r="AW2092" s="15" t="s">
        <v>27</v>
      </c>
      <c r="AX2092" s="15" t="s">
        <v>71</v>
      </c>
      <c r="AY2092" s="176" t="s">
        <v>135</v>
      </c>
    </row>
    <row r="2093" spans="2:65" s="13" customFormat="1">
      <c r="B2093" s="150"/>
      <c r="D2093" s="144" t="s">
        <v>143</v>
      </c>
      <c r="E2093" s="151" t="s">
        <v>1</v>
      </c>
      <c r="F2093" s="152" t="s">
        <v>174</v>
      </c>
      <c r="H2093" s="153">
        <v>1796.32</v>
      </c>
      <c r="L2093" s="150"/>
      <c r="M2093" s="154"/>
      <c r="T2093" s="155"/>
      <c r="AT2093" s="151" t="s">
        <v>143</v>
      </c>
      <c r="AU2093" s="151" t="s">
        <v>81</v>
      </c>
      <c r="AV2093" s="13" t="s">
        <v>141</v>
      </c>
      <c r="AW2093" s="13" t="s">
        <v>27</v>
      </c>
      <c r="AX2093" s="13" t="s">
        <v>79</v>
      </c>
      <c r="AY2093" s="151" t="s">
        <v>135</v>
      </c>
    </row>
    <row r="2094" spans="2:65" s="1" customFormat="1" ht="24.15" customHeight="1">
      <c r="B2094" s="129"/>
      <c r="C2094" s="161" t="s">
        <v>2108</v>
      </c>
      <c r="D2094" s="161" t="s">
        <v>212</v>
      </c>
      <c r="E2094" s="162" t="s">
        <v>2109</v>
      </c>
      <c r="F2094" s="163" t="s">
        <v>2110</v>
      </c>
      <c r="G2094" s="164" t="s">
        <v>140</v>
      </c>
      <c r="H2094" s="165">
        <v>6.8849999999999998</v>
      </c>
      <c r="I2094" s="166"/>
      <c r="J2094" s="166">
        <f>ROUND(I2094*H2094,2)</f>
        <v>0</v>
      </c>
      <c r="K2094" s="167"/>
      <c r="L2094" s="168"/>
      <c r="M2094" s="169" t="s">
        <v>1</v>
      </c>
      <c r="N2094" s="170" t="s">
        <v>36</v>
      </c>
      <c r="O2094" s="139">
        <v>0</v>
      </c>
      <c r="P2094" s="139">
        <f>O2094*H2094</f>
        <v>0</v>
      </c>
      <c r="Q2094" s="139">
        <v>2.4070000000000001E-2</v>
      </c>
      <c r="R2094" s="139">
        <f>Q2094*H2094</f>
        <v>0.16572195000000001</v>
      </c>
      <c r="S2094" s="139">
        <v>0</v>
      </c>
      <c r="T2094" s="140">
        <f>S2094*H2094</f>
        <v>0</v>
      </c>
      <c r="AR2094" s="141" t="s">
        <v>302</v>
      </c>
      <c r="AT2094" s="141" t="s">
        <v>212</v>
      </c>
      <c r="AU2094" s="141" t="s">
        <v>81</v>
      </c>
      <c r="AY2094" s="17" t="s">
        <v>135</v>
      </c>
      <c r="BE2094" s="142">
        <f>IF(N2094="základní",J2094,0)</f>
        <v>0</v>
      </c>
      <c r="BF2094" s="142">
        <f>IF(N2094="snížená",J2094,0)</f>
        <v>0</v>
      </c>
      <c r="BG2094" s="142">
        <f>IF(N2094="zákl. přenesená",J2094,0)</f>
        <v>0</v>
      </c>
      <c r="BH2094" s="142">
        <f>IF(N2094="sníž. přenesená",J2094,0)</f>
        <v>0</v>
      </c>
      <c r="BI2094" s="142">
        <f>IF(N2094="nulová",J2094,0)</f>
        <v>0</v>
      </c>
      <c r="BJ2094" s="17" t="s">
        <v>79</v>
      </c>
      <c r="BK2094" s="142">
        <f>ROUND(I2094*H2094,2)</f>
        <v>0</v>
      </c>
      <c r="BL2094" s="17" t="s">
        <v>221</v>
      </c>
      <c r="BM2094" s="141" t="s">
        <v>2111</v>
      </c>
    </row>
    <row r="2095" spans="2:65" s="14" customFormat="1">
      <c r="B2095" s="156"/>
      <c r="D2095" s="144" t="s">
        <v>143</v>
      </c>
      <c r="E2095" s="157" t="s">
        <v>1</v>
      </c>
      <c r="F2095" s="158" t="s">
        <v>2103</v>
      </c>
      <c r="H2095" s="157" t="s">
        <v>1</v>
      </c>
      <c r="L2095" s="156"/>
      <c r="M2095" s="159"/>
      <c r="T2095" s="160"/>
      <c r="AT2095" s="157" t="s">
        <v>143</v>
      </c>
      <c r="AU2095" s="157" t="s">
        <v>81</v>
      </c>
      <c r="AV2095" s="14" t="s">
        <v>79</v>
      </c>
      <c r="AW2095" s="14" t="s">
        <v>27</v>
      </c>
      <c r="AX2095" s="14" t="s">
        <v>71</v>
      </c>
      <c r="AY2095" s="157" t="s">
        <v>135</v>
      </c>
    </row>
    <row r="2096" spans="2:65" s="12" customFormat="1">
      <c r="B2096" s="143"/>
      <c r="D2096" s="144" t="s">
        <v>143</v>
      </c>
      <c r="E2096" s="145" t="s">
        <v>1</v>
      </c>
      <c r="F2096" s="146" t="s">
        <v>2104</v>
      </c>
      <c r="H2096" s="147">
        <v>6.75</v>
      </c>
      <c r="L2096" s="143"/>
      <c r="M2096" s="148"/>
      <c r="T2096" s="149"/>
      <c r="AT2096" s="145" t="s">
        <v>143</v>
      </c>
      <c r="AU2096" s="145" t="s">
        <v>81</v>
      </c>
      <c r="AV2096" s="12" t="s">
        <v>81</v>
      </c>
      <c r="AW2096" s="12" t="s">
        <v>27</v>
      </c>
      <c r="AX2096" s="12" t="s">
        <v>71</v>
      </c>
      <c r="AY2096" s="145" t="s">
        <v>135</v>
      </c>
    </row>
    <row r="2097" spans="2:65" s="13" customFormat="1">
      <c r="B2097" s="150"/>
      <c r="D2097" s="144" t="s">
        <v>143</v>
      </c>
      <c r="E2097" s="151" t="s">
        <v>1</v>
      </c>
      <c r="F2097" s="152" t="s">
        <v>174</v>
      </c>
      <c r="H2097" s="153">
        <v>6.75</v>
      </c>
      <c r="L2097" s="150"/>
      <c r="M2097" s="154"/>
      <c r="T2097" s="155"/>
      <c r="AT2097" s="151" t="s">
        <v>143</v>
      </c>
      <c r="AU2097" s="151" t="s">
        <v>81</v>
      </c>
      <c r="AV2097" s="13" t="s">
        <v>141</v>
      </c>
      <c r="AW2097" s="13" t="s">
        <v>27</v>
      </c>
      <c r="AX2097" s="13" t="s">
        <v>79</v>
      </c>
      <c r="AY2097" s="151" t="s">
        <v>135</v>
      </c>
    </row>
    <row r="2098" spans="2:65" s="12" customFormat="1">
      <c r="B2098" s="143"/>
      <c r="D2098" s="144" t="s">
        <v>143</v>
      </c>
      <c r="F2098" s="146" t="s">
        <v>2112</v>
      </c>
      <c r="H2098" s="147">
        <v>6.8849999999999998</v>
      </c>
      <c r="L2098" s="143"/>
      <c r="M2098" s="148"/>
      <c r="T2098" s="149"/>
      <c r="AT2098" s="145" t="s">
        <v>143</v>
      </c>
      <c r="AU2098" s="145" t="s">
        <v>81</v>
      </c>
      <c r="AV2098" s="12" t="s">
        <v>81</v>
      </c>
      <c r="AW2098" s="12" t="s">
        <v>3</v>
      </c>
      <c r="AX2098" s="12" t="s">
        <v>79</v>
      </c>
      <c r="AY2098" s="145" t="s">
        <v>135</v>
      </c>
    </row>
    <row r="2099" spans="2:65" s="1" customFormat="1" ht="24.15" customHeight="1">
      <c r="B2099" s="129"/>
      <c r="C2099" s="161" t="s">
        <v>2113</v>
      </c>
      <c r="D2099" s="161" t="s">
        <v>212</v>
      </c>
      <c r="E2099" s="162" t="s">
        <v>2114</v>
      </c>
      <c r="F2099" s="163" t="s">
        <v>2115</v>
      </c>
      <c r="G2099" s="164" t="s">
        <v>140</v>
      </c>
      <c r="H2099" s="165">
        <v>1260.8630000000001</v>
      </c>
      <c r="I2099" s="166"/>
      <c r="J2099" s="166">
        <f>ROUND(I2099*H2099,2)</f>
        <v>0</v>
      </c>
      <c r="K2099" s="167"/>
      <c r="L2099" s="168"/>
      <c r="M2099" s="169" t="s">
        <v>1</v>
      </c>
      <c r="N2099" s="170" t="s">
        <v>36</v>
      </c>
      <c r="O2099" s="139">
        <v>0</v>
      </c>
      <c r="P2099" s="139">
        <f>O2099*H2099</f>
        <v>0</v>
      </c>
      <c r="Q2099" s="139">
        <v>3.8999999999999998E-3</v>
      </c>
      <c r="R2099" s="139">
        <f>Q2099*H2099</f>
        <v>4.9173657000000004</v>
      </c>
      <c r="S2099" s="139">
        <v>0</v>
      </c>
      <c r="T2099" s="140">
        <f>S2099*H2099</f>
        <v>0</v>
      </c>
      <c r="AR2099" s="141" t="s">
        <v>302</v>
      </c>
      <c r="AT2099" s="141" t="s">
        <v>212</v>
      </c>
      <c r="AU2099" s="141" t="s">
        <v>81</v>
      </c>
      <c r="AY2099" s="17" t="s">
        <v>135</v>
      </c>
      <c r="BE2099" s="142">
        <f>IF(N2099="základní",J2099,0)</f>
        <v>0</v>
      </c>
      <c r="BF2099" s="142">
        <f>IF(N2099="snížená",J2099,0)</f>
        <v>0</v>
      </c>
      <c r="BG2099" s="142">
        <f>IF(N2099="zákl. přenesená",J2099,0)</f>
        <v>0</v>
      </c>
      <c r="BH2099" s="142">
        <f>IF(N2099="sníž. přenesená",J2099,0)</f>
        <v>0</v>
      </c>
      <c r="BI2099" s="142">
        <f>IF(N2099="nulová",J2099,0)</f>
        <v>0</v>
      </c>
      <c r="BJ2099" s="17" t="s">
        <v>79</v>
      </c>
      <c r="BK2099" s="142">
        <f>ROUND(I2099*H2099,2)</f>
        <v>0</v>
      </c>
      <c r="BL2099" s="17" t="s">
        <v>221</v>
      </c>
      <c r="BM2099" s="141" t="s">
        <v>2116</v>
      </c>
    </row>
    <row r="2100" spans="2:65" s="12" customFormat="1">
      <c r="B2100" s="143"/>
      <c r="D2100" s="144" t="s">
        <v>143</v>
      </c>
      <c r="F2100" s="146" t="s">
        <v>2117</v>
      </c>
      <c r="H2100" s="147">
        <v>1260.8630000000001</v>
      </c>
      <c r="L2100" s="143"/>
      <c r="M2100" s="148"/>
      <c r="T2100" s="149"/>
      <c r="AT2100" s="145" t="s">
        <v>143</v>
      </c>
      <c r="AU2100" s="145" t="s">
        <v>81</v>
      </c>
      <c r="AV2100" s="12" t="s">
        <v>81</v>
      </c>
      <c r="AW2100" s="12" t="s">
        <v>3</v>
      </c>
      <c r="AX2100" s="12" t="s">
        <v>79</v>
      </c>
      <c r="AY2100" s="145" t="s">
        <v>135</v>
      </c>
    </row>
    <row r="2101" spans="2:65" s="1" customFormat="1" ht="21.75" customHeight="1">
      <c r="B2101" s="129"/>
      <c r="C2101" s="161" t="s">
        <v>2118</v>
      </c>
      <c r="D2101" s="161" t="s">
        <v>212</v>
      </c>
      <c r="E2101" s="162" t="s">
        <v>2119</v>
      </c>
      <c r="F2101" s="163" t="s">
        <v>2120</v>
      </c>
      <c r="G2101" s="164" t="s">
        <v>147</v>
      </c>
      <c r="H2101" s="165">
        <v>141.125</v>
      </c>
      <c r="I2101" s="166"/>
      <c r="J2101" s="166">
        <f>ROUND(I2101*H2101,2)</f>
        <v>0</v>
      </c>
      <c r="K2101" s="167"/>
      <c r="L2101" s="168"/>
      <c r="M2101" s="169" t="s">
        <v>1</v>
      </c>
      <c r="N2101" s="170" t="s">
        <v>36</v>
      </c>
      <c r="O2101" s="139">
        <v>0</v>
      </c>
      <c r="P2101" s="139">
        <f>O2101*H2101</f>
        <v>0</v>
      </c>
      <c r="Q2101" s="139">
        <v>0.03</v>
      </c>
      <c r="R2101" s="139">
        <f>Q2101*H2101</f>
        <v>4.2337499999999997</v>
      </c>
      <c r="S2101" s="139">
        <v>0</v>
      </c>
      <c r="T2101" s="140">
        <f>S2101*H2101</f>
        <v>0</v>
      </c>
      <c r="AR2101" s="141" t="s">
        <v>302</v>
      </c>
      <c r="AT2101" s="141" t="s">
        <v>212</v>
      </c>
      <c r="AU2101" s="141" t="s">
        <v>81</v>
      </c>
      <c r="AY2101" s="17" t="s">
        <v>135</v>
      </c>
      <c r="BE2101" s="142">
        <f>IF(N2101="základní",J2101,0)</f>
        <v>0</v>
      </c>
      <c r="BF2101" s="142">
        <f>IF(N2101="snížená",J2101,0)</f>
        <v>0</v>
      </c>
      <c r="BG2101" s="142">
        <f>IF(N2101="zákl. přenesená",J2101,0)</f>
        <v>0</v>
      </c>
      <c r="BH2101" s="142">
        <f>IF(N2101="sníž. přenesená",J2101,0)</f>
        <v>0</v>
      </c>
      <c r="BI2101" s="142">
        <f>IF(N2101="nulová",J2101,0)</f>
        <v>0</v>
      </c>
      <c r="BJ2101" s="17" t="s">
        <v>79</v>
      </c>
      <c r="BK2101" s="142">
        <f>ROUND(I2101*H2101,2)</f>
        <v>0</v>
      </c>
      <c r="BL2101" s="17" t="s">
        <v>221</v>
      </c>
      <c r="BM2101" s="141" t="s">
        <v>2121</v>
      </c>
    </row>
    <row r="2102" spans="2:65" s="14" customFormat="1">
      <c r="B2102" s="156"/>
      <c r="D2102" s="144" t="s">
        <v>143</v>
      </c>
      <c r="E2102" s="157" t="s">
        <v>1</v>
      </c>
      <c r="F2102" s="158" t="s">
        <v>2122</v>
      </c>
      <c r="H2102" s="157" t="s">
        <v>1</v>
      </c>
      <c r="L2102" s="156"/>
      <c r="M2102" s="159"/>
      <c r="T2102" s="160"/>
      <c r="AT2102" s="157" t="s">
        <v>143</v>
      </c>
      <c r="AU2102" s="157" t="s">
        <v>81</v>
      </c>
      <c r="AV2102" s="14" t="s">
        <v>79</v>
      </c>
      <c r="AW2102" s="14" t="s">
        <v>27</v>
      </c>
      <c r="AX2102" s="14" t="s">
        <v>71</v>
      </c>
      <c r="AY2102" s="157" t="s">
        <v>135</v>
      </c>
    </row>
    <row r="2103" spans="2:65" s="12" customFormat="1">
      <c r="B2103" s="143"/>
      <c r="D2103" s="144" t="s">
        <v>143</v>
      </c>
      <c r="E2103" s="145" t="s">
        <v>1</v>
      </c>
      <c r="F2103" s="146" t="s">
        <v>2123</v>
      </c>
      <c r="H2103" s="147">
        <v>138.358</v>
      </c>
      <c r="L2103" s="143"/>
      <c r="M2103" s="148"/>
      <c r="T2103" s="149"/>
      <c r="AT2103" s="145" t="s">
        <v>143</v>
      </c>
      <c r="AU2103" s="145" t="s">
        <v>81</v>
      </c>
      <c r="AV2103" s="12" t="s">
        <v>81</v>
      </c>
      <c r="AW2103" s="12" t="s">
        <v>27</v>
      </c>
      <c r="AX2103" s="12" t="s">
        <v>79</v>
      </c>
      <c r="AY2103" s="145" t="s">
        <v>135</v>
      </c>
    </row>
    <row r="2104" spans="2:65" s="12" customFormat="1">
      <c r="B2104" s="143"/>
      <c r="D2104" s="144" t="s">
        <v>143</v>
      </c>
      <c r="F2104" s="146" t="s">
        <v>2124</v>
      </c>
      <c r="H2104" s="147">
        <v>141.125</v>
      </c>
      <c r="L2104" s="143"/>
      <c r="M2104" s="148"/>
      <c r="T2104" s="149"/>
      <c r="AT2104" s="145" t="s">
        <v>143</v>
      </c>
      <c r="AU2104" s="145" t="s">
        <v>81</v>
      </c>
      <c r="AV2104" s="12" t="s">
        <v>81</v>
      </c>
      <c r="AW2104" s="12" t="s">
        <v>3</v>
      </c>
      <c r="AX2104" s="12" t="s">
        <v>79</v>
      </c>
      <c r="AY2104" s="145" t="s">
        <v>135</v>
      </c>
    </row>
    <row r="2105" spans="2:65" s="1" customFormat="1" ht="24.15" customHeight="1">
      <c r="B2105" s="129"/>
      <c r="C2105" s="130" t="s">
        <v>2125</v>
      </c>
      <c r="D2105" s="130" t="s">
        <v>137</v>
      </c>
      <c r="E2105" s="131" t="s">
        <v>2126</v>
      </c>
      <c r="F2105" s="132" t="s">
        <v>2127</v>
      </c>
      <c r="G2105" s="133" t="s">
        <v>140</v>
      </c>
      <c r="H2105" s="134">
        <v>1236.1400000000001</v>
      </c>
      <c r="I2105" s="135"/>
      <c r="J2105" s="135">
        <f>ROUND(I2105*H2105,2)</f>
        <v>0</v>
      </c>
      <c r="K2105" s="136"/>
      <c r="L2105" s="29"/>
      <c r="M2105" s="137" t="s">
        <v>1</v>
      </c>
      <c r="N2105" s="138" t="s">
        <v>36</v>
      </c>
      <c r="O2105" s="139">
        <v>0.17</v>
      </c>
      <c r="P2105" s="139">
        <f>O2105*H2105</f>
        <v>210.14380000000003</v>
      </c>
      <c r="Q2105" s="139">
        <v>0</v>
      </c>
      <c r="R2105" s="139">
        <f>Q2105*H2105</f>
        <v>0</v>
      </c>
      <c r="S2105" s="139">
        <v>0</v>
      </c>
      <c r="T2105" s="140">
        <f>S2105*H2105</f>
        <v>0</v>
      </c>
      <c r="AR2105" s="141" t="s">
        <v>221</v>
      </c>
      <c r="AT2105" s="141" t="s">
        <v>137</v>
      </c>
      <c r="AU2105" s="141" t="s">
        <v>81</v>
      </c>
      <c r="AY2105" s="17" t="s">
        <v>135</v>
      </c>
      <c r="BE2105" s="142">
        <f>IF(N2105="základní",J2105,0)</f>
        <v>0</v>
      </c>
      <c r="BF2105" s="142">
        <f>IF(N2105="snížená",J2105,0)</f>
        <v>0</v>
      </c>
      <c r="BG2105" s="142">
        <f>IF(N2105="zákl. přenesená",J2105,0)</f>
        <v>0</v>
      </c>
      <c r="BH2105" s="142">
        <f>IF(N2105="sníž. přenesená",J2105,0)</f>
        <v>0</v>
      </c>
      <c r="BI2105" s="142">
        <f>IF(N2105="nulová",J2105,0)</f>
        <v>0</v>
      </c>
      <c r="BJ2105" s="17" t="s">
        <v>79</v>
      </c>
      <c r="BK2105" s="142">
        <f>ROUND(I2105*H2105,2)</f>
        <v>0</v>
      </c>
      <c r="BL2105" s="17" t="s">
        <v>221</v>
      </c>
      <c r="BM2105" s="141" t="s">
        <v>2128</v>
      </c>
    </row>
    <row r="2106" spans="2:65" s="12" customFormat="1">
      <c r="B2106" s="143"/>
      <c r="D2106" s="144" t="s">
        <v>143</v>
      </c>
      <c r="E2106" s="145" t="s">
        <v>1</v>
      </c>
      <c r="F2106" s="146" t="s">
        <v>2106</v>
      </c>
      <c r="H2106" s="147">
        <v>1257.26</v>
      </c>
      <c r="L2106" s="143"/>
      <c r="M2106" s="148"/>
      <c r="T2106" s="149"/>
      <c r="AT2106" s="145" t="s">
        <v>143</v>
      </c>
      <c r="AU2106" s="145" t="s">
        <v>81</v>
      </c>
      <c r="AV2106" s="12" t="s">
        <v>81</v>
      </c>
      <c r="AW2106" s="12" t="s">
        <v>27</v>
      </c>
      <c r="AX2106" s="12" t="s">
        <v>71</v>
      </c>
      <c r="AY2106" s="145" t="s">
        <v>135</v>
      </c>
    </row>
    <row r="2107" spans="2:65" s="12" customFormat="1">
      <c r="B2107" s="143"/>
      <c r="D2107" s="144" t="s">
        <v>143</v>
      </c>
      <c r="E2107" s="145" t="s">
        <v>1</v>
      </c>
      <c r="F2107" s="146" t="s">
        <v>1905</v>
      </c>
      <c r="H2107" s="147">
        <v>-21.12</v>
      </c>
      <c r="L2107" s="143"/>
      <c r="M2107" s="148"/>
      <c r="T2107" s="149"/>
      <c r="AT2107" s="145" t="s">
        <v>143</v>
      </c>
      <c r="AU2107" s="145" t="s">
        <v>81</v>
      </c>
      <c r="AV2107" s="12" t="s">
        <v>81</v>
      </c>
      <c r="AW2107" s="12" t="s">
        <v>27</v>
      </c>
      <c r="AX2107" s="12" t="s">
        <v>71</v>
      </c>
      <c r="AY2107" s="145" t="s">
        <v>135</v>
      </c>
    </row>
    <row r="2108" spans="2:65" s="13" customFormat="1">
      <c r="B2108" s="150"/>
      <c r="D2108" s="144" t="s">
        <v>143</v>
      </c>
      <c r="E2108" s="151" t="s">
        <v>1</v>
      </c>
      <c r="F2108" s="152" t="s">
        <v>174</v>
      </c>
      <c r="H2108" s="153">
        <v>1236.1400000000001</v>
      </c>
      <c r="L2108" s="150"/>
      <c r="M2108" s="154"/>
      <c r="T2108" s="155"/>
      <c r="AT2108" s="151" t="s">
        <v>143</v>
      </c>
      <c r="AU2108" s="151" t="s">
        <v>81</v>
      </c>
      <c r="AV2108" s="13" t="s">
        <v>141</v>
      </c>
      <c r="AW2108" s="13" t="s">
        <v>27</v>
      </c>
      <c r="AX2108" s="13" t="s">
        <v>79</v>
      </c>
      <c r="AY2108" s="151" t="s">
        <v>135</v>
      </c>
    </row>
    <row r="2109" spans="2:65" s="1" customFormat="1" ht="24.15" customHeight="1">
      <c r="B2109" s="129"/>
      <c r="C2109" s="161" t="s">
        <v>2129</v>
      </c>
      <c r="D2109" s="161" t="s">
        <v>212</v>
      </c>
      <c r="E2109" s="162" t="s">
        <v>2130</v>
      </c>
      <c r="F2109" s="163" t="s">
        <v>2131</v>
      </c>
      <c r="G2109" s="164" t="s">
        <v>140</v>
      </c>
      <c r="H2109" s="165">
        <v>2521.7260000000001</v>
      </c>
      <c r="I2109" s="166"/>
      <c r="J2109" s="166">
        <f>ROUND(I2109*H2109,2)</f>
        <v>0</v>
      </c>
      <c r="K2109" s="167"/>
      <c r="L2109" s="168"/>
      <c r="M2109" s="169" t="s">
        <v>1</v>
      </c>
      <c r="N2109" s="170" t="s">
        <v>36</v>
      </c>
      <c r="O2109" s="139">
        <v>0</v>
      </c>
      <c r="P2109" s="139">
        <f>O2109*H2109</f>
        <v>0</v>
      </c>
      <c r="Q2109" s="139">
        <v>8.0199999999999994E-3</v>
      </c>
      <c r="R2109" s="139">
        <f>Q2109*H2109</f>
        <v>20.224242520000001</v>
      </c>
      <c r="S2109" s="139">
        <v>0</v>
      </c>
      <c r="T2109" s="140">
        <f>S2109*H2109</f>
        <v>0</v>
      </c>
      <c r="AR2109" s="141" t="s">
        <v>302</v>
      </c>
      <c r="AT2109" s="141" t="s">
        <v>212</v>
      </c>
      <c r="AU2109" s="141" t="s">
        <v>81</v>
      </c>
      <c r="AY2109" s="17" t="s">
        <v>135</v>
      </c>
      <c r="BE2109" s="142">
        <f>IF(N2109="základní",J2109,0)</f>
        <v>0</v>
      </c>
      <c r="BF2109" s="142">
        <f>IF(N2109="snížená",J2109,0)</f>
        <v>0</v>
      </c>
      <c r="BG2109" s="142">
        <f>IF(N2109="zákl. přenesená",J2109,0)</f>
        <v>0</v>
      </c>
      <c r="BH2109" s="142">
        <f>IF(N2109="sníž. přenesená",J2109,0)</f>
        <v>0</v>
      </c>
      <c r="BI2109" s="142">
        <f>IF(N2109="nulová",J2109,0)</f>
        <v>0</v>
      </c>
      <c r="BJ2109" s="17" t="s">
        <v>79</v>
      </c>
      <c r="BK2109" s="142">
        <f>ROUND(I2109*H2109,2)</f>
        <v>0</v>
      </c>
      <c r="BL2109" s="17" t="s">
        <v>221</v>
      </c>
      <c r="BM2109" s="141" t="s">
        <v>2132</v>
      </c>
    </row>
    <row r="2110" spans="2:65" s="12" customFormat="1">
      <c r="B2110" s="143"/>
      <c r="D2110" s="144" t="s">
        <v>143</v>
      </c>
      <c r="F2110" s="146" t="s">
        <v>2133</v>
      </c>
      <c r="H2110" s="147">
        <v>2521.7260000000001</v>
      </c>
      <c r="L2110" s="143"/>
      <c r="M2110" s="148"/>
      <c r="T2110" s="149"/>
      <c r="AT2110" s="145" t="s">
        <v>143</v>
      </c>
      <c r="AU2110" s="145" t="s">
        <v>81</v>
      </c>
      <c r="AV2110" s="12" t="s">
        <v>81</v>
      </c>
      <c r="AW2110" s="12" t="s">
        <v>3</v>
      </c>
      <c r="AX2110" s="12" t="s">
        <v>79</v>
      </c>
      <c r="AY2110" s="145" t="s">
        <v>135</v>
      </c>
    </row>
    <row r="2111" spans="2:65" s="1" customFormat="1" ht="24.15" customHeight="1">
      <c r="B2111" s="129"/>
      <c r="C2111" s="130" t="s">
        <v>2134</v>
      </c>
      <c r="D2111" s="130" t="s">
        <v>137</v>
      </c>
      <c r="E2111" s="131" t="s">
        <v>2135</v>
      </c>
      <c r="F2111" s="132" t="s">
        <v>2136</v>
      </c>
      <c r="G2111" s="133" t="s">
        <v>188</v>
      </c>
      <c r="H2111" s="134">
        <v>202.32400000000001</v>
      </c>
      <c r="I2111" s="135"/>
      <c r="J2111" s="135">
        <f>ROUND(I2111*H2111,2)</f>
        <v>0</v>
      </c>
      <c r="K2111" s="136"/>
      <c r="L2111" s="29"/>
      <c r="M2111" s="137" t="s">
        <v>1</v>
      </c>
      <c r="N2111" s="138" t="s">
        <v>36</v>
      </c>
      <c r="O2111" s="139">
        <v>3.5000000000000003E-2</v>
      </c>
      <c r="P2111" s="139">
        <f>O2111*H2111</f>
        <v>7.0813400000000009</v>
      </c>
      <c r="Q2111" s="139">
        <v>3.0000000000000001E-5</v>
      </c>
      <c r="R2111" s="139">
        <f>Q2111*H2111</f>
        <v>6.0697200000000007E-3</v>
      </c>
      <c r="S2111" s="139">
        <v>0</v>
      </c>
      <c r="T2111" s="140">
        <f>S2111*H2111</f>
        <v>0</v>
      </c>
      <c r="AR2111" s="141" t="s">
        <v>221</v>
      </c>
      <c r="AT2111" s="141" t="s">
        <v>137</v>
      </c>
      <c r="AU2111" s="141" t="s">
        <v>81</v>
      </c>
      <c r="AY2111" s="17" t="s">
        <v>135</v>
      </c>
      <c r="BE2111" s="142">
        <f>IF(N2111="základní",J2111,0)</f>
        <v>0</v>
      </c>
      <c r="BF2111" s="142">
        <f>IF(N2111="snížená",J2111,0)</f>
        <v>0</v>
      </c>
      <c r="BG2111" s="142">
        <f>IF(N2111="zákl. přenesená",J2111,0)</f>
        <v>0</v>
      </c>
      <c r="BH2111" s="142">
        <f>IF(N2111="sníž. přenesená",J2111,0)</f>
        <v>0</v>
      </c>
      <c r="BI2111" s="142">
        <f>IF(N2111="nulová",J2111,0)</f>
        <v>0</v>
      </c>
      <c r="BJ2111" s="17" t="s">
        <v>79</v>
      </c>
      <c r="BK2111" s="142">
        <f>ROUND(I2111*H2111,2)</f>
        <v>0</v>
      </c>
      <c r="BL2111" s="17" t="s">
        <v>221</v>
      </c>
      <c r="BM2111" s="141" t="s">
        <v>2137</v>
      </c>
    </row>
    <row r="2112" spans="2:65" s="12" customFormat="1">
      <c r="B2112" s="143"/>
      <c r="D2112" s="144" t="s">
        <v>143</v>
      </c>
      <c r="E2112" s="145" t="s">
        <v>1</v>
      </c>
      <c r="F2112" s="146" t="s">
        <v>2138</v>
      </c>
      <c r="H2112" s="147">
        <v>146.32400000000001</v>
      </c>
      <c r="L2112" s="143"/>
      <c r="M2112" s="148"/>
      <c r="T2112" s="149"/>
      <c r="AT2112" s="145" t="s">
        <v>143</v>
      </c>
      <c r="AU2112" s="145" t="s">
        <v>81</v>
      </c>
      <c r="AV2112" s="12" t="s">
        <v>81</v>
      </c>
      <c r="AW2112" s="12" t="s">
        <v>27</v>
      </c>
      <c r="AX2112" s="12" t="s">
        <v>71</v>
      </c>
      <c r="AY2112" s="145" t="s">
        <v>135</v>
      </c>
    </row>
    <row r="2113" spans="2:65" s="12" customFormat="1">
      <c r="B2113" s="143"/>
      <c r="D2113" s="144" t="s">
        <v>143</v>
      </c>
      <c r="E2113" s="145" t="s">
        <v>1</v>
      </c>
      <c r="F2113" s="146" t="s">
        <v>2139</v>
      </c>
      <c r="H2113" s="147">
        <v>56</v>
      </c>
      <c r="L2113" s="143"/>
      <c r="M2113" s="148"/>
      <c r="T2113" s="149"/>
      <c r="AT2113" s="145" t="s">
        <v>143</v>
      </c>
      <c r="AU2113" s="145" t="s">
        <v>81</v>
      </c>
      <c r="AV2113" s="12" t="s">
        <v>81</v>
      </c>
      <c r="AW2113" s="12" t="s">
        <v>27</v>
      </c>
      <c r="AX2113" s="12" t="s">
        <v>71</v>
      </c>
      <c r="AY2113" s="145" t="s">
        <v>135</v>
      </c>
    </row>
    <row r="2114" spans="2:65" s="13" customFormat="1">
      <c r="B2114" s="150"/>
      <c r="D2114" s="144" t="s">
        <v>143</v>
      </c>
      <c r="E2114" s="151" t="s">
        <v>1</v>
      </c>
      <c r="F2114" s="152" t="s">
        <v>174</v>
      </c>
      <c r="H2114" s="153">
        <v>202.32400000000001</v>
      </c>
      <c r="L2114" s="150"/>
      <c r="M2114" s="154"/>
      <c r="T2114" s="155"/>
      <c r="AT2114" s="151" t="s">
        <v>143</v>
      </c>
      <c r="AU2114" s="151" t="s">
        <v>81</v>
      </c>
      <c r="AV2114" s="13" t="s">
        <v>141</v>
      </c>
      <c r="AW2114" s="13" t="s">
        <v>27</v>
      </c>
      <c r="AX2114" s="13" t="s">
        <v>79</v>
      </c>
      <c r="AY2114" s="151" t="s">
        <v>135</v>
      </c>
    </row>
    <row r="2115" spans="2:65" s="1" customFormat="1" ht="24.15" customHeight="1">
      <c r="B2115" s="129"/>
      <c r="C2115" s="130" t="s">
        <v>2140</v>
      </c>
      <c r="D2115" s="130" t="s">
        <v>137</v>
      </c>
      <c r="E2115" s="131" t="s">
        <v>2141</v>
      </c>
      <c r="F2115" s="132" t="s">
        <v>2142</v>
      </c>
      <c r="G2115" s="133" t="s">
        <v>140</v>
      </c>
      <c r="H2115" s="134">
        <v>1236.1400000000001</v>
      </c>
      <c r="I2115" s="135"/>
      <c r="J2115" s="135">
        <f>ROUND(I2115*H2115,2)</f>
        <v>0</v>
      </c>
      <c r="K2115" s="136"/>
      <c r="L2115" s="29"/>
      <c r="M2115" s="137" t="s">
        <v>1</v>
      </c>
      <c r="N2115" s="138" t="s">
        <v>36</v>
      </c>
      <c r="O2115" s="139">
        <v>0.22600000000000001</v>
      </c>
      <c r="P2115" s="139">
        <f>O2115*H2115</f>
        <v>279.36764000000005</v>
      </c>
      <c r="Q2115" s="139">
        <v>5.8E-4</v>
      </c>
      <c r="R2115" s="139">
        <f>Q2115*H2115</f>
        <v>0.71696120000000008</v>
      </c>
      <c r="S2115" s="139">
        <v>0</v>
      </c>
      <c r="T2115" s="140">
        <f>S2115*H2115</f>
        <v>0</v>
      </c>
      <c r="AR2115" s="141" t="s">
        <v>221</v>
      </c>
      <c r="AT2115" s="141" t="s">
        <v>137</v>
      </c>
      <c r="AU2115" s="141" t="s">
        <v>81</v>
      </c>
      <c r="AY2115" s="17" t="s">
        <v>135</v>
      </c>
      <c r="BE2115" s="142">
        <f>IF(N2115="základní",J2115,0)</f>
        <v>0</v>
      </c>
      <c r="BF2115" s="142">
        <f>IF(N2115="snížená",J2115,0)</f>
        <v>0</v>
      </c>
      <c r="BG2115" s="142">
        <f>IF(N2115="zákl. přenesená",J2115,0)</f>
        <v>0</v>
      </c>
      <c r="BH2115" s="142">
        <f>IF(N2115="sníž. přenesená",J2115,0)</f>
        <v>0</v>
      </c>
      <c r="BI2115" s="142">
        <f>IF(N2115="nulová",J2115,0)</f>
        <v>0</v>
      </c>
      <c r="BJ2115" s="17" t="s">
        <v>79</v>
      </c>
      <c r="BK2115" s="142">
        <f>ROUND(I2115*H2115,2)</f>
        <v>0</v>
      </c>
      <c r="BL2115" s="17" t="s">
        <v>221</v>
      </c>
      <c r="BM2115" s="141" t="s">
        <v>2143</v>
      </c>
    </row>
    <row r="2116" spans="2:65" s="12" customFormat="1">
      <c r="B2116" s="143"/>
      <c r="D2116" s="144" t="s">
        <v>143</v>
      </c>
      <c r="E2116" s="145" t="s">
        <v>1</v>
      </c>
      <c r="F2116" s="146" t="s">
        <v>2106</v>
      </c>
      <c r="H2116" s="147">
        <v>1257.26</v>
      </c>
      <c r="L2116" s="143"/>
      <c r="M2116" s="148"/>
      <c r="T2116" s="149"/>
      <c r="AT2116" s="145" t="s">
        <v>143</v>
      </c>
      <c r="AU2116" s="145" t="s">
        <v>81</v>
      </c>
      <c r="AV2116" s="12" t="s">
        <v>81</v>
      </c>
      <c r="AW2116" s="12" t="s">
        <v>27</v>
      </c>
      <c r="AX2116" s="12" t="s">
        <v>71</v>
      </c>
      <c r="AY2116" s="145" t="s">
        <v>135</v>
      </c>
    </row>
    <row r="2117" spans="2:65" s="12" customFormat="1">
      <c r="B2117" s="143"/>
      <c r="D2117" s="144" t="s">
        <v>143</v>
      </c>
      <c r="E2117" s="145" t="s">
        <v>1</v>
      </c>
      <c r="F2117" s="146" t="s">
        <v>1905</v>
      </c>
      <c r="H2117" s="147">
        <v>-21.12</v>
      </c>
      <c r="L2117" s="143"/>
      <c r="M2117" s="148"/>
      <c r="T2117" s="149"/>
      <c r="AT2117" s="145" t="s">
        <v>143</v>
      </c>
      <c r="AU2117" s="145" t="s">
        <v>81</v>
      </c>
      <c r="AV2117" s="12" t="s">
        <v>81</v>
      </c>
      <c r="AW2117" s="12" t="s">
        <v>27</v>
      </c>
      <c r="AX2117" s="12" t="s">
        <v>71</v>
      </c>
      <c r="AY2117" s="145" t="s">
        <v>135</v>
      </c>
    </row>
    <row r="2118" spans="2:65" s="13" customFormat="1">
      <c r="B2118" s="150"/>
      <c r="D2118" s="144" t="s">
        <v>143</v>
      </c>
      <c r="E2118" s="151" t="s">
        <v>1</v>
      </c>
      <c r="F2118" s="152" t="s">
        <v>174</v>
      </c>
      <c r="H2118" s="153">
        <v>1236.1400000000001</v>
      </c>
      <c r="L2118" s="150"/>
      <c r="M2118" s="154"/>
      <c r="T2118" s="155"/>
      <c r="AT2118" s="151" t="s">
        <v>143</v>
      </c>
      <c r="AU2118" s="151" t="s">
        <v>81</v>
      </c>
      <c r="AV2118" s="13" t="s">
        <v>141</v>
      </c>
      <c r="AW2118" s="13" t="s">
        <v>27</v>
      </c>
      <c r="AX2118" s="13" t="s">
        <v>79</v>
      </c>
      <c r="AY2118" s="151" t="s">
        <v>135</v>
      </c>
    </row>
    <row r="2119" spans="2:65" s="1" customFormat="1" ht="21.75" customHeight="1">
      <c r="B2119" s="129"/>
      <c r="C2119" s="161" t="s">
        <v>2144</v>
      </c>
      <c r="D2119" s="161" t="s">
        <v>212</v>
      </c>
      <c r="E2119" s="162" t="s">
        <v>2145</v>
      </c>
      <c r="F2119" s="163" t="s">
        <v>2146</v>
      </c>
      <c r="G2119" s="164" t="s">
        <v>147</v>
      </c>
      <c r="H2119" s="165">
        <v>73.989999999999995</v>
      </c>
      <c r="I2119" s="166"/>
      <c r="J2119" s="166">
        <f>ROUND(I2119*H2119,2)</f>
        <v>0</v>
      </c>
      <c r="K2119" s="167"/>
      <c r="L2119" s="168"/>
      <c r="M2119" s="169" t="s">
        <v>1</v>
      </c>
      <c r="N2119" s="170" t="s">
        <v>36</v>
      </c>
      <c r="O2119" s="139">
        <v>0</v>
      </c>
      <c r="P2119" s="139">
        <f>O2119*H2119</f>
        <v>0</v>
      </c>
      <c r="Q2119" s="139">
        <v>2.5000000000000001E-2</v>
      </c>
      <c r="R2119" s="139">
        <f>Q2119*H2119</f>
        <v>1.84975</v>
      </c>
      <c r="S2119" s="139">
        <v>0</v>
      </c>
      <c r="T2119" s="140">
        <f>S2119*H2119</f>
        <v>0</v>
      </c>
      <c r="AR2119" s="141" t="s">
        <v>302</v>
      </c>
      <c r="AT2119" s="141" t="s">
        <v>212</v>
      </c>
      <c r="AU2119" s="141" t="s">
        <v>81</v>
      </c>
      <c r="AY2119" s="17" t="s">
        <v>135</v>
      </c>
      <c r="BE2119" s="142">
        <f>IF(N2119="základní",J2119,0)</f>
        <v>0</v>
      </c>
      <c r="BF2119" s="142">
        <f>IF(N2119="snížená",J2119,0)</f>
        <v>0</v>
      </c>
      <c r="BG2119" s="142">
        <f>IF(N2119="zákl. přenesená",J2119,0)</f>
        <v>0</v>
      </c>
      <c r="BH2119" s="142">
        <f>IF(N2119="sníž. přenesená",J2119,0)</f>
        <v>0</v>
      </c>
      <c r="BI2119" s="142">
        <f>IF(N2119="nulová",J2119,0)</f>
        <v>0</v>
      </c>
      <c r="BJ2119" s="17" t="s">
        <v>79</v>
      </c>
      <c r="BK2119" s="142">
        <f>ROUND(I2119*H2119,2)</f>
        <v>0</v>
      </c>
      <c r="BL2119" s="17" t="s">
        <v>221</v>
      </c>
      <c r="BM2119" s="141" t="s">
        <v>2147</v>
      </c>
    </row>
    <row r="2120" spans="2:65" s="12" customFormat="1">
      <c r="B2120" s="143"/>
      <c r="D2120" s="144" t="s">
        <v>143</v>
      </c>
      <c r="E2120" s="145" t="s">
        <v>1</v>
      </c>
      <c r="F2120" s="146" t="s">
        <v>2148</v>
      </c>
      <c r="H2120" s="147">
        <v>69.346999999999994</v>
      </c>
      <c r="L2120" s="143"/>
      <c r="M2120" s="148"/>
      <c r="T2120" s="149"/>
      <c r="AT2120" s="145" t="s">
        <v>143</v>
      </c>
      <c r="AU2120" s="145" t="s">
        <v>81</v>
      </c>
      <c r="AV2120" s="12" t="s">
        <v>81</v>
      </c>
      <c r="AW2120" s="12" t="s">
        <v>27</v>
      </c>
      <c r="AX2120" s="12" t="s">
        <v>71</v>
      </c>
      <c r="AY2120" s="145" t="s">
        <v>135</v>
      </c>
    </row>
    <row r="2121" spans="2:65" s="12" customFormat="1" ht="20.399999999999999">
      <c r="B2121" s="143"/>
      <c r="D2121" s="144" t="s">
        <v>143</v>
      </c>
      <c r="E2121" s="145" t="s">
        <v>1</v>
      </c>
      <c r="F2121" s="146" t="s">
        <v>2149</v>
      </c>
      <c r="H2121" s="147">
        <v>3.3580000000000001</v>
      </c>
      <c r="L2121" s="143"/>
      <c r="M2121" s="148"/>
      <c r="T2121" s="149"/>
      <c r="AT2121" s="145" t="s">
        <v>143</v>
      </c>
      <c r="AU2121" s="145" t="s">
        <v>81</v>
      </c>
      <c r="AV2121" s="12" t="s">
        <v>81</v>
      </c>
      <c r="AW2121" s="12" t="s">
        <v>27</v>
      </c>
      <c r="AX2121" s="12" t="s">
        <v>71</v>
      </c>
      <c r="AY2121" s="145" t="s">
        <v>135</v>
      </c>
    </row>
    <row r="2122" spans="2:65" s="12" customFormat="1">
      <c r="B2122" s="143"/>
      <c r="D2122" s="144" t="s">
        <v>143</v>
      </c>
      <c r="E2122" s="145" t="s">
        <v>1</v>
      </c>
      <c r="F2122" s="146" t="s">
        <v>2150</v>
      </c>
      <c r="H2122" s="147">
        <v>1.2849999999999999</v>
      </c>
      <c r="L2122" s="143"/>
      <c r="M2122" s="148"/>
      <c r="T2122" s="149"/>
      <c r="AT2122" s="145" t="s">
        <v>143</v>
      </c>
      <c r="AU2122" s="145" t="s">
        <v>81</v>
      </c>
      <c r="AV2122" s="12" t="s">
        <v>81</v>
      </c>
      <c r="AW2122" s="12" t="s">
        <v>27</v>
      </c>
      <c r="AX2122" s="12" t="s">
        <v>71</v>
      </c>
      <c r="AY2122" s="145" t="s">
        <v>135</v>
      </c>
    </row>
    <row r="2123" spans="2:65" s="13" customFormat="1">
      <c r="B2123" s="150"/>
      <c r="D2123" s="144" t="s">
        <v>143</v>
      </c>
      <c r="E2123" s="151" t="s">
        <v>1</v>
      </c>
      <c r="F2123" s="152" t="s">
        <v>174</v>
      </c>
      <c r="H2123" s="153">
        <v>73.989999999999995</v>
      </c>
      <c r="L2123" s="150"/>
      <c r="M2123" s="154"/>
      <c r="T2123" s="155"/>
      <c r="AT2123" s="151" t="s">
        <v>143</v>
      </c>
      <c r="AU2123" s="151" t="s">
        <v>81</v>
      </c>
      <c r="AV2123" s="13" t="s">
        <v>141</v>
      </c>
      <c r="AW2123" s="13" t="s">
        <v>27</v>
      </c>
      <c r="AX2123" s="13" t="s">
        <v>79</v>
      </c>
      <c r="AY2123" s="151" t="s">
        <v>135</v>
      </c>
    </row>
    <row r="2124" spans="2:65" s="1" customFormat="1" ht="33" customHeight="1">
      <c r="B2124" s="129"/>
      <c r="C2124" s="130" t="s">
        <v>2151</v>
      </c>
      <c r="D2124" s="130" t="s">
        <v>137</v>
      </c>
      <c r="E2124" s="131" t="s">
        <v>2152</v>
      </c>
      <c r="F2124" s="132" t="s">
        <v>2153</v>
      </c>
      <c r="G2124" s="133" t="s">
        <v>188</v>
      </c>
      <c r="H2124" s="134">
        <v>312.61099999999999</v>
      </c>
      <c r="I2124" s="135"/>
      <c r="J2124" s="135">
        <f>ROUND(I2124*H2124,2)</f>
        <v>0</v>
      </c>
      <c r="K2124" s="136"/>
      <c r="L2124" s="29"/>
      <c r="M2124" s="137" t="s">
        <v>1</v>
      </c>
      <c r="N2124" s="138" t="s">
        <v>36</v>
      </c>
      <c r="O2124" s="139">
        <v>0.155</v>
      </c>
      <c r="P2124" s="139">
        <f>O2124*H2124</f>
        <v>48.454704999999997</v>
      </c>
      <c r="Q2124" s="139">
        <v>1E-4</v>
      </c>
      <c r="R2124" s="139">
        <f>Q2124*H2124</f>
        <v>3.12611E-2</v>
      </c>
      <c r="S2124" s="139">
        <v>0</v>
      </c>
      <c r="T2124" s="140">
        <f>S2124*H2124</f>
        <v>0</v>
      </c>
      <c r="AR2124" s="141" t="s">
        <v>221</v>
      </c>
      <c r="AT2124" s="141" t="s">
        <v>137</v>
      </c>
      <c r="AU2124" s="141" t="s">
        <v>81</v>
      </c>
      <c r="AY2124" s="17" t="s">
        <v>135</v>
      </c>
      <c r="BE2124" s="142">
        <f>IF(N2124="základní",J2124,0)</f>
        <v>0</v>
      </c>
      <c r="BF2124" s="142">
        <f>IF(N2124="snížená",J2124,0)</f>
        <v>0</v>
      </c>
      <c r="BG2124" s="142">
        <f>IF(N2124="zákl. přenesená",J2124,0)</f>
        <v>0</v>
      </c>
      <c r="BH2124" s="142">
        <f>IF(N2124="sníž. přenesená",J2124,0)</f>
        <v>0</v>
      </c>
      <c r="BI2124" s="142">
        <f>IF(N2124="nulová",J2124,0)</f>
        <v>0</v>
      </c>
      <c r="BJ2124" s="17" t="s">
        <v>79</v>
      </c>
      <c r="BK2124" s="142">
        <f>ROUND(I2124*H2124,2)</f>
        <v>0</v>
      </c>
      <c r="BL2124" s="17" t="s">
        <v>221</v>
      </c>
      <c r="BM2124" s="141" t="s">
        <v>2154</v>
      </c>
    </row>
    <row r="2125" spans="2:65" s="14" customFormat="1">
      <c r="B2125" s="156"/>
      <c r="D2125" s="144" t="s">
        <v>143</v>
      </c>
      <c r="E2125" s="157" t="s">
        <v>1</v>
      </c>
      <c r="F2125" s="158" t="s">
        <v>2155</v>
      </c>
      <c r="H2125" s="157" t="s">
        <v>1</v>
      </c>
      <c r="L2125" s="156"/>
      <c r="M2125" s="159"/>
      <c r="T2125" s="160"/>
      <c r="AT2125" s="157" t="s">
        <v>143</v>
      </c>
      <c r="AU2125" s="157" t="s">
        <v>81</v>
      </c>
      <c r="AV2125" s="14" t="s">
        <v>79</v>
      </c>
      <c r="AW2125" s="14" t="s">
        <v>27</v>
      </c>
      <c r="AX2125" s="14" t="s">
        <v>71</v>
      </c>
      <c r="AY2125" s="157" t="s">
        <v>135</v>
      </c>
    </row>
    <row r="2126" spans="2:65" s="12" customFormat="1">
      <c r="B2126" s="143"/>
      <c r="D2126" s="144" t="s">
        <v>143</v>
      </c>
      <c r="E2126" s="145" t="s">
        <v>1</v>
      </c>
      <c r="F2126" s="146" t="s">
        <v>2156</v>
      </c>
      <c r="H2126" s="147">
        <v>147.32400000000001</v>
      </c>
      <c r="L2126" s="143"/>
      <c r="M2126" s="148"/>
      <c r="T2126" s="149"/>
      <c r="AT2126" s="145" t="s">
        <v>143</v>
      </c>
      <c r="AU2126" s="145" t="s">
        <v>81</v>
      </c>
      <c r="AV2126" s="12" t="s">
        <v>81</v>
      </c>
      <c r="AW2126" s="12" t="s">
        <v>27</v>
      </c>
      <c r="AX2126" s="12" t="s">
        <v>71</v>
      </c>
      <c r="AY2126" s="145" t="s">
        <v>135</v>
      </c>
    </row>
    <row r="2127" spans="2:65" s="12" customFormat="1">
      <c r="B2127" s="143"/>
      <c r="D2127" s="144" t="s">
        <v>143</v>
      </c>
      <c r="E2127" s="145" t="s">
        <v>1</v>
      </c>
      <c r="F2127" s="146" t="s">
        <v>2157</v>
      </c>
      <c r="H2127" s="147">
        <v>7.6260000000000003</v>
      </c>
      <c r="L2127" s="143"/>
      <c r="M2127" s="148"/>
      <c r="T2127" s="149"/>
      <c r="AT2127" s="145" t="s">
        <v>143</v>
      </c>
      <c r="AU2127" s="145" t="s">
        <v>81</v>
      </c>
      <c r="AV2127" s="12" t="s">
        <v>81</v>
      </c>
      <c r="AW2127" s="12" t="s">
        <v>27</v>
      </c>
      <c r="AX2127" s="12" t="s">
        <v>71</v>
      </c>
      <c r="AY2127" s="145" t="s">
        <v>135</v>
      </c>
    </row>
    <row r="2128" spans="2:65" s="12" customFormat="1">
      <c r="B2128" s="143"/>
      <c r="D2128" s="144" t="s">
        <v>143</v>
      </c>
      <c r="E2128" s="145" t="s">
        <v>1</v>
      </c>
      <c r="F2128" s="146" t="s">
        <v>2158</v>
      </c>
      <c r="H2128" s="147">
        <v>21.45</v>
      </c>
      <c r="L2128" s="143"/>
      <c r="M2128" s="148"/>
      <c r="T2128" s="149"/>
      <c r="AT2128" s="145" t="s">
        <v>143</v>
      </c>
      <c r="AU2128" s="145" t="s">
        <v>81</v>
      </c>
      <c r="AV2128" s="12" t="s">
        <v>81</v>
      </c>
      <c r="AW2128" s="12" t="s">
        <v>27</v>
      </c>
      <c r="AX2128" s="12" t="s">
        <v>71</v>
      </c>
      <c r="AY2128" s="145" t="s">
        <v>135</v>
      </c>
    </row>
    <row r="2129" spans="2:65" s="12" customFormat="1">
      <c r="B2129" s="143"/>
      <c r="D2129" s="144" t="s">
        <v>143</v>
      </c>
      <c r="E2129" s="145" t="s">
        <v>1</v>
      </c>
      <c r="F2129" s="146" t="s">
        <v>2159</v>
      </c>
      <c r="H2129" s="147">
        <v>27.2</v>
      </c>
      <c r="L2129" s="143"/>
      <c r="M2129" s="148"/>
      <c r="T2129" s="149"/>
      <c r="AT2129" s="145" t="s">
        <v>143</v>
      </c>
      <c r="AU2129" s="145" t="s">
        <v>81</v>
      </c>
      <c r="AV2129" s="12" t="s">
        <v>81</v>
      </c>
      <c r="AW2129" s="12" t="s">
        <v>27</v>
      </c>
      <c r="AX2129" s="12" t="s">
        <v>71</v>
      </c>
      <c r="AY2129" s="145" t="s">
        <v>135</v>
      </c>
    </row>
    <row r="2130" spans="2:65" s="12" customFormat="1">
      <c r="B2130" s="143"/>
      <c r="D2130" s="144" t="s">
        <v>143</v>
      </c>
      <c r="E2130" s="145" t="s">
        <v>1</v>
      </c>
      <c r="F2130" s="146" t="s">
        <v>2160</v>
      </c>
      <c r="H2130" s="147">
        <v>16.600000000000001</v>
      </c>
      <c r="L2130" s="143"/>
      <c r="M2130" s="148"/>
      <c r="T2130" s="149"/>
      <c r="AT2130" s="145" t="s">
        <v>143</v>
      </c>
      <c r="AU2130" s="145" t="s">
        <v>81</v>
      </c>
      <c r="AV2130" s="12" t="s">
        <v>81</v>
      </c>
      <c r="AW2130" s="12" t="s">
        <v>27</v>
      </c>
      <c r="AX2130" s="12" t="s">
        <v>71</v>
      </c>
      <c r="AY2130" s="145" t="s">
        <v>135</v>
      </c>
    </row>
    <row r="2131" spans="2:65" s="12" customFormat="1">
      <c r="B2131" s="143"/>
      <c r="D2131" s="144" t="s">
        <v>143</v>
      </c>
      <c r="E2131" s="145" t="s">
        <v>1</v>
      </c>
      <c r="F2131" s="146" t="s">
        <v>2161</v>
      </c>
      <c r="H2131" s="147">
        <v>29.951000000000001</v>
      </c>
      <c r="L2131" s="143"/>
      <c r="M2131" s="148"/>
      <c r="T2131" s="149"/>
      <c r="AT2131" s="145" t="s">
        <v>143</v>
      </c>
      <c r="AU2131" s="145" t="s">
        <v>81</v>
      </c>
      <c r="AV2131" s="12" t="s">
        <v>81</v>
      </c>
      <c r="AW2131" s="12" t="s">
        <v>27</v>
      </c>
      <c r="AX2131" s="12" t="s">
        <v>71</v>
      </c>
      <c r="AY2131" s="145" t="s">
        <v>135</v>
      </c>
    </row>
    <row r="2132" spans="2:65" s="12" customFormat="1">
      <c r="B2132" s="143"/>
      <c r="D2132" s="144" t="s">
        <v>143</v>
      </c>
      <c r="E2132" s="145" t="s">
        <v>1</v>
      </c>
      <c r="F2132" s="146" t="s">
        <v>2162</v>
      </c>
      <c r="H2132" s="147">
        <v>22.32</v>
      </c>
      <c r="L2132" s="143"/>
      <c r="M2132" s="148"/>
      <c r="T2132" s="149"/>
      <c r="AT2132" s="145" t="s">
        <v>143</v>
      </c>
      <c r="AU2132" s="145" t="s">
        <v>81</v>
      </c>
      <c r="AV2132" s="12" t="s">
        <v>81</v>
      </c>
      <c r="AW2132" s="12" t="s">
        <v>27</v>
      </c>
      <c r="AX2132" s="12" t="s">
        <v>71</v>
      </c>
      <c r="AY2132" s="145" t="s">
        <v>135</v>
      </c>
    </row>
    <row r="2133" spans="2:65" s="15" customFormat="1">
      <c r="B2133" s="175"/>
      <c r="D2133" s="144" t="s">
        <v>143</v>
      </c>
      <c r="E2133" s="176" t="s">
        <v>1</v>
      </c>
      <c r="F2133" s="177" t="s">
        <v>590</v>
      </c>
      <c r="H2133" s="178">
        <v>272.471</v>
      </c>
      <c r="L2133" s="175"/>
      <c r="M2133" s="179"/>
      <c r="T2133" s="180"/>
      <c r="AT2133" s="176" t="s">
        <v>143</v>
      </c>
      <c r="AU2133" s="176" t="s">
        <v>81</v>
      </c>
      <c r="AV2133" s="15" t="s">
        <v>150</v>
      </c>
      <c r="AW2133" s="15" t="s">
        <v>27</v>
      </c>
      <c r="AX2133" s="15" t="s">
        <v>71</v>
      </c>
      <c r="AY2133" s="176" t="s">
        <v>135</v>
      </c>
    </row>
    <row r="2134" spans="2:65" s="14" customFormat="1">
      <c r="B2134" s="156"/>
      <c r="D2134" s="144" t="s">
        <v>143</v>
      </c>
      <c r="E2134" s="157" t="s">
        <v>1</v>
      </c>
      <c r="F2134" s="158" t="s">
        <v>2163</v>
      </c>
      <c r="H2134" s="157" t="s">
        <v>1</v>
      </c>
      <c r="L2134" s="156"/>
      <c r="M2134" s="159"/>
      <c r="T2134" s="160"/>
      <c r="AT2134" s="157" t="s">
        <v>143</v>
      </c>
      <c r="AU2134" s="157" t="s">
        <v>81</v>
      </c>
      <c r="AV2134" s="14" t="s">
        <v>79</v>
      </c>
      <c r="AW2134" s="14" t="s">
        <v>27</v>
      </c>
      <c r="AX2134" s="14" t="s">
        <v>71</v>
      </c>
      <c r="AY2134" s="157" t="s">
        <v>135</v>
      </c>
    </row>
    <row r="2135" spans="2:65" s="12" customFormat="1">
      <c r="B2135" s="143"/>
      <c r="D2135" s="144" t="s">
        <v>143</v>
      </c>
      <c r="E2135" s="145" t="s">
        <v>1</v>
      </c>
      <c r="F2135" s="146" t="s">
        <v>2164</v>
      </c>
      <c r="H2135" s="147">
        <v>40.14</v>
      </c>
      <c r="L2135" s="143"/>
      <c r="M2135" s="148"/>
      <c r="T2135" s="149"/>
      <c r="AT2135" s="145" t="s">
        <v>143</v>
      </c>
      <c r="AU2135" s="145" t="s">
        <v>81</v>
      </c>
      <c r="AV2135" s="12" t="s">
        <v>81</v>
      </c>
      <c r="AW2135" s="12" t="s">
        <v>27</v>
      </c>
      <c r="AX2135" s="12" t="s">
        <v>71</v>
      </c>
      <c r="AY2135" s="145" t="s">
        <v>135</v>
      </c>
    </row>
    <row r="2136" spans="2:65" s="15" customFormat="1">
      <c r="B2136" s="175"/>
      <c r="D2136" s="144" t="s">
        <v>143</v>
      </c>
      <c r="E2136" s="176" t="s">
        <v>1</v>
      </c>
      <c r="F2136" s="177" t="s">
        <v>590</v>
      </c>
      <c r="H2136" s="178">
        <v>40.14</v>
      </c>
      <c r="L2136" s="175"/>
      <c r="M2136" s="179"/>
      <c r="T2136" s="180"/>
      <c r="AT2136" s="176" t="s">
        <v>143</v>
      </c>
      <c r="AU2136" s="176" t="s">
        <v>81</v>
      </c>
      <c r="AV2136" s="15" t="s">
        <v>150</v>
      </c>
      <c r="AW2136" s="15" t="s">
        <v>27</v>
      </c>
      <c r="AX2136" s="15" t="s">
        <v>71</v>
      </c>
      <c r="AY2136" s="176" t="s">
        <v>135</v>
      </c>
    </row>
    <row r="2137" spans="2:65" s="13" customFormat="1">
      <c r="B2137" s="150"/>
      <c r="D2137" s="144" t="s">
        <v>143</v>
      </c>
      <c r="E2137" s="151" t="s">
        <v>1</v>
      </c>
      <c r="F2137" s="152" t="s">
        <v>174</v>
      </c>
      <c r="H2137" s="153">
        <v>312.61099999999999</v>
      </c>
      <c r="L2137" s="150"/>
      <c r="M2137" s="154"/>
      <c r="T2137" s="155"/>
      <c r="AT2137" s="151" t="s">
        <v>143</v>
      </c>
      <c r="AU2137" s="151" t="s">
        <v>81</v>
      </c>
      <c r="AV2137" s="13" t="s">
        <v>141</v>
      </c>
      <c r="AW2137" s="13" t="s">
        <v>27</v>
      </c>
      <c r="AX2137" s="13" t="s">
        <v>79</v>
      </c>
      <c r="AY2137" s="151" t="s">
        <v>135</v>
      </c>
    </row>
    <row r="2138" spans="2:65" s="1" customFormat="1" ht="16.5" customHeight="1">
      <c r="B2138" s="129"/>
      <c r="C2138" s="161" t="s">
        <v>2165</v>
      </c>
      <c r="D2138" s="161" t="s">
        <v>212</v>
      </c>
      <c r="E2138" s="162" t="s">
        <v>2166</v>
      </c>
      <c r="F2138" s="163" t="s">
        <v>2167</v>
      </c>
      <c r="G2138" s="164" t="s">
        <v>147</v>
      </c>
      <c r="H2138" s="165">
        <v>5.7489999999999997</v>
      </c>
      <c r="I2138" s="166"/>
      <c r="J2138" s="166">
        <f>ROUND(I2138*H2138,2)</f>
        <v>0</v>
      </c>
      <c r="K2138" s="167"/>
      <c r="L2138" s="168"/>
      <c r="M2138" s="169" t="s">
        <v>1</v>
      </c>
      <c r="N2138" s="170" t="s">
        <v>36</v>
      </c>
      <c r="O2138" s="139">
        <v>0</v>
      </c>
      <c r="P2138" s="139">
        <f>O2138*H2138</f>
        <v>0</v>
      </c>
      <c r="Q2138" s="139">
        <v>0.03</v>
      </c>
      <c r="R2138" s="139">
        <f>Q2138*H2138</f>
        <v>0.17246999999999998</v>
      </c>
      <c r="S2138" s="139">
        <v>0</v>
      </c>
      <c r="T2138" s="140">
        <f>S2138*H2138</f>
        <v>0</v>
      </c>
      <c r="AR2138" s="141" t="s">
        <v>302</v>
      </c>
      <c r="AT2138" s="141" t="s">
        <v>212</v>
      </c>
      <c r="AU2138" s="141" t="s">
        <v>81</v>
      </c>
      <c r="AY2138" s="17" t="s">
        <v>135</v>
      </c>
      <c r="BE2138" s="142">
        <f>IF(N2138="základní",J2138,0)</f>
        <v>0</v>
      </c>
      <c r="BF2138" s="142">
        <f>IF(N2138="snížená",J2138,0)</f>
        <v>0</v>
      </c>
      <c r="BG2138" s="142">
        <f>IF(N2138="zákl. přenesená",J2138,0)</f>
        <v>0</v>
      </c>
      <c r="BH2138" s="142">
        <f>IF(N2138="sníž. přenesená",J2138,0)</f>
        <v>0</v>
      </c>
      <c r="BI2138" s="142">
        <f>IF(N2138="nulová",J2138,0)</f>
        <v>0</v>
      </c>
      <c r="BJ2138" s="17" t="s">
        <v>79</v>
      </c>
      <c r="BK2138" s="142">
        <f>ROUND(I2138*H2138,2)</f>
        <v>0</v>
      </c>
      <c r="BL2138" s="17" t="s">
        <v>221</v>
      </c>
      <c r="BM2138" s="141" t="s">
        <v>2168</v>
      </c>
    </row>
    <row r="2139" spans="2:65" s="14" customFormat="1">
      <c r="B2139" s="156"/>
      <c r="D2139" s="144" t="s">
        <v>143</v>
      </c>
      <c r="E2139" s="157" t="s">
        <v>1</v>
      </c>
      <c r="F2139" s="158" t="s">
        <v>2155</v>
      </c>
      <c r="H2139" s="157" t="s">
        <v>1</v>
      </c>
      <c r="L2139" s="156"/>
      <c r="M2139" s="159"/>
      <c r="T2139" s="160"/>
      <c r="AT2139" s="157" t="s">
        <v>143</v>
      </c>
      <c r="AU2139" s="157" t="s">
        <v>81</v>
      </c>
      <c r="AV2139" s="14" t="s">
        <v>79</v>
      </c>
      <c r="AW2139" s="14" t="s">
        <v>27</v>
      </c>
      <c r="AX2139" s="14" t="s">
        <v>71</v>
      </c>
      <c r="AY2139" s="157" t="s">
        <v>135</v>
      </c>
    </row>
    <row r="2140" spans="2:65" s="12" customFormat="1">
      <c r="B2140" s="143"/>
      <c r="D2140" s="144" t="s">
        <v>143</v>
      </c>
      <c r="E2140" s="145" t="s">
        <v>1</v>
      </c>
      <c r="F2140" s="146" t="s">
        <v>2169</v>
      </c>
      <c r="H2140" s="147">
        <v>0.77900000000000003</v>
      </c>
      <c r="L2140" s="143"/>
      <c r="M2140" s="148"/>
      <c r="T2140" s="149"/>
      <c r="AT2140" s="145" t="s">
        <v>143</v>
      </c>
      <c r="AU2140" s="145" t="s">
        <v>81</v>
      </c>
      <c r="AV2140" s="12" t="s">
        <v>81</v>
      </c>
      <c r="AW2140" s="12" t="s">
        <v>27</v>
      </c>
      <c r="AX2140" s="12" t="s">
        <v>71</v>
      </c>
      <c r="AY2140" s="145" t="s">
        <v>135</v>
      </c>
    </row>
    <row r="2141" spans="2:65" s="12" customFormat="1">
      <c r="B2141" s="143"/>
      <c r="D2141" s="144" t="s">
        <v>143</v>
      </c>
      <c r="E2141" s="145" t="s">
        <v>1</v>
      </c>
      <c r="F2141" s="146" t="s">
        <v>2170</v>
      </c>
      <c r="H2141" s="147">
        <v>1.0900000000000001</v>
      </c>
      <c r="L2141" s="143"/>
      <c r="M2141" s="148"/>
      <c r="T2141" s="149"/>
      <c r="AT2141" s="145" t="s">
        <v>143</v>
      </c>
      <c r="AU2141" s="145" t="s">
        <v>81</v>
      </c>
      <c r="AV2141" s="12" t="s">
        <v>81</v>
      </c>
      <c r="AW2141" s="12" t="s">
        <v>27</v>
      </c>
      <c r="AX2141" s="12" t="s">
        <v>71</v>
      </c>
      <c r="AY2141" s="145" t="s">
        <v>135</v>
      </c>
    </row>
    <row r="2142" spans="2:65" s="12" customFormat="1">
      <c r="B2142" s="143"/>
      <c r="D2142" s="144" t="s">
        <v>143</v>
      </c>
      <c r="E2142" s="145" t="s">
        <v>1</v>
      </c>
      <c r="F2142" s="146" t="s">
        <v>2171</v>
      </c>
      <c r="H2142" s="147">
        <v>0.11</v>
      </c>
      <c r="L2142" s="143"/>
      <c r="M2142" s="148"/>
      <c r="T2142" s="149"/>
      <c r="AT2142" s="145" t="s">
        <v>143</v>
      </c>
      <c r="AU2142" s="145" t="s">
        <v>81</v>
      </c>
      <c r="AV2142" s="12" t="s">
        <v>81</v>
      </c>
      <c r="AW2142" s="12" t="s">
        <v>27</v>
      </c>
      <c r="AX2142" s="12" t="s">
        <v>71</v>
      </c>
      <c r="AY2142" s="145" t="s">
        <v>135</v>
      </c>
    </row>
    <row r="2143" spans="2:65" s="12" customFormat="1">
      <c r="B2143" s="143"/>
      <c r="D2143" s="144" t="s">
        <v>143</v>
      </c>
      <c r="E2143" s="145" t="s">
        <v>1</v>
      </c>
      <c r="F2143" s="146" t="s">
        <v>2172</v>
      </c>
      <c r="H2143" s="147">
        <v>0.32200000000000001</v>
      </c>
      <c r="L2143" s="143"/>
      <c r="M2143" s="148"/>
      <c r="T2143" s="149"/>
      <c r="AT2143" s="145" t="s">
        <v>143</v>
      </c>
      <c r="AU2143" s="145" t="s">
        <v>81</v>
      </c>
      <c r="AV2143" s="12" t="s">
        <v>81</v>
      </c>
      <c r="AW2143" s="12" t="s">
        <v>27</v>
      </c>
      <c r="AX2143" s="12" t="s">
        <v>71</v>
      </c>
      <c r="AY2143" s="145" t="s">
        <v>135</v>
      </c>
    </row>
    <row r="2144" spans="2:65" s="12" customFormat="1">
      <c r="B2144" s="143"/>
      <c r="D2144" s="144" t="s">
        <v>143</v>
      </c>
      <c r="E2144" s="145" t="s">
        <v>1</v>
      </c>
      <c r="F2144" s="146" t="s">
        <v>2173</v>
      </c>
      <c r="H2144" s="147">
        <v>0.40799999999999997</v>
      </c>
      <c r="L2144" s="143"/>
      <c r="M2144" s="148"/>
      <c r="T2144" s="149"/>
      <c r="AT2144" s="145" t="s">
        <v>143</v>
      </c>
      <c r="AU2144" s="145" t="s">
        <v>81</v>
      </c>
      <c r="AV2144" s="12" t="s">
        <v>81</v>
      </c>
      <c r="AW2144" s="12" t="s">
        <v>27</v>
      </c>
      <c r="AX2144" s="12" t="s">
        <v>71</v>
      </c>
      <c r="AY2144" s="145" t="s">
        <v>135</v>
      </c>
    </row>
    <row r="2145" spans="2:65" s="12" customFormat="1">
      <c r="B2145" s="143"/>
      <c r="D2145" s="144" t="s">
        <v>143</v>
      </c>
      <c r="E2145" s="145" t="s">
        <v>1</v>
      </c>
      <c r="F2145" s="146" t="s">
        <v>2174</v>
      </c>
      <c r="H2145" s="147">
        <v>0.249</v>
      </c>
      <c r="L2145" s="143"/>
      <c r="M2145" s="148"/>
      <c r="T2145" s="149"/>
      <c r="AT2145" s="145" t="s">
        <v>143</v>
      </c>
      <c r="AU2145" s="145" t="s">
        <v>81</v>
      </c>
      <c r="AV2145" s="12" t="s">
        <v>81</v>
      </c>
      <c r="AW2145" s="12" t="s">
        <v>27</v>
      </c>
      <c r="AX2145" s="12" t="s">
        <v>71</v>
      </c>
      <c r="AY2145" s="145" t="s">
        <v>135</v>
      </c>
    </row>
    <row r="2146" spans="2:65" s="12" customFormat="1">
      <c r="B2146" s="143"/>
      <c r="D2146" s="144" t="s">
        <v>143</v>
      </c>
      <c r="E2146" s="145" t="s">
        <v>1</v>
      </c>
      <c r="F2146" s="146" t="s">
        <v>2175</v>
      </c>
      <c r="H2146" s="147">
        <v>0.44900000000000001</v>
      </c>
      <c r="L2146" s="143"/>
      <c r="M2146" s="148"/>
      <c r="T2146" s="149"/>
      <c r="AT2146" s="145" t="s">
        <v>143</v>
      </c>
      <c r="AU2146" s="145" t="s">
        <v>81</v>
      </c>
      <c r="AV2146" s="12" t="s">
        <v>81</v>
      </c>
      <c r="AW2146" s="12" t="s">
        <v>27</v>
      </c>
      <c r="AX2146" s="12" t="s">
        <v>71</v>
      </c>
      <c r="AY2146" s="145" t="s">
        <v>135</v>
      </c>
    </row>
    <row r="2147" spans="2:65" s="12" customFormat="1">
      <c r="B2147" s="143"/>
      <c r="D2147" s="144" t="s">
        <v>143</v>
      </c>
      <c r="E2147" s="145" t="s">
        <v>1</v>
      </c>
      <c r="F2147" s="146" t="s">
        <v>2176</v>
      </c>
      <c r="H2147" s="147">
        <v>0.33500000000000002</v>
      </c>
      <c r="L2147" s="143"/>
      <c r="M2147" s="148"/>
      <c r="T2147" s="149"/>
      <c r="AT2147" s="145" t="s">
        <v>143</v>
      </c>
      <c r="AU2147" s="145" t="s">
        <v>81</v>
      </c>
      <c r="AV2147" s="12" t="s">
        <v>81</v>
      </c>
      <c r="AW2147" s="12" t="s">
        <v>27</v>
      </c>
      <c r="AX2147" s="12" t="s">
        <v>71</v>
      </c>
      <c r="AY2147" s="145" t="s">
        <v>135</v>
      </c>
    </row>
    <row r="2148" spans="2:65" s="15" customFormat="1">
      <c r="B2148" s="175"/>
      <c r="D2148" s="144" t="s">
        <v>143</v>
      </c>
      <c r="E2148" s="176" t="s">
        <v>1</v>
      </c>
      <c r="F2148" s="177" t="s">
        <v>590</v>
      </c>
      <c r="H2148" s="178">
        <v>3.742</v>
      </c>
      <c r="L2148" s="175"/>
      <c r="M2148" s="179"/>
      <c r="T2148" s="180"/>
      <c r="AT2148" s="176" t="s">
        <v>143</v>
      </c>
      <c r="AU2148" s="176" t="s">
        <v>81</v>
      </c>
      <c r="AV2148" s="15" t="s">
        <v>150</v>
      </c>
      <c r="AW2148" s="15" t="s">
        <v>27</v>
      </c>
      <c r="AX2148" s="15" t="s">
        <v>71</v>
      </c>
      <c r="AY2148" s="176" t="s">
        <v>135</v>
      </c>
    </row>
    <row r="2149" spans="2:65" s="14" customFormat="1">
      <c r="B2149" s="156"/>
      <c r="D2149" s="144" t="s">
        <v>143</v>
      </c>
      <c r="E2149" s="157" t="s">
        <v>1</v>
      </c>
      <c r="F2149" s="158" t="s">
        <v>2163</v>
      </c>
      <c r="H2149" s="157" t="s">
        <v>1</v>
      </c>
      <c r="L2149" s="156"/>
      <c r="M2149" s="159"/>
      <c r="T2149" s="160"/>
      <c r="AT2149" s="157" t="s">
        <v>143</v>
      </c>
      <c r="AU2149" s="157" t="s">
        <v>81</v>
      </c>
      <c r="AV2149" s="14" t="s">
        <v>79</v>
      </c>
      <c r="AW2149" s="14" t="s">
        <v>27</v>
      </c>
      <c r="AX2149" s="14" t="s">
        <v>71</v>
      </c>
      <c r="AY2149" s="157" t="s">
        <v>135</v>
      </c>
    </row>
    <row r="2150" spans="2:65" s="12" customFormat="1">
      <c r="B2150" s="143"/>
      <c r="D2150" s="144" t="s">
        <v>143</v>
      </c>
      <c r="E2150" s="145" t="s">
        <v>1</v>
      </c>
      <c r="F2150" s="146" t="s">
        <v>2177</v>
      </c>
      <c r="H2150" s="147">
        <v>2.0070000000000001</v>
      </c>
      <c r="L2150" s="143"/>
      <c r="M2150" s="148"/>
      <c r="T2150" s="149"/>
      <c r="AT2150" s="145" t="s">
        <v>143</v>
      </c>
      <c r="AU2150" s="145" t="s">
        <v>81</v>
      </c>
      <c r="AV2150" s="12" t="s">
        <v>81</v>
      </c>
      <c r="AW2150" s="12" t="s">
        <v>27</v>
      </c>
      <c r="AX2150" s="12" t="s">
        <v>71</v>
      </c>
      <c r="AY2150" s="145" t="s">
        <v>135</v>
      </c>
    </row>
    <row r="2151" spans="2:65" s="15" customFormat="1">
      <c r="B2151" s="175"/>
      <c r="D2151" s="144" t="s">
        <v>143</v>
      </c>
      <c r="E2151" s="176" t="s">
        <v>1</v>
      </c>
      <c r="F2151" s="177" t="s">
        <v>590</v>
      </c>
      <c r="H2151" s="178">
        <v>2.0070000000000001</v>
      </c>
      <c r="L2151" s="175"/>
      <c r="M2151" s="179"/>
      <c r="T2151" s="180"/>
      <c r="AT2151" s="176" t="s">
        <v>143</v>
      </c>
      <c r="AU2151" s="176" t="s">
        <v>81</v>
      </c>
      <c r="AV2151" s="15" t="s">
        <v>150</v>
      </c>
      <c r="AW2151" s="15" t="s">
        <v>27</v>
      </c>
      <c r="AX2151" s="15" t="s">
        <v>71</v>
      </c>
      <c r="AY2151" s="176" t="s">
        <v>135</v>
      </c>
    </row>
    <row r="2152" spans="2:65" s="13" customFormat="1">
      <c r="B2152" s="150"/>
      <c r="D2152" s="144" t="s">
        <v>143</v>
      </c>
      <c r="E2152" s="151" t="s">
        <v>1</v>
      </c>
      <c r="F2152" s="152" t="s">
        <v>174</v>
      </c>
      <c r="H2152" s="153">
        <v>5.7489999999999997</v>
      </c>
      <c r="L2152" s="150"/>
      <c r="M2152" s="154"/>
      <c r="T2152" s="155"/>
      <c r="AT2152" s="151" t="s">
        <v>143</v>
      </c>
      <c r="AU2152" s="151" t="s">
        <v>81</v>
      </c>
      <c r="AV2152" s="13" t="s">
        <v>141</v>
      </c>
      <c r="AW2152" s="13" t="s">
        <v>27</v>
      </c>
      <c r="AX2152" s="13" t="s">
        <v>79</v>
      </c>
      <c r="AY2152" s="151" t="s">
        <v>135</v>
      </c>
    </row>
    <row r="2153" spans="2:65" s="1" customFormat="1" ht="24.15" customHeight="1">
      <c r="B2153" s="129"/>
      <c r="C2153" s="130" t="s">
        <v>2178</v>
      </c>
      <c r="D2153" s="130" t="s">
        <v>137</v>
      </c>
      <c r="E2153" s="131" t="s">
        <v>2179</v>
      </c>
      <c r="F2153" s="132" t="s">
        <v>2180</v>
      </c>
      <c r="G2153" s="133" t="s">
        <v>382</v>
      </c>
      <c r="H2153" s="134"/>
      <c r="I2153" s="135"/>
      <c r="J2153" s="135">
        <f>ROUND(I2153*H2153,2)</f>
        <v>0</v>
      </c>
      <c r="K2153" s="136"/>
      <c r="L2153" s="29"/>
      <c r="M2153" s="137" t="s">
        <v>1</v>
      </c>
      <c r="N2153" s="138" t="s">
        <v>36</v>
      </c>
      <c r="O2153" s="139">
        <v>0</v>
      </c>
      <c r="P2153" s="139">
        <f>O2153*H2153</f>
        <v>0</v>
      </c>
      <c r="Q2153" s="139">
        <v>0</v>
      </c>
      <c r="R2153" s="139">
        <f>Q2153*H2153</f>
        <v>0</v>
      </c>
      <c r="S2153" s="139">
        <v>0</v>
      </c>
      <c r="T2153" s="140">
        <f>S2153*H2153</f>
        <v>0</v>
      </c>
      <c r="AR2153" s="141" t="s">
        <v>221</v>
      </c>
      <c r="AT2153" s="141" t="s">
        <v>137</v>
      </c>
      <c r="AU2153" s="141" t="s">
        <v>81</v>
      </c>
      <c r="AY2153" s="17" t="s">
        <v>135</v>
      </c>
      <c r="BE2153" s="142">
        <f>IF(N2153="základní",J2153,0)</f>
        <v>0</v>
      </c>
      <c r="BF2153" s="142">
        <f>IF(N2153="snížená",J2153,0)</f>
        <v>0</v>
      </c>
      <c r="BG2153" s="142">
        <f>IF(N2153="zákl. přenesená",J2153,0)</f>
        <v>0</v>
      </c>
      <c r="BH2153" s="142">
        <f>IF(N2153="sníž. přenesená",J2153,0)</f>
        <v>0</v>
      </c>
      <c r="BI2153" s="142">
        <f>IF(N2153="nulová",J2153,0)</f>
        <v>0</v>
      </c>
      <c r="BJ2153" s="17" t="s">
        <v>79</v>
      </c>
      <c r="BK2153" s="142">
        <f>ROUND(I2153*H2153,2)</f>
        <v>0</v>
      </c>
      <c r="BL2153" s="17" t="s">
        <v>221</v>
      </c>
      <c r="BM2153" s="141" t="s">
        <v>2181</v>
      </c>
    </row>
    <row r="2154" spans="2:65" s="11" customFormat="1" ht="22.95" customHeight="1">
      <c r="B2154" s="118"/>
      <c r="D2154" s="119" t="s">
        <v>70</v>
      </c>
      <c r="E2154" s="127" t="s">
        <v>2182</v>
      </c>
      <c r="F2154" s="127" t="s">
        <v>2183</v>
      </c>
      <c r="J2154" s="128">
        <f>BK2154</f>
        <v>0</v>
      </c>
      <c r="L2154" s="118"/>
      <c r="M2154" s="122"/>
      <c r="P2154" s="123">
        <f>P2155</f>
        <v>0</v>
      </c>
      <c r="R2154" s="123">
        <f>R2155</f>
        <v>0</v>
      </c>
      <c r="T2154" s="124">
        <f>T2155</f>
        <v>0</v>
      </c>
      <c r="AR2154" s="119" t="s">
        <v>81</v>
      </c>
      <c r="AT2154" s="125" t="s">
        <v>70</v>
      </c>
      <c r="AU2154" s="125" t="s">
        <v>79</v>
      </c>
      <c r="AY2154" s="119" t="s">
        <v>135</v>
      </c>
      <c r="BK2154" s="126">
        <f>BK2155</f>
        <v>0</v>
      </c>
    </row>
    <row r="2155" spans="2:65" s="1" customFormat="1" ht="16.5" customHeight="1">
      <c r="B2155" s="129"/>
      <c r="C2155" s="130" t="s">
        <v>2184</v>
      </c>
      <c r="D2155" s="130" t="s">
        <v>137</v>
      </c>
      <c r="E2155" s="131" t="s">
        <v>2185</v>
      </c>
      <c r="F2155" s="132" t="s">
        <v>2186</v>
      </c>
      <c r="G2155" s="133" t="s">
        <v>316</v>
      </c>
      <c r="H2155" s="134">
        <v>1</v>
      </c>
      <c r="I2155" s="135">
        <f>ZTI!J13</f>
        <v>0</v>
      </c>
      <c r="J2155" s="135">
        <f>ROUND(I2155*H2155,2)</f>
        <v>0</v>
      </c>
      <c r="K2155" s="136"/>
      <c r="L2155" s="29"/>
      <c r="M2155" s="137" t="s">
        <v>1</v>
      </c>
      <c r="N2155" s="138" t="s">
        <v>36</v>
      </c>
      <c r="O2155" s="139">
        <v>0</v>
      </c>
      <c r="P2155" s="139">
        <f>O2155*H2155</f>
        <v>0</v>
      </c>
      <c r="Q2155" s="139">
        <v>0</v>
      </c>
      <c r="R2155" s="139">
        <f>Q2155*H2155</f>
        <v>0</v>
      </c>
      <c r="S2155" s="139">
        <v>0</v>
      </c>
      <c r="T2155" s="140">
        <f>S2155*H2155</f>
        <v>0</v>
      </c>
      <c r="AR2155" s="141" t="s">
        <v>221</v>
      </c>
      <c r="AT2155" s="141" t="s">
        <v>137</v>
      </c>
      <c r="AU2155" s="141" t="s">
        <v>81</v>
      </c>
      <c r="AY2155" s="17" t="s">
        <v>135</v>
      </c>
      <c r="BE2155" s="142">
        <f>IF(N2155="základní",J2155,0)</f>
        <v>0</v>
      </c>
      <c r="BF2155" s="142">
        <f>IF(N2155="snížená",J2155,0)</f>
        <v>0</v>
      </c>
      <c r="BG2155" s="142">
        <f>IF(N2155="zákl. přenesená",J2155,0)</f>
        <v>0</v>
      </c>
      <c r="BH2155" s="142">
        <f>IF(N2155="sníž. přenesená",J2155,0)</f>
        <v>0</v>
      </c>
      <c r="BI2155" s="142">
        <f>IF(N2155="nulová",J2155,0)</f>
        <v>0</v>
      </c>
      <c r="BJ2155" s="17" t="s">
        <v>79</v>
      </c>
      <c r="BK2155" s="142">
        <f>ROUND(I2155*H2155,2)</f>
        <v>0</v>
      </c>
      <c r="BL2155" s="17" t="s">
        <v>221</v>
      </c>
      <c r="BM2155" s="141" t="s">
        <v>2187</v>
      </c>
    </row>
    <row r="2156" spans="2:65" s="11" customFormat="1" ht="22.95" customHeight="1">
      <c r="B2156" s="118"/>
      <c r="D2156" s="119" t="s">
        <v>70</v>
      </c>
      <c r="E2156" s="127" t="s">
        <v>2188</v>
      </c>
      <c r="F2156" s="127" t="s">
        <v>2189</v>
      </c>
      <c r="J2156" s="128">
        <f>BK2156</f>
        <v>0</v>
      </c>
      <c r="L2156" s="118"/>
      <c r="M2156" s="122"/>
      <c r="P2156" s="123">
        <f>P2157</f>
        <v>0</v>
      </c>
      <c r="R2156" s="123">
        <f>R2157</f>
        <v>0</v>
      </c>
      <c r="T2156" s="124">
        <f>T2157</f>
        <v>0</v>
      </c>
      <c r="AR2156" s="119" t="s">
        <v>81</v>
      </c>
      <c r="AT2156" s="125" t="s">
        <v>70</v>
      </c>
      <c r="AU2156" s="125" t="s">
        <v>79</v>
      </c>
      <c r="AY2156" s="119" t="s">
        <v>135</v>
      </c>
      <c r="BK2156" s="126">
        <f>BK2157</f>
        <v>0</v>
      </c>
    </row>
    <row r="2157" spans="2:65" s="1" customFormat="1" ht="16.5" customHeight="1">
      <c r="B2157" s="129"/>
      <c r="C2157" s="130" t="s">
        <v>2190</v>
      </c>
      <c r="D2157" s="130" t="s">
        <v>137</v>
      </c>
      <c r="E2157" s="131" t="s">
        <v>2191</v>
      </c>
      <c r="F2157" s="132" t="s">
        <v>2192</v>
      </c>
      <c r="G2157" s="133" t="s">
        <v>316</v>
      </c>
      <c r="H2157" s="134">
        <v>1</v>
      </c>
      <c r="I2157" s="135">
        <f>ÚT!K203</f>
        <v>0</v>
      </c>
      <c r="J2157" s="135">
        <f>ROUND(I2157*H2157,2)</f>
        <v>0</v>
      </c>
      <c r="K2157" s="136"/>
      <c r="L2157" s="29"/>
      <c r="M2157" s="137" t="s">
        <v>1</v>
      </c>
      <c r="N2157" s="138" t="s">
        <v>36</v>
      </c>
      <c r="O2157" s="139">
        <v>0</v>
      </c>
      <c r="P2157" s="139">
        <f>O2157*H2157</f>
        <v>0</v>
      </c>
      <c r="Q2157" s="139">
        <v>0</v>
      </c>
      <c r="R2157" s="139">
        <f>Q2157*H2157</f>
        <v>0</v>
      </c>
      <c r="S2157" s="139">
        <v>0</v>
      </c>
      <c r="T2157" s="140">
        <f>S2157*H2157</f>
        <v>0</v>
      </c>
      <c r="AR2157" s="141" t="s">
        <v>221</v>
      </c>
      <c r="AT2157" s="141" t="s">
        <v>137</v>
      </c>
      <c r="AU2157" s="141" t="s">
        <v>81</v>
      </c>
      <c r="AY2157" s="17" t="s">
        <v>135</v>
      </c>
      <c r="BE2157" s="142">
        <f>IF(N2157="základní",J2157,0)</f>
        <v>0</v>
      </c>
      <c r="BF2157" s="142">
        <f>IF(N2157="snížená",J2157,0)</f>
        <v>0</v>
      </c>
      <c r="BG2157" s="142">
        <f>IF(N2157="zákl. přenesená",J2157,0)</f>
        <v>0</v>
      </c>
      <c r="BH2157" s="142">
        <f>IF(N2157="sníž. přenesená",J2157,0)</f>
        <v>0</v>
      </c>
      <c r="BI2157" s="142">
        <f>IF(N2157="nulová",J2157,0)</f>
        <v>0</v>
      </c>
      <c r="BJ2157" s="17" t="s">
        <v>79</v>
      </c>
      <c r="BK2157" s="142">
        <f>ROUND(I2157*H2157,2)</f>
        <v>0</v>
      </c>
      <c r="BL2157" s="17" t="s">
        <v>221</v>
      </c>
      <c r="BM2157" s="141" t="s">
        <v>2193</v>
      </c>
    </row>
    <row r="2158" spans="2:65" s="11" customFormat="1" ht="22.95" customHeight="1">
      <c r="B2158" s="118"/>
      <c r="D2158" s="119" t="s">
        <v>70</v>
      </c>
      <c r="E2158" s="127" t="s">
        <v>2194</v>
      </c>
      <c r="F2158" s="127" t="s">
        <v>2195</v>
      </c>
      <c r="J2158" s="128">
        <f>BK2158</f>
        <v>0</v>
      </c>
      <c r="L2158" s="118"/>
      <c r="M2158" s="122"/>
      <c r="P2158" s="123">
        <f>P2159</f>
        <v>0</v>
      </c>
      <c r="R2158" s="123">
        <f>R2159</f>
        <v>0</v>
      </c>
      <c r="T2158" s="124">
        <f>T2159</f>
        <v>0</v>
      </c>
      <c r="AR2158" s="119" t="s">
        <v>81</v>
      </c>
      <c r="AT2158" s="125" t="s">
        <v>70</v>
      </c>
      <c r="AU2158" s="125" t="s">
        <v>79</v>
      </c>
      <c r="AY2158" s="119" t="s">
        <v>135</v>
      </c>
      <c r="BK2158" s="126">
        <f>BK2159</f>
        <v>0</v>
      </c>
    </row>
    <row r="2159" spans="2:65" s="1" customFormat="1" ht="21.75" customHeight="1">
      <c r="B2159" s="129"/>
      <c r="C2159" s="130" t="s">
        <v>2196</v>
      </c>
      <c r="D2159" s="130" t="s">
        <v>137</v>
      </c>
      <c r="E2159" s="131" t="s">
        <v>2197</v>
      </c>
      <c r="F2159" s="132" t="s">
        <v>2198</v>
      </c>
      <c r="G2159" s="133" t="s">
        <v>316</v>
      </c>
      <c r="H2159" s="134">
        <v>1</v>
      </c>
      <c r="I2159" s="135">
        <f>ZOKT!H18</f>
        <v>0</v>
      </c>
      <c r="J2159" s="135">
        <f>ROUND(I2159*H2159,2)</f>
        <v>0</v>
      </c>
      <c r="K2159" s="136"/>
      <c r="L2159" s="29"/>
      <c r="M2159" s="137" t="s">
        <v>1</v>
      </c>
      <c r="N2159" s="138" t="s">
        <v>36</v>
      </c>
      <c r="O2159" s="139">
        <v>0</v>
      </c>
      <c r="P2159" s="139">
        <f>O2159*H2159</f>
        <v>0</v>
      </c>
      <c r="Q2159" s="139">
        <v>0</v>
      </c>
      <c r="R2159" s="139">
        <f>Q2159*H2159</f>
        <v>0</v>
      </c>
      <c r="S2159" s="139">
        <v>0</v>
      </c>
      <c r="T2159" s="140">
        <f>S2159*H2159</f>
        <v>0</v>
      </c>
      <c r="AR2159" s="141" t="s">
        <v>221</v>
      </c>
      <c r="AT2159" s="141" t="s">
        <v>137</v>
      </c>
      <c r="AU2159" s="141" t="s">
        <v>81</v>
      </c>
      <c r="AY2159" s="17" t="s">
        <v>135</v>
      </c>
      <c r="BE2159" s="142">
        <f>IF(N2159="základní",J2159,0)</f>
        <v>0</v>
      </c>
      <c r="BF2159" s="142">
        <f>IF(N2159="snížená",J2159,0)</f>
        <v>0</v>
      </c>
      <c r="BG2159" s="142">
        <f>IF(N2159="zákl. přenesená",J2159,0)</f>
        <v>0</v>
      </c>
      <c r="BH2159" s="142">
        <f>IF(N2159="sníž. přenesená",J2159,0)</f>
        <v>0</v>
      </c>
      <c r="BI2159" s="142">
        <f>IF(N2159="nulová",J2159,0)</f>
        <v>0</v>
      </c>
      <c r="BJ2159" s="17" t="s">
        <v>79</v>
      </c>
      <c r="BK2159" s="142">
        <f>ROUND(I2159*H2159,2)</f>
        <v>0</v>
      </c>
      <c r="BL2159" s="17" t="s">
        <v>221</v>
      </c>
      <c r="BM2159" s="141" t="s">
        <v>2199</v>
      </c>
    </row>
    <row r="2160" spans="2:65" s="11" customFormat="1" ht="22.95" customHeight="1">
      <c r="B2160" s="118"/>
      <c r="D2160" s="119" t="s">
        <v>70</v>
      </c>
      <c r="E2160" s="127" t="s">
        <v>2200</v>
      </c>
      <c r="F2160" s="127" t="s">
        <v>2201</v>
      </c>
      <c r="J2160" s="128">
        <f>BK2160</f>
        <v>0</v>
      </c>
      <c r="L2160" s="118"/>
      <c r="M2160" s="122"/>
      <c r="P2160" s="123">
        <f>SUM(P2161:P2162)</f>
        <v>0</v>
      </c>
      <c r="R2160" s="123">
        <f>SUM(R2161:R2162)</f>
        <v>0</v>
      </c>
      <c r="T2160" s="124">
        <f>SUM(T2161:T2162)</f>
        <v>0</v>
      </c>
      <c r="AR2160" s="119" t="s">
        <v>81</v>
      </c>
      <c r="AT2160" s="125" t="s">
        <v>70</v>
      </c>
      <c r="AU2160" s="125" t="s">
        <v>79</v>
      </c>
      <c r="AY2160" s="119" t="s">
        <v>135</v>
      </c>
      <c r="BK2160" s="126">
        <f>SUM(BK2161:BK2162)</f>
        <v>0</v>
      </c>
    </row>
    <row r="2161" spans="2:65" s="1" customFormat="1" ht="16.5" customHeight="1">
      <c r="B2161" s="129"/>
      <c r="C2161" s="130" t="s">
        <v>2202</v>
      </c>
      <c r="D2161" s="130" t="s">
        <v>137</v>
      </c>
      <c r="E2161" s="131" t="s">
        <v>2203</v>
      </c>
      <c r="F2161" s="132" t="s">
        <v>2204</v>
      </c>
      <c r="G2161" s="133" t="s">
        <v>316</v>
      </c>
      <c r="H2161" s="134">
        <v>1</v>
      </c>
      <c r="I2161" s="135">
        <f>Elektro!G297</f>
        <v>0</v>
      </c>
      <c r="J2161" s="135">
        <f>ROUND(I2161*H2161,2)</f>
        <v>0</v>
      </c>
      <c r="K2161" s="136"/>
      <c r="L2161" s="29"/>
      <c r="M2161" s="137" t="s">
        <v>1</v>
      </c>
      <c r="N2161" s="138" t="s">
        <v>36</v>
      </c>
      <c r="O2161" s="139">
        <v>0</v>
      </c>
      <c r="P2161" s="139">
        <f>O2161*H2161</f>
        <v>0</v>
      </c>
      <c r="Q2161" s="139">
        <v>0</v>
      </c>
      <c r="R2161" s="139">
        <f>Q2161*H2161</f>
        <v>0</v>
      </c>
      <c r="S2161" s="139">
        <v>0</v>
      </c>
      <c r="T2161" s="140">
        <f>S2161*H2161</f>
        <v>0</v>
      </c>
      <c r="AR2161" s="141" t="s">
        <v>221</v>
      </c>
      <c r="AT2161" s="141" t="s">
        <v>137</v>
      </c>
      <c r="AU2161" s="141" t="s">
        <v>81</v>
      </c>
      <c r="AY2161" s="17" t="s">
        <v>135</v>
      </c>
      <c r="BE2161" s="142">
        <f>IF(N2161="základní",J2161,0)</f>
        <v>0</v>
      </c>
      <c r="BF2161" s="142">
        <f>IF(N2161="snížená",J2161,0)</f>
        <v>0</v>
      </c>
      <c r="BG2161" s="142">
        <f>IF(N2161="zákl. přenesená",J2161,0)</f>
        <v>0</v>
      </c>
      <c r="BH2161" s="142">
        <f>IF(N2161="sníž. přenesená",J2161,0)</f>
        <v>0</v>
      </c>
      <c r="BI2161" s="142">
        <f>IF(N2161="nulová",J2161,0)</f>
        <v>0</v>
      </c>
      <c r="BJ2161" s="17" t="s">
        <v>79</v>
      </c>
      <c r="BK2161" s="142">
        <f>ROUND(I2161*H2161,2)</f>
        <v>0</v>
      </c>
      <c r="BL2161" s="17" t="s">
        <v>221</v>
      </c>
      <c r="BM2161" s="141" t="s">
        <v>2205</v>
      </c>
    </row>
    <row r="2162" spans="2:65" s="1" customFormat="1" ht="24.15" customHeight="1">
      <c r="B2162" s="129"/>
      <c r="C2162" s="130" t="s">
        <v>2206</v>
      </c>
      <c r="D2162" s="130" t="s">
        <v>137</v>
      </c>
      <c r="E2162" s="131" t="s">
        <v>2207</v>
      </c>
      <c r="F2162" s="132" t="s">
        <v>2208</v>
      </c>
      <c r="G2162" s="133" t="s">
        <v>382</v>
      </c>
      <c r="H2162" s="134"/>
      <c r="I2162" s="135"/>
      <c r="J2162" s="135">
        <f>ROUND(I2162*H2162,2)</f>
        <v>0</v>
      </c>
      <c r="K2162" s="136"/>
      <c r="L2162" s="29"/>
      <c r="M2162" s="137" t="s">
        <v>1</v>
      </c>
      <c r="N2162" s="138" t="s">
        <v>36</v>
      </c>
      <c r="O2162" s="139">
        <v>0</v>
      </c>
      <c r="P2162" s="139">
        <f>O2162*H2162</f>
        <v>0</v>
      </c>
      <c r="Q2162" s="139">
        <v>0</v>
      </c>
      <c r="R2162" s="139">
        <f>Q2162*H2162</f>
        <v>0</v>
      </c>
      <c r="S2162" s="139">
        <v>0</v>
      </c>
      <c r="T2162" s="140">
        <f>S2162*H2162</f>
        <v>0</v>
      </c>
      <c r="AR2162" s="141" t="s">
        <v>221</v>
      </c>
      <c r="AT2162" s="141" t="s">
        <v>137</v>
      </c>
      <c r="AU2162" s="141" t="s">
        <v>81</v>
      </c>
      <c r="AY2162" s="17" t="s">
        <v>135</v>
      </c>
      <c r="BE2162" s="142">
        <f>IF(N2162="základní",J2162,0)</f>
        <v>0</v>
      </c>
      <c r="BF2162" s="142">
        <f>IF(N2162="snížená",J2162,0)</f>
        <v>0</v>
      </c>
      <c r="BG2162" s="142">
        <f>IF(N2162="zákl. přenesená",J2162,0)</f>
        <v>0</v>
      </c>
      <c r="BH2162" s="142">
        <f>IF(N2162="sníž. přenesená",J2162,0)</f>
        <v>0</v>
      </c>
      <c r="BI2162" s="142">
        <f>IF(N2162="nulová",J2162,0)</f>
        <v>0</v>
      </c>
      <c r="BJ2162" s="17" t="s">
        <v>79</v>
      </c>
      <c r="BK2162" s="142">
        <f>ROUND(I2162*H2162,2)</f>
        <v>0</v>
      </c>
      <c r="BL2162" s="17" t="s">
        <v>221</v>
      </c>
      <c r="BM2162" s="141" t="s">
        <v>2209</v>
      </c>
    </row>
    <row r="2163" spans="2:65" s="11" customFormat="1" ht="22.95" customHeight="1">
      <c r="B2163" s="118"/>
      <c r="D2163" s="119" t="s">
        <v>70</v>
      </c>
      <c r="E2163" s="127" t="s">
        <v>2210</v>
      </c>
      <c r="F2163" s="127" t="s">
        <v>2211</v>
      </c>
      <c r="J2163" s="128">
        <f>BK2163</f>
        <v>0</v>
      </c>
      <c r="L2163" s="118"/>
      <c r="M2163" s="122"/>
      <c r="P2163" s="123">
        <f>SUM(P2164:P2167)</f>
        <v>0</v>
      </c>
      <c r="R2163" s="123">
        <f>SUM(R2164:R2167)</f>
        <v>0</v>
      </c>
      <c r="T2163" s="124">
        <f>SUM(T2164:T2167)</f>
        <v>0</v>
      </c>
      <c r="AR2163" s="119" t="s">
        <v>81</v>
      </c>
      <c r="AT2163" s="125" t="s">
        <v>70</v>
      </c>
      <c r="AU2163" s="125" t="s">
        <v>79</v>
      </c>
      <c r="AY2163" s="119" t="s">
        <v>135</v>
      </c>
      <c r="BK2163" s="126">
        <f>SUM(BK2164:BK2167)</f>
        <v>0</v>
      </c>
    </row>
    <row r="2164" spans="2:65" s="1" customFormat="1" ht="24.15" customHeight="1">
      <c r="B2164" s="129"/>
      <c r="C2164" s="130" t="s">
        <v>2212</v>
      </c>
      <c r="D2164" s="130" t="s">
        <v>137</v>
      </c>
      <c r="E2164" s="131" t="s">
        <v>2213</v>
      </c>
      <c r="F2164" s="132" t="s">
        <v>2214</v>
      </c>
      <c r="G2164" s="133" t="s">
        <v>316</v>
      </c>
      <c r="H2164" s="134">
        <v>1</v>
      </c>
      <c r="I2164" s="135">
        <f>EPS!G58</f>
        <v>0</v>
      </c>
      <c r="J2164" s="135">
        <f>ROUND(I2164*H2164,2)</f>
        <v>0</v>
      </c>
      <c r="K2164" s="136"/>
      <c r="L2164" s="29"/>
      <c r="M2164" s="137" t="s">
        <v>1</v>
      </c>
      <c r="N2164" s="138" t="s">
        <v>36</v>
      </c>
      <c r="O2164" s="139">
        <v>0</v>
      </c>
      <c r="P2164" s="139">
        <f>O2164*H2164</f>
        <v>0</v>
      </c>
      <c r="Q2164" s="139">
        <v>0</v>
      </c>
      <c r="R2164" s="139">
        <f>Q2164*H2164</f>
        <v>0</v>
      </c>
      <c r="S2164" s="139">
        <v>0</v>
      </c>
      <c r="T2164" s="140">
        <f>S2164*H2164</f>
        <v>0</v>
      </c>
      <c r="AR2164" s="141" t="s">
        <v>221</v>
      </c>
      <c r="AT2164" s="141" t="s">
        <v>137</v>
      </c>
      <c r="AU2164" s="141" t="s">
        <v>81</v>
      </c>
      <c r="AY2164" s="17" t="s">
        <v>135</v>
      </c>
      <c r="BE2164" s="142">
        <f>IF(N2164="základní",J2164,0)</f>
        <v>0</v>
      </c>
      <c r="BF2164" s="142">
        <f>IF(N2164="snížená",J2164,0)</f>
        <v>0</v>
      </c>
      <c r="BG2164" s="142">
        <f>IF(N2164="zákl. přenesená",J2164,0)</f>
        <v>0</v>
      </c>
      <c r="BH2164" s="142">
        <f>IF(N2164="sníž. přenesená",J2164,0)</f>
        <v>0</v>
      </c>
      <c r="BI2164" s="142">
        <f>IF(N2164="nulová",J2164,0)</f>
        <v>0</v>
      </c>
      <c r="BJ2164" s="17" t="s">
        <v>79</v>
      </c>
      <c r="BK2164" s="142">
        <f>ROUND(I2164*H2164,2)</f>
        <v>0</v>
      </c>
      <c r="BL2164" s="17" t="s">
        <v>221</v>
      </c>
      <c r="BM2164" s="141" t="s">
        <v>2215</v>
      </c>
    </row>
    <row r="2165" spans="2:65" s="1" customFormat="1" ht="24.15" customHeight="1">
      <c r="B2165" s="129"/>
      <c r="C2165" s="130" t="s">
        <v>2216</v>
      </c>
      <c r="D2165" s="130" t="s">
        <v>137</v>
      </c>
      <c r="E2165" s="131" t="s">
        <v>2217</v>
      </c>
      <c r="F2165" s="132" t="s">
        <v>2218</v>
      </c>
      <c r="G2165" s="133" t="s">
        <v>316</v>
      </c>
      <c r="H2165" s="134">
        <v>1</v>
      </c>
      <c r="I2165" s="135">
        <f>EPS!G29</f>
        <v>0</v>
      </c>
      <c r="J2165" s="135">
        <f>ROUND(I2165*H2165,2)</f>
        <v>0</v>
      </c>
      <c r="K2165" s="136"/>
      <c r="L2165" s="29"/>
      <c r="M2165" s="137" t="s">
        <v>1</v>
      </c>
      <c r="N2165" s="138" t="s">
        <v>36</v>
      </c>
      <c r="O2165" s="139">
        <v>0</v>
      </c>
      <c r="P2165" s="139">
        <f>O2165*H2165</f>
        <v>0</v>
      </c>
      <c r="Q2165" s="139">
        <v>0</v>
      </c>
      <c r="R2165" s="139">
        <f>Q2165*H2165</f>
        <v>0</v>
      </c>
      <c r="S2165" s="139">
        <v>0</v>
      </c>
      <c r="T2165" s="140">
        <f>S2165*H2165</f>
        <v>0</v>
      </c>
      <c r="AR2165" s="141" t="s">
        <v>221</v>
      </c>
      <c r="AT2165" s="141" t="s">
        <v>137</v>
      </c>
      <c r="AU2165" s="141" t="s">
        <v>81</v>
      </c>
      <c r="AY2165" s="17" t="s">
        <v>135</v>
      </c>
      <c r="BE2165" s="142">
        <f>IF(N2165="základní",J2165,0)</f>
        <v>0</v>
      </c>
      <c r="BF2165" s="142">
        <f>IF(N2165="snížená",J2165,0)</f>
        <v>0</v>
      </c>
      <c r="BG2165" s="142">
        <f>IF(N2165="zákl. přenesená",J2165,0)</f>
        <v>0</v>
      </c>
      <c r="BH2165" s="142">
        <f>IF(N2165="sníž. přenesená",J2165,0)</f>
        <v>0</v>
      </c>
      <c r="BI2165" s="142">
        <f>IF(N2165="nulová",J2165,0)</f>
        <v>0</v>
      </c>
      <c r="BJ2165" s="17" t="s">
        <v>79</v>
      </c>
      <c r="BK2165" s="142">
        <f>ROUND(I2165*H2165,2)</f>
        <v>0</v>
      </c>
      <c r="BL2165" s="17" t="s">
        <v>221</v>
      </c>
      <c r="BM2165" s="141" t="s">
        <v>2219</v>
      </c>
    </row>
    <row r="2166" spans="2:65" s="1" customFormat="1" ht="24.15" customHeight="1">
      <c r="B2166" s="129"/>
      <c r="C2166" s="130" t="s">
        <v>2220</v>
      </c>
      <c r="D2166" s="130" t="s">
        <v>137</v>
      </c>
      <c r="E2166" s="131" t="s">
        <v>2221</v>
      </c>
      <c r="F2166" s="132" t="s">
        <v>2222</v>
      </c>
      <c r="G2166" s="133" t="s">
        <v>316</v>
      </c>
      <c r="H2166" s="134">
        <v>1</v>
      </c>
      <c r="I2166" s="135">
        <f>EPS!G73</f>
        <v>0</v>
      </c>
      <c r="J2166" s="135">
        <f>ROUND(I2166*H2166,2)</f>
        <v>0</v>
      </c>
      <c r="K2166" s="136"/>
      <c r="L2166" s="29"/>
      <c r="M2166" s="137" t="s">
        <v>1</v>
      </c>
      <c r="N2166" s="138" t="s">
        <v>36</v>
      </c>
      <c r="O2166" s="139">
        <v>0</v>
      </c>
      <c r="P2166" s="139">
        <f>O2166*H2166</f>
        <v>0</v>
      </c>
      <c r="Q2166" s="139">
        <v>0</v>
      </c>
      <c r="R2166" s="139">
        <f>Q2166*H2166</f>
        <v>0</v>
      </c>
      <c r="S2166" s="139">
        <v>0</v>
      </c>
      <c r="T2166" s="140">
        <f>S2166*H2166</f>
        <v>0</v>
      </c>
      <c r="AR2166" s="141" t="s">
        <v>221</v>
      </c>
      <c r="AT2166" s="141" t="s">
        <v>137</v>
      </c>
      <c r="AU2166" s="141" t="s">
        <v>81</v>
      </c>
      <c r="AY2166" s="17" t="s">
        <v>135</v>
      </c>
      <c r="BE2166" s="142">
        <f>IF(N2166="základní",J2166,0)</f>
        <v>0</v>
      </c>
      <c r="BF2166" s="142">
        <f>IF(N2166="snížená",J2166,0)</f>
        <v>0</v>
      </c>
      <c r="BG2166" s="142">
        <f>IF(N2166="zákl. přenesená",J2166,0)</f>
        <v>0</v>
      </c>
      <c r="BH2166" s="142">
        <f>IF(N2166="sníž. přenesená",J2166,0)</f>
        <v>0</v>
      </c>
      <c r="BI2166" s="142">
        <f>IF(N2166="nulová",J2166,0)</f>
        <v>0</v>
      </c>
      <c r="BJ2166" s="17" t="s">
        <v>79</v>
      </c>
      <c r="BK2166" s="142">
        <f>ROUND(I2166*H2166,2)</f>
        <v>0</v>
      </c>
      <c r="BL2166" s="17" t="s">
        <v>221</v>
      </c>
      <c r="BM2166" s="141" t="s">
        <v>2223</v>
      </c>
    </row>
    <row r="2167" spans="2:65" s="1" customFormat="1" ht="24.15" customHeight="1">
      <c r="B2167" s="129"/>
      <c r="C2167" s="130" t="s">
        <v>2224</v>
      </c>
      <c r="D2167" s="130" t="s">
        <v>137</v>
      </c>
      <c r="E2167" s="131" t="s">
        <v>2225</v>
      </c>
      <c r="F2167" s="132" t="s">
        <v>2226</v>
      </c>
      <c r="G2167" s="133" t="s">
        <v>382</v>
      </c>
      <c r="H2167" s="134"/>
      <c r="I2167" s="135"/>
      <c r="J2167" s="135">
        <f>ROUND(I2167*H2167,2)</f>
        <v>0</v>
      </c>
      <c r="K2167" s="136"/>
      <c r="L2167" s="29"/>
      <c r="M2167" s="137" t="s">
        <v>1</v>
      </c>
      <c r="N2167" s="138" t="s">
        <v>36</v>
      </c>
      <c r="O2167" s="139">
        <v>0</v>
      </c>
      <c r="P2167" s="139">
        <f>O2167*H2167</f>
        <v>0</v>
      </c>
      <c r="Q2167" s="139">
        <v>0</v>
      </c>
      <c r="R2167" s="139">
        <f>Q2167*H2167</f>
        <v>0</v>
      </c>
      <c r="S2167" s="139">
        <v>0</v>
      </c>
      <c r="T2167" s="140">
        <f>S2167*H2167</f>
        <v>0</v>
      </c>
      <c r="AR2167" s="141" t="s">
        <v>221</v>
      </c>
      <c r="AT2167" s="141" t="s">
        <v>137</v>
      </c>
      <c r="AU2167" s="141" t="s">
        <v>81</v>
      </c>
      <c r="AY2167" s="17" t="s">
        <v>135</v>
      </c>
      <c r="BE2167" s="142">
        <f>IF(N2167="základní",J2167,0)</f>
        <v>0</v>
      </c>
      <c r="BF2167" s="142">
        <f>IF(N2167="snížená",J2167,0)</f>
        <v>0</v>
      </c>
      <c r="BG2167" s="142">
        <f>IF(N2167="zákl. přenesená",J2167,0)</f>
        <v>0</v>
      </c>
      <c r="BH2167" s="142">
        <f>IF(N2167="sníž. přenesená",J2167,0)</f>
        <v>0</v>
      </c>
      <c r="BI2167" s="142">
        <f>IF(N2167="nulová",J2167,0)</f>
        <v>0</v>
      </c>
      <c r="BJ2167" s="17" t="s">
        <v>79</v>
      </c>
      <c r="BK2167" s="142">
        <f>ROUND(I2167*H2167,2)</f>
        <v>0</v>
      </c>
      <c r="BL2167" s="17" t="s">
        <v>221</v>
      </c>
      <c r="BM2167" s="141" t="s">
        <v>2227</v>
      </c>
    </row>
    <row r="2168" spans="2:65" s="11" customFormat="1" ht="22.95" customHeight="1">
      <c r="B2168" s="118"/>
      <c r="D2168" s="119" t="s">
        <v>70</v>
      </c>
      <c r="E2168" s="127" t="s">
        <v>2228</v>
      </c>
      <c r="F2168" s="127" t="s">
        <v>2229</v>
      </c>
      <c r="J2168" s="128">
        <f>BK2168</f>
        <v>0</v>
      </c>
      <c r="L2168" s="118"/>
      <c r="M2168" s="122"/>
      <c r="P2168" s="123">
        <f>P2169</f>
        <v>0</v>
      </c>
      <c r="R2168" s="123">
        <f>R2169</f>
        <v>0</v>
      </c>
      <c r="T2168" s="124">
        <f>T2169</f>
        <v>0</v>
      </c>
      <c r="AR2168" s="119" t="s">
        <v>81</v>
      </c>
      <c r="AT2168" s="125" t="s">
        <v>70</v>
      </c>
      <c r="AU2168" s="125" t="s">
        <v>79</v>
      </c>
      <c r="AY2168" s="119" t="s">
        <v>135</v>
      </c>
      <c r="BK2168" s="126">
        <f>BK2169</f>
        <v>0</v>
      </c>
    </row>
    <row r="2169" spans="2:65" s="1" customFormat="1" ht="16.5" customHeight="1">
      <c r="B2169" s="129"/>
      <c r="C2169" s="130" t="s">
        <v>2230</v>
      </c>
      <c r="D2169" s="130" t="s">
        <v>137</v>
      </c>
      <c r="E2169" s="131" t="s">
        <v>2231</v>
      </c>
      <c r="F2169" s="132" t="s">
        <v>2232</v>
      </c>
      <c r="G2169" s="133" t="s">
        <v>316</v>
      </c>
      <c r="H2169" s="134">
        <v>1</v>
      </c>
      <c r="I2169" s="135">
        <f>VZT!K405</f>
        <v>0</v>
      </c>
      <c r="J2169" s="135">
        <f>ROUND(I2169*H2169,2)</f>
        <v>0</v>
      </c>
      <c r="K2169" s="136"/>
      <c r="L2169" s="29"/>
      <c r="M2169" s="137" t="s">
        <v>1</v>
      </c>
      <c r="N2169" s="138" t="s">
        <v>36</v>
      </c>
      <c r="O2169" s="139">
        <v>0</v>
      </c>
      <c r="P2169" s="139">
        <f>O2169*H2169</f>
        <v>0</v>
      </c>
      <c r="Q2169" s="139">
        <v>0</v>
      </c>
      <c r="R2169" s="139">
        <f>Q2169*H2169</f>
        <v>0</v>
      </c>
      <c r="S2169" s="139">
        <v>0</v>
      </c>
      <c r="T2169" s="140">
        <f>S2169*H2169</f>
        <v>0</v>
      </c>
      <c r="AR2169" s="141" t="s">
        <v>221</v>
      </c>
      <c r="AT2169" s="141" t="s">
        <v>137</v>
      </c>
      <c r="AU2169" s="141" t="s">
        <v>81</v>
      </c>
      <c r="AY2169" s="17" t="s">
        <v>135</v>
      </c>
      <c r="BE2169" s="142">
        <f>IF(N2169="základní",J2169,0)</f>
        <v>0</v>
      </c>
      <c r="BF2169" s="142">
        <f>IF(N2169="snížená",J2169,0)</f>
        <v>0</v>
      </c>
      <c r="BG2169" s="142">
        <f>IF(N2169="zákl. přenesená",J2169,0)</f>
        <v>0</v>
      </c>
      <c r="BH2169" s="142">
        <f>IF(N2169="sníž. přenesená",J2169,0)</f>
        <v>0</v>
      </c>
      <c r="BI2169" s="142">
        <f>IF(N2169="nulová",J2169,0)</f>
        <v>0</v>
      </c>
      <c r="BJ2169" s="17" t="s">
        <v>79</v>
      </c>
      <c r="BK2169" s="142">
        <f>ROUND(I2169*H2169,2)</f>
        <v>0</v>
      </c>
      <c r="BL2169" s="17" t="s">
        <v>221</v>
      </c>
      <c r="BM2169" s="141" t="s">
        <v>2233</v>
      </c>
    </row>
    <row r="2170" spans="2:65" s="11" customFormat="1" ht="22.95" customHeight="1">
      <c r="B2170" s="118"/>
      <c r="D2170" s="119" t="s">
        <v>70</v>
      </c>
      <c r="E2170" s="127" t="s">
        <v>2234</v>
      </c>
      <c r="F2170" s="127" t="s">
        <v>2235</v>
      </c>
      <c r="J2170" s="128">
        <f>BK2170</f>
        <v>0</v>
      </c>
      <c r="L2170" s="118"/>
      <c r="M2170" s="122"/>
      <c r="P2170" s="123">
        <f>SUM(P2171:P2213)</f>
        <v>260.12128000000001</v>
      </c>
      <c r="R2170" s="123">
        <f>SUM(R2171:R2213)</f>
        <v>5.5736616200000002</v>
      </c>
      <c r="T2170" s="124">
        <f>SUM(T2171:T2213)</f>
        <v>0</v>
      </c>
      <c r="AR2170" s="119" t="s">
        <v>81</v>
      </c>
      <c r="AT2170" s="125" t="s">
        <v>70</v>
      </c>
      <c r="AU2170" s="125" t="s">
        <v>79</v>
      </c>
      <c r="AY2170" s="119" t="s">
        <v>135</v>
      </c>
      <c r="BK2170" s="126">
        <f>SUM(BK2171:BK2213)</f>
        <v>0</v>
      </c>
    </row>
    <row r="2171" spans="2:65" s="1" customFormat="1" ht="24.15" customHeight="1">
      <c r="B2171" s="129"/>
      <c r="C2171" s="130" t="s">
        <v>2236</v>
      </c>
      <c r="D2171" s="130" t="s">
        <v>137</v>
      </c>
      <c r="E2171" s="131" t="s">
        <v>2237</v>
      </c>
      <c r="F2171" s="132" t="s">
        <v>2238</v>
      </c>
      <c r="G2171" s="133" t="s">
        <v>140</v>
      </c>
      <c r="H2171" s="134">
        <v>294.43200000000002</v>
      </c>
      <c r="I2171" s="135"/>
      <c r="J2171" s="135">
        <f>ROUND(I2171*H2171,2)</f>
        <v>0</v>
      </c>
      <c r="K2171" s="136"/>
      <c r="L2171" s="29"/>
      <c r="M2171" s="137" t="s">
        <v>1</v>
      </c>
      <c r="N2171" s="138" t="s">
        <v>36</v>
      </c>
      <c r="O2171" s="139">
        <v>0.71</v>
      </c>
      <c r="P2171" s="139">
        <f>O2171*H2171</f>
        <v>209.04671999999999</v>
      </c>
      <c r="Q2171" s="139">
        <v>1.396E-2</v>
      </c>
      <c r="R2171" s="139">
        <f>Q2171*H2171</f>
        <v>4.1102707199999999</v>
      </c>
      <c r="S2171" s="139">
        <v>0</v>
      </c>
      <c r="T2171" s="140">
        <f>S2171*H2171</f>
        <v>0</v>
      </c>
      <c r="AR2171" s="141" t="s">
        <v>221</v>
      </c>
      <c r="AT2171" s="141" t="s">
        <v>137</v>
      </c>
      <c r="AU2171" s="141" t="s">
        <v>81</v>
      </c>
      <c r="AY2171" s="17" t="s">
        <v>135</v>
      </c>
      <c r="BE2171" s="142">
        <f>IF(N2171="základní",J2171,0)</f>
        <v>0</v>
      </c>
      <c r="BF2171" s="142">
        <f>IF(N2171="snížená",J2171,0)</f>
        <v>0</v>
      </c>
      <c r="BG2171" s="142">
        <f>IF(N2171="zákl. přenesená",J2171,0)</f>
        <v>0</v>
      </c>
      <c r="BH2171" s="142">
        <f>IF(N2171="sníž. přenesená",J2171,0)</f>
        <v>0</v>
      </c>
      <c r="BI2171" s="142">
        <f>IF(N2171="nulová",J2171,0)</f>
        <v>0</v>
      </c>
      <c r="BJ2171" s="17" t="s">
        <v>79</v>
      </c>
      <c r="BK2171" s="142">
        <f>ROUND(I2171*H2171,2)</f>
        <v>0</v>
      </c>
      <c r="BL2171" s="17" t="s">
        <v>221</v>
      </c>
      <c r="BM2171" s="141" t="s">
        <v>2239</v>
      </c>
    </row>
    <row r="2172" spans="2:65" s="14" customFormat="1">
      <c r="B2172" s="156"/>
      <c r="D2172" s="144" t="s">
        <v>143</v>
      </c>
      <c r="E2172" s="157" t="s">
        <v>1</v>
      </c>
      <c r="F2172" s="158" t="s">
        <v>2240</v>
      </c>
      <c r="H2172" s="157" t="s">
        <v>1</v>
      </c>
      <c r="L2172" s="156"/>
      <c r="M2172" s="159"/>
      <c r="T2172" s="160"/>
      <c r="AT2172" s="157" t="s">
        <v>143</v>
      </c>
      <c r="AU2172" s="157" t="s">
        <v>81</v>
      </c>
      <c r="AV2172" s="14" t="s">
        <v>79</v>
      </c>
      <c r="AW2172" s="14" t="s">
        <v>27</v>
      </c>
      <c r="AX2172" s="14" t="s">
        <v>71</v>
      </c>
      <c r="AY2172" s="157" t="s">
        <v>135</v>
      </c>
    </row>
    <row r="2173" spans="2:65" s="12" customFormat="1">
      <c r="B2173" s="143"/>
      <c r="D2173" s="144" t="s">
        <v>143</v>
      </c>
      <c r="E2173" s="145" t="s">
        <v>1</v>
      </c>
      <c r="F2173" s="146" t="s">
        <v>2241</v>
      </c>
      <c r="H2173" s="147">
        <v>42.353999999999999</v>
      </c>
      <c r="L2173" s="143"/>
      <c r="M2173" s="148"/>
      <c r="T2173" s="149"/>
      <c r="AT2173" s="145" t="s">
        <v>143</v>
      </c>
      <c r="AU2173" s="145" t="s">
        <v>81</v>
      </c>
      <c r="AV2173" s="12" t="s">
        <v>81</v>
      </c>
      <c r="AW2173" s="12" t="s">
        <v>27</v>
      </c>
      <c r="AX2173" s="12" t="s">
        <v>71</v>
      </c>
      <c r="AY2173" s="145" t="s">
        <v>135</v>
      </c>
    </row>
    <row r="2174" spans="2:65" s="12" customFormat="1">
      <c r="B2174" s="143"/>
      <c r="D2174" s="144" t="s">
        <v>143</v>
      </c>
      <c r="E2174" s="145" t="s">
        <v>1</v>
      </c>
      <c r="F2174" s="146" t="s">
        <v>2242</v>
      </c>
      <c r="H2174" s="147">
        <v>72.682000000000002</v>
      </c>
      <c r="L2174" s="143"/>
      <c r="M2174" s="148"/>
      <c r="T2174" s="149"/>
      <c r="AT2174" s="145" t="s">
        <v>143</v>
      </c>
      <c r="AU2174" s="145" t="s">
        <v>81</v>
      </c>
      <c r="AV2174" s="12" t="s">
        <v>81</v>
      </c>
      <c r="AW2174" s="12" t="s">
        <v>27</v>
      </c>
      <c r="AX2174" s="12" t="s">
        <v>71</v>
      </c>
      <c r="AY2174" s="145" t="s">
        <v>135</v>
      </c>
    </row>
    <row r="2175" spans="2:65" s="14" customFormat="1">
      <c r="B2175" s="156"/>
      <c r="D2175" s="144" t="s">
        <v>143</v>
      </c>
      <c r="E2175" s="157" t="s">
        <v>1</v>
      </c>
      <c r="F2175" s="158" t="s">
        <v>2243</v>
      </c>
      <c r="H2175" s="157" t="s">
        <v>1</v>
      </c>
      <c r="L2175" s="156"/>
      <c r="M2175" s="159"/>
      <c r="T2175" s="160"/>
      <c r="AT2175" s="157" t="s">
        <v>143</v>
      </c>
      <c r="AU2175" s="157" t="s">
        <v>81</v>
      </c>
      <c r="AV2175" s="14" t="s">
        <v>79</v>
      </c>
      <c r="AW2175" s="14" t="s">
        <v>27</v>
      </c>
      <c r="AX2175" s="14" t="s">
        <v>71</v>
      </c>
      <c r="AY2175" s="157" t="s">
        <v>135</v>
      </c>
    </row>
    <row r="2176" spans="2:65" s="12" customFormat="1">
      <c r="B2176" s="143"/>
      <c r="D2176" s="144" t="s">
        <v>143</v>
      </c>
      <c r="E2176" s="145" t="s">
        <v>1</v>
      </c>
      <c r="F2176" s="146" t="s">
        <v>2244</v>
      </c>
      <c r="H2176" s="147">
        <v>3.8130000000000002</v>
      </c>
      <c r="L2176" s="143"/>
      <c r="M2176" s="148"/>
      <c r="T2176" s="149"/>
      <c r="AT2176" s="145" t="s">
        <v>143</v>
      </c>
      <c r="AU2176" s="145" t="s">
        <v>81</v>
      </c>
      <c r="AV2176" s="12" t="s">
        <v>81</v>
      </c>
      <c r="AW2176" s="12" t="s">
        <v>27</v>
      </c>
      <c r="AX2176" s="12" t="s">
        <v>71</v>
      </c>
      <c r="AY2176" s="145" t="s">
        <v>135</v>
      </c>
    </row>
    <row r="2177" spans="2:51" s="12" customFormat="1">
      <c r="B2177" s="143"/>
      <c r="D2177" s="144" t="s">
        <v>143</v>
      </c>
      <c r="E2177" s="145" t="s">
        <v>1</v>
      </c>
      <c r="F2177" s="146" t="s">
        <v>2245</v>
      </c>
      <c r="H2177" s="147">
        <v>2.1440000000000001</v>
      </c>
      <c r="L2177" s="143"/>
      <c r="M2177" s="148"/>
      <c r="T2177" s="149"/>
      <c r="AT2177" s="145" t="s">
        <v>143</v>
      </c>
      <c r="AU2177" s="145" t="s">
        <v>81</v>
      </c>
      <c r="AV2177" s="12" t="s">
        <v>81</v>
      </c>
      <c r="AW2177" s="12" t="s">
        <v>27</v>
      </c>
      <c r="AX2177" s="12" t="s">
        <v>71</v>
      </c>
      <c r="AY2177" s="145" t="s">
        <v>135</v>
      </c>
    </row>
    <row r="2178" spans="2:51" s="12" customFormat="1">
      <c r="B2178" s="143"/>
      <c r="D2178" s="144" t="s">
        <v>143</v>
      </c>
      <c r="E2178" s="145" t="s">
        <v>1</v>
      </c>
      <c r="F2178" s="146" t="s">
        <v>2246</v>
      </c>
      <c r="H2178" s="147">
        <v>2.8580000000000001</v>
      </c>
      <c r="L2178" s="143"/>
      <c r="M2178" s="148"/>
      <c r="T2178" s="149"/>
      <c r="AT2178" s="145" t="s">
        <v>143</v>
      </c>
      <c r="AU2178" s="145" t="s">
        <v>81</v>
      </c>
      <c r="AV2178" s="12" t="s">
        <v>81</v>
      </c>
      <c r="AW2178" s="12" t="s">
        <v>27</v>
      </c>
      <c r="AX2178" s="12" t="s">
        <v>71</v>
      </c>
      <c r="AY2178" s="145" t="s">
        <v>135</v>
      </c>
    </row>
    <row r="2179" spans="2:51" s="14" customFormat="1">
      <c r="B2179" s="156"/>
      <c r="D2179" s="144" t="s">
        <v>143</v>
      </c>
      <c r="E2179" s="157" t="s">
        <v>1</v>
      </c>
      <c r="F2179" s="158" t="s">
        <v>2247</v>
      </c>
      <c r="H2179" s="157" t="s">
        <v>1</v>
      </c>
      <c r="L2179" s="156"/>
      <c r="M2179" s="159"/>
      <c r="T2179" s="160"/>
      <c r="AT2179" s="157" t="s">
        <v>143</v>
      </c>
      <c r="AU2179" s="157" t="s">
        <v>81</v>
      </c>
      <c r="AV2179" s="14" t="s">
        <v>79</v>
      </c>
      <c r="AW2179" s="14" t="s">
        <v>27</v>
      </c>
      <c r="AX2179" s="14" t="s">
        <v>71</v>
      </c>
      <c r="AY2179" s="157" t="s">
        <v>135</v>
      </c>
    </row>
    <row r="2180" spans="2:51" s="12" customFormat="1">
      <c r="B2180" s="143"/>
      <c r="D2180" s="144" t="s">
        <v>143</v>
      </c>
      <c r="E2180" s="145" t="s">
        <v>1</v>
      </c>
      <c r="F2180" s="146" t="s">
        <v>2248</v>
      </c>
      <c r="H2180" s="147">
        <v>10.725</v>
      </c>
      <c r="L2180" s="143"/>
      <c r="M2180" s="148"/>
      <c r="T2180" s="149"/>
      <c r="AT2180" s="145" t="s">
        <v>143</v>
      </c>
      <c r="AU2180" s="145" t="s">
        <v>81</v>
      </c>
      <c r="AV2180" s="12" t="s">
        <v>81</v>
      </c>
      <c r="AW2180" s="12" t="s">
        <v>27</v>
      </c>
      <c r="AX2180" s="12" t="s">
        <v>71</v>
      </c>
      <c r="AY2180" s="145" t="s">
        <v>135</v>
      </c>
    </row>
    <row r="2181" spans="2:51" s="12" customFormat="1">
      <c r="B2181" s="143"/>
      <c r="D2181" s="144" t="s">
        <v>143</v>
      </c>
      <c r="E2181" s="145" t="s">
        <v>1</v>
      </c>
      <c r="F2181" s="146" t="s">
        <v>2249</v>
      </c>
      <c r="H2181" s="147">
        <v>1.44</v>
      </c>
      <c r="L2181" s="143"/>
      <c r="M2181" s="148"/>
      <c r="T2181" s="149"/>
      <c r="AT2181" s="145" t="s">
        <v>143</v>
      </c>
      <c r="AU2181" s="145" t="s">
        <v>81</v>
      </c>
      <c r="AV2181" s="12" t="s">
        <v>81</v>
      </c>
      <c r="AW2181" s="12" t="s">
        <v>27</v>
      </c>
      <c r="AX2181" s="12" t="s">
        <v>71</v>
      </c>
      <c r="AY2181" s="145" t="s">
        <v>135</v>
      </c>
    </row>
    <row r="2182" spans="2:51" s="12" customFormat="1">
      <c r="B2182" s="143"/>
      <c r="D2182" s="144" t="s">
        <v>143</v>
      </c>
      <c r="E2182" s="145" t="s">
        <v>1</v>
      </c>
      <c r="F2182" s="146" t="s">
        <v>2250</v>
      </c>
      <c r="H2182" s="147">
        <v>4.17</v>
      </c>
      <c r="L2182" s="143"/>
      <c r="M2182" s="148"/>
      <c r="T2182" s="149"/>
      <c r="AT2182" s="145" t="s">
        <v>143</v>
      </c>
      <c r="AU2182" s="145" t="s">
        <v>81</v>
      </c>
      <c r="AV2182" s="12" t="s">
        <v>81</v>
      </c>
      <c r="AW2182" s="12" t="s">
        <v>27</v>
      </c>
      <c r="AX2182" s="12" t="s">
        <v>71</v>
      </c>
      <c r="AY2182" s="145" t="s">
        <v>135</v>
      </c>
    </row>
    <row r="2183" spans="2:51" s="14" customFormat="1">
      <c r="B2183" s="156"/>
      <c r="D2183" s="144" t="s">
        <v>143</v>
      </c>
      <c r="E2183" s="157" t="s">
        <v>1</v>
      </c>
      <c r="F2183" s="158" t="s">
        <v>2251</v>
      </c>
      <c r="H2183" s="157" t="s">
        <v>1</v>
      </c>
      <c r="L2183" s="156"/>
      <c r="M2183" s="159"/>
      <c r="T2183" s="160"/>
      <c r="AT2183" s="157" t="s">
        <v>143</v>
      </c>
      <c r="AU2183" s="157" t="s">
        <v>81</v>
      </c>
      <c r="AV2183" s="14" t="s">
        <v>79</v>
      </c>
      <c r="AW2183" s="14" t="s">
        <v>27</v>
      </c>
      <c r="AX2183" s="14" t="s">
        <v>71</v>
      </c>
      <c r="AY2183" s="157" t="s">
        <v>135</v>
      </c>
    </row>
    <row r="2184" spans="2:51" s="12" customFormat="1">
      <c r="B2184" s="143"/>
      <c r="D2184" s="144" t="s">
        <v>143</v>
      </c>
      <c r="E2184" s="145" t="s">
        <v>1</v>
      </c>
      <c r="F2184" s="146" t="s">
        <v>1970</v>
      </c>
      <c r="H2184" s="147">
        <v>13.6</v>
      </c>
      <c r="L2184" s="143"/>
      <c r="M2184" s="148"/>
      <c r="T2184" s="149"/>
      <c r="AT2184" s="145" t="s">
        <v>143</v>
      </c>
      <c r="AU2184" s="145" t="s">
        <v>81</v>
      </c>
      <c r="AV2184" s="12" t="s">
        <v>81</v>
      </c>
      <c r="AW2184" s="12" t="s">
        <v>27</v>
      </c>
      <c r="AX2184" s="12" t="s">
        <v>71</v>
      </c>
      <c r="AY2184" s="145" t="s">
        <v>135</v>
      </c>
    </row>
    <row r="2185" spans="2:51" s="12" customFormat="1">
      <c r="B2185" s="143"/>
      <c r="D2185" s="144" t="s">
        <v>143</v>
      </c>
      <c r="E2185" s="145" t="s">
        <v>1</v>
      </c>
      <c r="F2185" s="146" t="s">
        <v>2252</v>
      </c>
      <c r="H2185" s="147">
        <v>11.37</v>
      </c>
      <c r="L2185" s="143"/>
      <c r="M2185" s="148"/>
      <c r="T2185" s="149"/>
      <c r="AT2185" s="145" t="s">
        <v>143</v>
      </c>
      <c r="AU2185" s="145" t="s">
        <v>81</v>
      </c>
      <c r="AV2185" s="12" t="s">
        <v>81</v>
      </c>
      <c r="AW2185" s="12" t="s">
        <v>27</v>
      </c>
      <c r="AX2185" s="12" t="s">
        <v>71</v>
      </c>
      <c r="AY2185" s="145" t="s">
        <v>135</v>
      </c>
    </row>
    <row r="2186" spans="2:51" s="12" customFormat="1">
      <c r="B2186" s="143"/>
      <c r="D2186" s="144" t="s">
        <v>143</v>
      </c>
      <c r="E2186" s="145" t="s">
        <v>1</v>
      </c>
      <c r="F2186" s="146" t="s">
        <v>2253</v>
      </c>
      <c r="H2186" s="147">
        <v>8.16</v>
      </c>
      <c r="L2186" s="143"/>
      <c r="M2186" s="148"/>
      <c r="T2186" s="149"/>
      <c r="AT2186" s="145" t="s">
        <v>143</v>
      </c>
      <c r="AU2186" s="145" t="s">
        <v>81</v>
      </c>
      <c r="AV2186" s="12" t="s">
        <v>81</v>
      </c>
      <c r="AW2186" s="12" t="s">
        <v>27</v>
      </c>
      <c r="AX2186" s="12" t="s">
        <v>71</v>
      </c>
      <c r="AY2186" s="145" t="s">
        <v>135</v>
      </c>
    </row>
    <row r="2187" spans="2:51" s="14" customFormat="1">
      <c r="B2187" s="156"/>
      <c r="D2187" s="144" t="s">
        <v>143</v>
      </c>
      <c r="E2187" s="157" t="s">
        <v>1</v>
      </c>
      <c r="F2187" s="158" t="s">
        <v>2254</v>
      </c>
      <c r="H2187" s="157" t="s">
        <v>1</v>
      </c>
      <c r="L2187" s="156"/>
      <c r="M2187" s="159"/>
      <c r="T2187" s="160"/>
      <c r="AT2187" s="157" t="s">
        <v>143</v>
      </c>
      <c r="AU2187" s="157" t="s">
        <v>81</v>
      </c>
      <c r="AV2187" s="14" t="s">
        <v>79</v>
      </c>
      <c r="AW2187" s="14" t="s">
        <v>27</v>
      </c>
      <c r="AX2187" s="14" t="s">
        <v>71</v>
      </c>
      <c r="AY2187" s="157" t="s">
        <v>135</v>
      </c>
    </row>
    <row r="2188" spans="2:51" s="12" customFormat="1">
      <c r="B2188" s="143"/>
      <c r="D2188" s="144" t="s">
        <v>143</v>
      </c>
      <c r="E2188" s="145" t="s">
        <v>1</v>
      </c>
      <c r="F2188" s="146" t="s">
        <v>2255</v>
      </c>
      <c r="H2188" s="147">
        <v>2.88</v>
      </c>
      <c r="L2188" s="143"/>
      <c r="M2188" s="148"/>
      <c r="T2188" s="149"/>
      <c r="AT2188" s="145" t="s">
        <v>143</v>
      </c>
      <c r="AU2188" s="145" t="s">
        <v>81</v>
      </c>
      <c r="AV2188" s="12" t="s">
        <v>81</v>
      </c>
      <c r="AW2188" s="12" t="s">
        <v>27</v>
      </c>
      <c r="AX2188" s="12" t="s">
        <v>71</v>
      </c>
      <c r="AY2188" s="145" t="s">
        <v>135</v>
      </c>
    </row>
    <row r="2189" spans="2:51" s="14" customFormat="1">
      <c r="B2189" s="156"/>
      <c r="D2189" s="144" t="s">
        <v>143</v>
      </c>
      <c r="E2189" s="157" t="s">
        <v>1</v>
      </c>
      <c r="F2189" s="158" t="s">
        <v>2256</v>
      </c>
      <c r="H2189" s="157" t="s">
        <v>1</v>
      </c>
      <c r="L2189" s="156"/>
      <c r="M2189" s="159"/>
      <c r="T2189" s="160"/>
      <c r="AT2189" s="157" t="s">
        <v>143</v>
      </c>
      <c r="AU2189" s="157" t="s">
        <v>81</v>
      </c>
      <c r="AV2189" s="14" t="s">
        <v>79</v>
      </c>
      <c r="AW2189" s="14" t="s">
        <v>27</v>
      </c>
      <c r="AX2189" s="14" t="s">
        <v>71</v>
      </c>
      <c r="AY2189" s="157" t="s">
        <v>135</v>
      </c>
    </row>
    <row r="2190" spans="2:51" s="12" customFormat="1">
      <c r="B2190" s="143"/>
      <c r="D2190" s="144" t="s">
        <v>143</v>
      </c>
      <c r="E2190" s="145" t="s">
        <v>1</v>
      </c>
      <c r="F2190" s="146" t="s">
        <v>2257</v>
      </c>
      <c r="H2190" s="147">
        <v>20.07</v>
      </c>
      <c r="L2190" s="143"/>
      <c r="M2190" s="148"/>
      <c r="T2190" s="149"/>
      <c r="AT2190" s="145" t="s">
        <v>143</v>
      </c>
      <c r="AU2190" s="145" t="s">
        <v>81</v>
      </c>
      <c r="AV2190" s="12" t="s">
        <v>81</v>
      </c>
      <c r="AW2190" s="12" t="s">
        <v>27</v>
      </c>
      <c r="AX2190" s="12" t="s">
        <v>71</v>
      </c>
      <c r="AY2190" s="145" t="s">
        <v>135</v>
      </c>
    </row>
    <row r="2191" spans="2:51" s="12" customFormat="1">
      <c r="B2191" s="143"/>
      <c r="D2191" s="144" t="s">
        <v>143</v>
      </c>
      <c r="E2191" s="145" t="s">
        <v>1</v>
      </c>
      <c r="F2191" s="146" t="s">
        <v>2258</v>
      </c>
      <c r="H2191" s="147">
        <v>7.88</v>
      </c>
      <c r="L2191" s="143"/>
      <c r="M2191" s="148"/>
      <c r="T2191" s="149"/>
      <c r="AT2191" s="145" t="s">
        <v>143</v>
      </c>
      <c r="AU2191" s="145" t="s">
        <v>81</v>
      </c>
      <c r="AV2191" s="12" t="s">
        <v>81</v>
      </c>
      <c r="AW2191" s="12" t="s">
        <v>27</v>
      </c>
      <c r="AX2191" s="12" t="s">
        <v>71</v>
      </c>
      <c r="AY2191" s="145" t="s">
        <v>135</v>
      </c>
    </row>
    <row r="2192" spans="2:51" s="12" customFormat="1">
      <c r="B2192" s="143"/>
      <c r="D2192" s="144" t="s">
        <v>143</v>
      </c>
      <c r="E2192" s="145" t="s">
        <v>1</v>
      </c>
      <c r="F2192" s="146" t="s">
        <v>2259</v>
      </c>
      <c r="H2192" s="147">
        <v>1.28</v>
      </c>
      <c r="L2192" s="143"/>
      <c r="M2192" s="148"/>
      <c r="T2192" s="149"/>
      <c r="AT2192" s="145" t="s">
        <v>143</v>
      </c>
      <c r="AU2192" s="145" t="s">
        <v>81</v>
      </c>
      <c r="AV2192" s="12" t="s">
        <v>81</v>
      </c>
      <c r="AW2192" s="12" t="s">
        <v>27</v>
      </c>
      <c r="AX2192" s="12" t="s">
        <v>71</v>
      </c>
      <c r="AY2192" s="145" t="s">
        <v>135</v>
      </c>
    </row>
    <row r="2193" spans="2:65" s="14" customFormat="1">
      <c r="B2193" s="156"/>
      <c r="D2193" s="144" t="s">
        <v>143</v>
      </c>
      <c r="E2193" s="157" t="s">
        <v>1</v>
      </c>
      <c r="F2193" s="158" t="s">
        <v>2260</v>
      </c>
      <c r="H2193" s="157" t="s">
        <v>1</v>
      </c>
      <c r="L2193" s="156"/>
      <c r="M2193" s="159"/>
      <c r="T2193" s="160"/>
      <c r="AT2193" s="157" t="s">
        <v>143</v>
      </c>
      <c r="AU2193" s="157" t="s">
        <v>81</v>
      </c>
      <c r="AV2193" s="14" t="s">
        <v>79</v>
      </c>
      <c r="AW2193" s="14" t="s">
        <v>27</v>
      </c>
      <c r="AX2193" s="14" t="s">
        <v>71</v>
      </c>
      <c r="AY2193" s="157" t="s">
        <v>135</v>
      </c>
    </row>
    <row r="2194" spans="2:65" s="12" customFormat="1">
      <c r="B2194" s="143"/>
      <c r="D2194" s="144" t="s">
        <v>143</v>
      </c>
      <c r="E2194" s="145" t="s">
        <v>1</v>
      </c>
      <c r="F2194" s="146" t="s">
        <v>2261</v>
      </c>
      <c r="H2194" s="147">
        <v>8.3000000000000007</v>
      </c>
      <c r="L2194" s="143"/>
      <c r="M2194" s="148"/>
      <c r="T2194" s="149"/>
      <c r="AT2194" s="145" t="s">
        <v>143</v>
      </c>
      <c r="AU2194" s="145" t="s">
        <v>81</v>
      </c>
      <c r="AV2194" s="12" t="s">
        <v>81</v>
      </c>
      <c r="AW2194" s="12" t="s">
        <v>27</v>
      </c>
      <c r="AX2194" s="12" t="s">
        <v>71</v>
      </c>
      <c r="AY2194" s="145" t="s">
        <v>135</v>
      </c>
    </row>
    <row r="2195" spans="2:65" s="12" customFormat="1">
      <c r="B2195" s="143"/>
      <c r="D2195" s="144" t="s">
        <v>143</v>
      </c>
      <c r="E2195" s="145" t="s">
        <v>1</v>
      </c>
      <c r="F2195" s="146" t="s">
        <v>2262</v>
      </c>
      <c r="H2195" s="147">
        <v>2.88</v>
      </c>
      <c r="L2195" s="143"/>
      <c r="M2195" s="148"/>
      <c r="T2195" s="149"/>
      <c r="AT2195" s="145" t="s">
        <v>143</v>
      </c>
      <c r="AU2195" s="145" t="s">
        <v>81</v>
      </c>
      <c r="AV2195" s="12" t="s">
        <v>81</v>
      </c>
      <c r="AW2195" s="12" t="s">
        <v>27</v>
      </c>
      <c r="AX2195" s="12" t="s">
        <v>71</v>
      </c>
      <c r="AY2195" s="145" t="s">
        <v>135</v>
      </c>
    </row>
    <row r="2196" spans="2:65" s="12" customFormat="1">
      <c r="B2196" s="143"/>
      <c r="D2196" s="144" t="s">
        <v>143</v>
      </c>
      <c r="E2196" s="145" t="s">
        <v>1</v>
      </c>
      <c r="F2196" s="146" t="s">
        <v>2263</v>
      </c>
      <c r="H2196" s="147">
        <v>4.8</v>
      </c>
      <c r="L2196" s="143"/>
      <c r="M2196" s="148"/>
      <c r="T2196" s="149"/>
      <c r="AT2196" s="145" t="s">
        <v>143</v>
      </c>
      <c r="AU2196" s="145" t="s">
        <v>81</v>
      </c>
      <c r="AV2196" s="12" t="s">
        <v>81</v>
      </c>
      <c r="AW2196" s="12" t="s">
        <v>27</v>
      </c>
      <c r="AX2196" s="12" t="s">
        <v>71</v>
      </c>
      <c r="AY2196" s="145" t="s">
        <v>135</v>
      </c>
    </row>
    <row r="2197" spans="2:65" s="14" customFormat="1">
      <c r="B2197" s="156"/>
      <c r="D2197" s="144" t="s">
        <v>143</v>
      </c>
      <c r="E2197" s="157" t="s">
        <v>1</v>
      </c>
      <c r="F2197" s="158" t="s">
        <v>2264</v>
      </c>
      <c r="H2197" s="157" t="s">
        <v>1</v>
      </c>
      <c r="L2197" s="156"/>
      <c r="M2197" s="159"/>
      <c r="T2197" s="160"/>
      <c r="AT2197" s="157" t="s">
        <v>143</v>
      </c>
      <c r="AU2197" s="157" t="s">
        <v>81</v>
      </c>
      <c r="AV2197" s="14" t="s">
        <v>79</v>
      </c>
      <c r="AW2197" s="14" t="s">
        <v>27</v>
      </c>
      <c r="AX2197" s="14" t="s">
        <v>71</v>
      </c>
      <c r="AY2197" s="157" t="s">
        <v>135</v>
      </c>
    </row>
    <row r="2198" spans="2:65" s="12" customFormat="1">
      <c r="B2198" s="143"/>
      <c r="D2198" s="144" t="s">
        <v>143</v>
      </c>
      <c r="E2198" s="145" t="s">
        <v>1</v>
      </c>
      <c r="F2198" s="146" t="s">
        <v>2265</v>
      </c>
      <c r="H2198" s="147">
        <v>14.976000000000001</v>
      </c>
      <c r="L2198" s="143"/>
      <c r="M2198" s="148"/>
      <c r="T2198" s="149"/>
      <c r="AT2198" s="145" t="s">
        <v>143</v>
      </c>
      <c r="AU2198" s="145" t="s">
        <v>81</v>
      </c>
      <c r="AV2198" s="12" t="s">
        <v>81</v>
      </c>
      <c r="AW2198" s="12" t="s">
        <v>27</v>
      </c>
      <c r="AX2198" s="12" t="s">
        <v>71</v>
      </c>
      <c r="AY2198" s="145" t="s">
        <v>135</v>
      </c>
    </row>
    <row r="2199" spans="2:65" s="12" customFormat="1">
      <c r="B2199" s="143"/>
      <c r="D2199" s="144" t="s">
        <v>143</v>
      </c>
      <c r="E2199" s="145" t="s">
        <v>1</v>
      </c>
      <c r="F2199" s="146" t="s">
        <v>2266</v>
      </c>
      <c r="H2199" s="147">
        <v>8.9700000000000006</v>
      </c>
      <c r="L2199" s="143"/>
      <c r="M2199" s="148"/>
      <c r="T2199" s="149"/>
      <c r="AT2199" s="145" t="s">
        <v>143</v>
      </c>
      <c r="AU2199" s="145" t="s">
        <v>81</v>
      </c>
      <c r="AV2199" s="12" t="s">
        <v>81</v>
      </c>
      <c r="AW2199" s="12" t="s">
        <v>27</v>
      </c>
      <c r="AX2199" s="12" t="s">
        <v>71</v>
      </c>
      <c r="AY2199" s="145" t="s">
        <v>135</v>
      </c>
    </row>
    <row r="2200" spans="2:65" s="12" customFormat="1">
      <c r="B2200" s="143"/>
      <c r="D2200" s="144" t="s">
        <v>143</v>
      </c>
      <c r="E2200" s="145" t="s">
        <v>1</v>
      </c>
      <c r="F2200" s="146" t="s">
        <v>2267</v>
      </c>
      <c r="H2200" s="147">
        <v>17.940000000000001</v>
      </c>
      <c r="L2200" s="143"/>
      <c r="M2200" s="148"/>
      <c r="T2200" s="149"/>
      <c r="AT2200" s="145" t="s">
        <v>143</v>
      </c>
      <c r="AU2200" s="145" t="s">
        <v>81</v>
      </c>
      <c r="AV2200" s="12" t="s">
        <v>81</v>
      </c>
      <c r="AW2200" s="12" t="s">
        <v>27</v>
      </c>
      <c r="AX2200" s="12" t="s">
        <v>71</v>
      </c>
      <c r="AY2200" s="145" t="s">
        <v>135</v>
      </c>
    </row>
    <row r="2201" spans="2:65" s="14" customFormat="1">
      <c r="B2201" s="156"/>
      <c r="D2201" s="144" t="s">
        <v>143</v>
      </c>
      <c r="E2201" s="157" t="s">
        <v>1</v>
      </c>
      <c r="F2201" s="158" t="s">
        <v>2268</v>
      </c>
      <c r="H2201" s="157" t="s">
        <v>1</v>
      </c>
      <c r="L2201" s="156"/>
      <c r="M2201" s="159"/>
      <c r="T2201" s="160"/>
      <c r="AT2201" s="157" t="s">
        <v>143</v>
      </c>
      <c r="AU2201" s="157" t="s">
        <v>81</v>
      </c>
      <c r="AV2201" s="14" t="s">
        <v>79</v>
      </c>
      <c r="AW2201" s="14" t="s">
        <v>27</v>
      </c>
      <c r="AX2201" s="14" t="s">
        <v>71</v>
      </c>
      <c r="AY2201" s="157" t="s">
        <v>135</v>
      </c>
    </row>
    <row r="2202" spans="2:65" s="12" customFormat="1">
      <c r="B2202" s="143"/>
      <c r="D2202" s="144" t="s">
        <v>143</v>
      </c>
      <c r="E2202" s="145" t="s">
        <v>1</v>
      </c>
      <c r="F2202" s="146" t="s">
        <v>2269</v>
      </c>
      <c r="H2202" s="147">
        <v>11.16</v>
      </c>
      <c r="L2202" s="143"/>
      <c r="M2202" s="148"/>
      <c r="T2202" s="149"/>
      <c r="AT2202" s="145" t="s">
        <v>143</v>
      </c>
      <c r="AU2202" s="145" t="s">
        <v>81</v>
      </c>
      <c r="AV2202" s="12" t="s">
        <v>81</v>
      </c>
      <c r="AW2202" s="12" t="s">
        <v>27</v>
      </c>
      <c r="AX2202" s="12" t="s">
        <v>71</v>
      </c>
      <c r="AY2202" s="145" t="s">
        <v>135</v>
      </c>
    </row>
    <row r="2203" spans="2:65" s="12" customFormat="1">
      <c r="B2203" s="143"/>
      <c r="D2203" s="144" t="s">
        <v>143</v>
      </c>
      <c r="E2203" s="145" t="s">
        <v>1</v>
      </c>
      <c r="F2203" s="146" t="s">
        <v>2270</v>
      </c>
      <c r="H2203" s="147">
        <v>13.5</v>
      </c>
      <c r="L2203" s="143"/>
      <c r="M2203" s="148"/>
      <c r="T2203" s="149"/>
      <c r="AT2203" s="145" t="s">
        <v>143</v>
      </c>
      <c r="AU2203" s="145" t="s">
        <v>81</v>
      </c>
      <c r="AV2203" s="12" t="s">
        <v>81</v>
      </c>
      <c r="AW2203" s="12" t="s">
        <v>27</v>
      </c>
      <c r="AX2203" s="12" t="s">
        <v>71</v>
      </c>
      <c r="AY2203" s="145" t="s">
        <v>135</v>
      </c>
    </row>
    <row r="2204" spans="2:65" s="12" customFormat="1">
      <c r="B2204" s="143"/>
      <c r="D2204" s="144" t="s">
        <v>143</v>
      </c>
      <c r="E2204" s="145" t="s">
        <v>1</v>
      </c>
      <c r="F2204" s="146" t="s">
        <v>2271</v>
      </c>
      <c r="H2204" s="147">
        <v>6.48</v>
      </c>
      <c r="L2204" s="143"/>
      <c r="M2204" s="148"/>
      <c r="T2204" s="149"/>
      <c r="AT2204" s="145" t="s">
        <v>143</v>
      </c>
      <c r="AU2204" s="145" t="s">
        <v>81</v>
      </c>
      <c r="AV2204" s="12" t="s">
        <v>81</v>
      </c>
      <c r="AW2204" s="12" t="s">
        <v>27</v>
      </c>
      <c r="AX2204" s="12" t="s">
        <v>71</v>
      </c>
      <c r="AY2204" s="145" t="s">
        <v>135</v>
      </c>
    </row>
    <row r="2205" spans="2:65" s="13" customFormat="1">
      <c r="B2205" s="150"/>
      <c r="D2205" s="144" t="s">
        <v>143</v>
      </c>
      <c r="E2205" s="151" t="s">
        <v>1</v>
      </c>
      <c r="F2205" s="152" t="s">
        <v>174</v>
      </c>
      <c r="H2205" s="153">
        <v>294.43200000000007</v>
      </c>
      <c r="L2205" s="150"/>
      <c r="M2205" s="154"/>
      <c r="T2205" s="155"/>
      <c r="AT2205" s="151" t="s">
        <v>143</v>
      </c>
      <c r="AU2205" s="151" t="s">
        <v>81</v>
      </c>
      <c r="AV2205" s="13" t="s">
        <v>141</v>
      </c>
      <c r="AW2205" s="13" t="s">
        <v>27</v>
      </c>
      <c r="AX2205" s="13" t="s">
        <v>79</v>
      </c>
      <c r="AY2205" s="151" t="s">
        <v>135</v>
      </c>
    </row>
    <row r="2206" spans="2:65" s="1" customFormat="1" ht="24.15" customHeight="1">
      <c r="B2206" s="129"/>
      <c r="C2206" s="130" t="s">
        <v>2272</v>
      </c>
      <c r="D2206" s="130" t="s">
        <v>137</v>
      </c>
      <c r="E2206" s="131" t="s">
        <v>2273</v>
      </c>
      <c r="F2206" s="132" t="s">
        <v>2274</v>
      </c>
      <c r="G2206" s="133" t="s">
        <v>140</v>
      </c>
      <c r="H2206" s="134">
        <v>7.68</v>
      </c>
      <c r="I2206" s="135"/>
      <c r="J2206" s="135">
        <f>ROUND(I2206*H2206,2)</f>
        <v>0</v>
      </c>
      <c r="K2206" s="136"/>
      <c r="L2206" s="29"/>
      <c r="M2206" s="137" t="s">
        <v>1</v>
      </c>
      <c r="N2206" s="138" t="s">
        <v>36</v>
      </c>
      <c r="O2206" s="139">
        <v>0.71</v>
      </c>
      <c r="P2206" s="139">
        <f>O2206*H2206</f>
        <v>5.4527999999999999</v>
      </c>
      <c r="Q2206" s="139">
        <v>1.396E-2</v>
      </c>
      <c r="R2206" s="139">
        <f>Q2206*H2206</f>
        <v>0.1072128</v>
      </c>
      <c r="S2206" s="139">
        <v>0</v>
      </c>
      <c r="T2206" s="140">
        <f>S2206*H2206</f>
        <v>0</v>
      </c>
      <c r="AR2206" s="141" t="s">
        <v>221</v>
      </c>
      <c r="AT2206" s="141" t="s">
        <v>137</v>
      </c>
      <c r="AU2206" s="141" t="s">
        <v>81</v>
      </c>
      <c r="AY2206" s="17" t="s">
        <v>135</v>
      </c>
      <c r="BE2206" s="142">
        <f>IF(N2206="základní",J2206,0)</f>
        <v>0</v>
      </c>
      <c r="BF2206" s="142">
        <f>IF(N2206="snížená",J2206,0)</f>
        <v>0</v>
      </c>
      <c r="BG2206" s="142">
        <f>IF(N2206="zákl. přenesená",J2206,0)</f>
        <v>0</v>
      </c>
      <c r="BH2206" s="142">
        <f>IF(N2206="sníž. přenesená",J2206,0)</f>
        <v>0</v>
      </c>
      <c r="BI2206" s="142">
        <f>IF(N2206="nulová",J2206,0)</f>
        <v>0</v>
      </c>
      <c r="BJ2206" s="17" t="s">
        <v>79</v>
      </c>
      <c r="BK2206" s="142">
        <f>ROUND(I2206*H2206,2)</f>
        <v>0</v>
      </c>
      <c r="BL2206" s="17" t="s">
        <v>221</v>
      </c>
      <c r="BM2206" s="141" t="s">
        <v>2275</v>
      </c>
    </row>
    <row r="2207" spans="2:65" s="12" customFormat="1">
      <c r="B2207" s="143"/>
      <c r="D2207" s="144" t="s">
        <v>143</v>
      </c>
      <c r="E2207" s="145" t="s">
        <v>1</v>
      </c>
      <c r="F2207" s="146" t="s">
        <v>2276</v>
      </c>
      <c r="H2207" s="147">
        <v>7.68</v>
      </c>
      <c r="L2207" s="143"/>
      <c r="M2207" s="148"/>
      <c r="T2207" s="149"/>
      <c r="AT2207" s="145" t="s">
        <v>143</v>
      </c>
      <c r="AU2207" s="145" t="s">
        <v>81</v>
      </c>
      <c r="AV2207" s="12" t="s">
        <v>81</v>
      </c>
      <c r="AW2207" s="12" t="s">
        <v>27</v>
      </c>
      <c r="AX2207" s="12" t="s">
        <v>79</v>
      </c>
      <c r="AY2207" s="145" t="s">
        <v>135</v>
      </c>
    </row>
    <row r="2208" spans="2:65" s="1" customFormat="1" ht="21.75" customHeight="1">
      <c r="B2208" s="129"/>
      <c r="C2208" s="130" t="s">
        <v>2277</v>
      </c>
      <c r="D2208" s="130" t="s">
        <v>137</v>
      </c>
      <c r="E2208" s="131" t="s">
        <v>2278</v>
      </c>
      <c r="F2208" s="132" t="s">
        <v>2279</v>
      </c>
      <c r="G2208" s="133" t="s">
        <v>140</v>
      </c>
      <c r="H2208" s="134">
        <v>178.21</v>
      </c>
      <c r="I2208" s="135"/>
      <c r="J2208" s="135">
        <f>ROUND(I2208*H2208,2)</f>
        <v>0</v>
      </c>
      <c r="K2208" s="136"/>
      <c r="L2208" s="29"/>
      <c r="M2208" s="137" t="s">
        <v>1</v>
      </c>
      <c r="N2208" s="138" t="s">
        <v>36</v>
      </c>
      <c r="O2208" s="139">
        <v>0.25600000000000001</v>
      </c>
      <c r="P2208" s="139">
        <f>O2208*H2208</f>
        <v>45.621760000000002</v>
      </c>
      <c r="Q2208" s="139">
        <v>7.6099999999999996E-3</v>
      </c>
      <c r="R2208" s="139">
        <f>Q2208*H2208</f>
        <v>1.3561780999999999</v>
      </c>
      <c r="S2208" s="139">
        <v>0</v>
      </c>
      <c r="T2208" s="140">
        <f>S2208*H2208</f>
        <v>0</v>
      </c>
      <c r="AR2208" s="141" t="s">
        <v>221</v>
      </c>
      <c r="AT2208" s="141" t="s">
        <v>137</v>
      </c>
      <c r="AU2208" s="141" t="s">
        <v>81</v>
      </c>
      <c r="AY2208" s="17" t="s">
        <v>135</v>
      </c>
      <c r="BE2208" s="142">
        <f>IF(N2208="základní",J2208,0)</f>
        <v>0</v>
      </c>
      <c r="BF2208" s="142">
        <f>IF(N2208="snížená",J2208,0)</f>
        <v>0</v>
      </c>
      <c r="BG2208" s="142">
        <f>IF(N2208="zákl. přenesená",J2208,0)</f>
        <v>0</v>
      </c>
      <c r="BH2208" s="142">
        <f>IF(N2208="sníž. přenesená",J2208,0)</f>
        <v>0</v>
      </c>
      <c r="BI2208" s="142">
        <f>IF(N2208="nulová",J2208,0)</f>
        <v>0</v>
      </c>
      <c r="BJ2208" s="17" t="s">
        <v>79</v>
      </c>
      <c r="BK2208" s="142">
        <f>ROUND(I2208*H2208,2)</f>
        <v>0</v>
      </c>
      <c r="BL2208" s="17" t="s">
        <v>221</v>
      </c>
      <c r="BM2208" s="141" t="s">
        <v>2280</v>
      </c>
    </row>
    <row r="2209" spans="2:65" s="12" customFormat="1">
      <c r="B2209" s="143"/>
      <c r="D2209" s="144" t="s">
        <v>143</v>
      </c>
      <c r="E2209" s="145" t="s">
        <v>1</v>
      </c>
      <c r="F2209" s="146" t="s">
        <v>1563</v>
      </c>
      <c r="H2209" s="147">
        <v>98.92</v>
      </c>
      <c r="L2209" s="143"/>
      <c r="M2209" s="148"/>
      <c r="T2209" s="149"/>
      <c r="AT2209" s="145" t="s">
        <v>143</v>
      </c>
      <c r="AU2209" s="145" t="s">
        <v>81</v>
      </c>
      <c r="AV2209" s="12" t="s">
        <v>81</v>
      </c>
      <c r="AW2209" s="12" t="s">
        <v>27</v>
      </c>
      <c r="AX2209" s="12" t="s">
        <v>71</v>
      </c>
      <c r="AY2209" s="145" t="s">
        <v>135</v>
      </c>
    </row>
    <row r="2210" spans="2:65" s="12" customFormat="1">
      <c r="B2210" s="143"/>
      <c r="D2210" s="144" t="s">
        <v>143</v>
      </c>
      <c r="E2210" s="145" t="s">
        <v>1</v>
      </c>
      <c r="F2210" s="146" t="s">
        <v>1564</v>
      </c>
      <c r="H2210" s="147">
        <v>58.59</v>
      </c>
      <c r="L2210" s="143"/>
      <c r="M2210" s="148"/>
      <c r="T2210" s="149"/>
      <c r="AT2210" s="145" t="s">
        <v>143</v>
      </c>
      <c r="AU2210" s="145" t="s">
        <v>81</v>
      </c>
      <c r="AV2210" s="12" t="s">
        <v>81</v>
      </c>
      <c r="AW2210" s="12" t="s">
        <v>27</v>
      </c>
      <c r="AX2210" s="12" t="s">
        <v>71</v>
      </c>
      <c r="AY2210" s="145" t="s">
        <v>135</v>
      </c>
    </row>
    <row r="2211" spans="2:65" s="12" customFormat="1">
      <c r="B2211" s="143"/>
      <c r="D2211" s="144" t="s">
        <v>143</v>
      </c>
      <c r="E2211" s="145" t="s">
        <v>1</v>
      </c>
      <c r="F2211" s="146" t="s">
        <v>1565</v>
      </c>
      <c r="H2211" s="147">
        <v>20.7</v>
      </c>
      <c r="L2211" s="143"/>
      <c r="M2211" s="148"/>
      <c r="T2211" s="149"/>
      <c r="AT2211" s="145" t="s">
        <v>143</v>
      </c>
      <c r="AU2211" s="145" t="s">
        <v>81</v>
      </c>
      <c r="AV2211" s="12" t="s">
        <v>81</v>
      </c>
      <c r="AW2211" s="12" t="s">
        <v>27</v>
      </c>
      <c r="AX2211" s="12" t="s">
        <v>71</v>
      </c>
      <c r="AY2211" s="145" t="s">
        <v>135</v>
      </c>
    </row>
    <row r="2212" spans="2:65" s="13" customFormat="1">
      <c r="B2212" s="150"/>
      <c r="D2212" s="144" t="s">
        <v>143</v>
      </c>
      <c r="E2212" s="151" t="s">
        <v>1</v>
      </c>
      <c r="F2212" s="152" t="s">
        <v>174</v>
      </c>
      <c r="H2212" s="153">
        <v>178.20999999999998</v>
      </c>
      <c r="L2212" s="150"/>
      <c r="M2212" s="154"/>
      <c r="T2212" s="155"/>
      <c r="AT2212" s="151" t="s">
        <v>143</v>
      </c>
      <c r="AU2212" s="151" t="s">
        <v>81</v>
      </c>
      <c r="AV2212" s="13" t="s">
        <v>141</v>
      </c>
      <c r="AW2212" s="13" t="s">
        <v>27</v>
      </c>
      <c r="AX2212" s="13" t="s">
        <v>79</v>
      </c>
      <c r="AY2212" s="151" t="s">
        <v>135</v>
      </c>
    </row>
    <row r="2213" spans="2:65" s="1" customFormat="1" ht="24.15" customHeight="1">
      <c r="B2213" s="129"/>
      <c r="C2213" s="130" t="s">
        <v>2281</v>
      </c>
      <c r="D2213" s="130" t="s">
        <v>137</v>
      </c>
      <c r="E2213" s="131" t="s">
        <v>2282</v>
      </c>
      <c r="F2213" s="132" t="s">
        <v>2283</v>
      </c>
      <c r="G2213" s="133" t="s">
        <v>382</v>
      </c>
      <c r="H2213" s="134"/>
      <c r="I2213" s="135"/>
      <c r="J2213" s="135">
        <f>ROUND(I2213*H2213,2)</f>
        <v>0</v>
      </c>
      <c r="K2213" s="136"/>
      <c r="L2213" s="29"/>
      <c r="M2213" s="137" t="s">
        <v>1</v>
      </c>
      <c r="N2213" s="138" t="s">
        <v>36</v>
      </c>
      <c r="O2213" s="139">
        <v>0</v>
      </c>
      <c r="P2213" s="139">
        <f>O2213*H2213</f>
        <v>0</v>
      </c>
      <c r="Q2213" s="139">
        <v>0</v>
      </c>
      <c r="R2213" s="139">
        <f>Q2213*H2213</f>
        <v>0</v>
      </c>
      <c r="S2213" s="139">
        <v>0</v>
      </c>
      <c r="T2213" s="140">
        <f>S2213*H2213</f>
        <v>0</v>
      </c>
      <c r="AR2213" s="141" t="s">
        <v>221</v>
      </c>
      <c r="AT2213" s="141" t="s">
        <v>137</v>
      </c>
      <c r="AU2213" s="141" t="s">
        <v>81</v>
      </c>
      <c r="AY2213" s="17" t="s">
        <v>135</v>
      </c>
      <c r="BE2213" s="142">
        <f>IF(N2213="základní",J2213,0)</f>
        <v>0</v>
      </c>
      <c r="BF2213" s="142">
        <f>IF(N2213="snížená",J2213,0)</f>
        <v>0</v>
      </c>
      <c r="BG2213" s="142">
        <f>IF(N2213="zákl. přenesená",J2213,0)</f>
        <v>0</v>
      </c>
      <c r="BH2213" s="142">
        <f>IF(N2213="sníž. přenesená",J2213,0)</f>
        <v>0</v>
      </c>
      <c r="BI2213" s="142">
        <f>IF(N2213="nulová",J2213,0)</f>
        <v>0</v>
      </c>
      <c r="BJ2213" s="17" t="s">
        <v>79</v>
      </c>
      <c r="BK2213" s="142">
        <f>ROUND(I2213*H2213,2)</f>
        <v>0</v>
      </c>
      <c r="BL2213" s="17" t="s">
        <v>221</v>
      </c>
      <c r="BM2213" s="141" t="s">
        <v>2284</v>
      </c>
    </row>
    <row r="2214" spans="2:65" s="11" customFormat="1" ht="22.95" customHeight="1">
      <c r="B2214" s="118"/>
      <c r="D2214" s="119" t="s">
        <v>70</v>
      </c>
      <c r="E2214" s="127" t="s">
        <v>2285</v>
      </c>
      <c r="F2214" s="127" t="s">
        <v>2286</v>
      </c>
      <c r="J2214" s="128">
        <f>BK2214</f>
        <v>0</v>
      </c>
      <c r="L2214" s="118"/>
      <c r="M2214" s="122"/>
      <c r="P2214" s="123">
        <f>SUM(P2215:P2245)</f>
        <v>393.88945799999999</v>
      </c>
      <c r="R2214" s="123">
        <f>SUM(R2215:R2245)</f>
        <v>6.0933502399999995</v>
      </c>
      <c r="T2214" s="124">
        <f>SUM(T2215:T2245)</f>
        <v>0</v>
      </c>
      <c r="AR2214" s="119" t="s">
        <v>81</v>
      </c>
      <c r="AT2214" s="125" t="s">
        <v>70</v>
      </c>
      <c r="AU2214" s="125" t="s">
        <v>79</v>
      </c>
      <c r="AY2214" s="119" t="s">
        <v>135</v>
      </c>
      <c r="BK2214" s="126">
        <f>SUM(BK2215:BK2245)</f>
        <v>0</v>
      </c>
    </row>
    <row r="2215" spans="2:65" s="1" customFormat="1" ht="24.15" customHeight="1">
      <c r="B2215" s="129"/>
      <c r="C2215" s="130" t="s">
        <v>2287</v>
      </c>
      <c r="D2215" s="130" t="s">
        <v>137</v>
      </c>
      <c r="E2215" s="131" t="s">
        <v>2288</v>
      </c>
      <c r="F2215" s="132" t="s">
        <v>2289</v>
      </c>
      <c r="G2215" s="133" t="s">
        <v>188</v>
      </c>
      <c r="H2215" s="134">
        <v>15.4</v>
      </c>
      <c r="I2215" s="135"/>
      <c r="J2215" s="135">
        <f>ROUND(I2215*H2215,2)</f>
        <v>0</v>
      </c>
      <c r="K2215" s="136"/>
      <c r="L2215" s="29"/>
      <c r="M2215" s="137" t="s">
        <v>1</v>
      </c>
      <c r="N2215" s="138" t="s">
        <v>36</v>
      </c>
      <c r="O2215" s="139">
        <v>0</v>
      </c>
      <c r="P2215" s="139">
        <f>O2215*H2215</f>
        <v>0</v>
      </c>
      <c r="Q2215" s="139">
        <v>0</v>
      </c>
      <c r="R2215" s="139">
        <f>Q2215*H2215</f>
        <v>0</v>
      </c>
      <c r="S2215" s="139">
        <v>0</v>
      </c>
      <c r="T2215" s="140">
        <f>S2215*H2215</f>
        <v>0</v>
      </c>
      <c r="AR2215" s="141" t="s">
        <v>221</v>
      </c>
      <c r="AT2215" s="141" t="s">
        <v>137</v>
      </c>
      <c r="AU2215" s="141" t="s">
        <v>81</v>
      </c>
      <c r="AY2215" s="17" t="s">
        <v>135</v>
      </c>
      <c r="BE2215" s="142">
        <f>IF(N2215="základní",J2215,0)</f>
        <v>0</v>
      </c>
      <c r="BF2215" s="142">
        <f>IF(N2215="snížená",J2215,0)</f>
        <v>0</v>
      </c>
      <c r="BG2215" s="142">
        <f>IF(N2215="zákl. přenesená",J2215,0)</f>
        <v>0</v>
      </c>
      <c r="BH2215" s="142">
        <f>IF(N2215="sníž. přenesená",J2215,0)</f>
        <v>0</v>
      </c>
      <c r="BI2215" s="142">
        <f>IF(N2215="nulová",J2215,0)</f>
        <v>0</v>
      </c>
      <c r="BJ2215" s="17" t="s">
        <v>79</v>
      </c>
      <c r="BK2215" s="142">
        <f>ROUND(I2215*H2215,2)</f>
        <v>0</v>
      </c>
      <c r="BL2215" s="17" t="s">
        <v>221</v>
      </c>
      <c r="BM2215" s="141" t="s">
        <v>2290</v>
      </c>
    </row>
    <row r="2216" spans="2:65" s="1" customFormat="1" ht="37.950000000000003" customHeight="1">
      <c r="B2216" s="129"/>
      <c r="C2216" s="130" t="s">
        <v>2291</v>
      </c>
      <c r="D2216" s="130" t="s">
        <v>137</v>
      </c>
      <c r="E2216" s="131" t="s">
        <v>2292</v>
      </c>
      <c r="F2216" s="132" t="s">
        <v>2293</v>
      </c>
      <c r="G2216" s="133" t="s">
        <v>330</v>
      </c>
      <c r="H2216" s="134">
        <v>1</v>
      </c>
      <c r="I2216" s="135"/>
      <c r="J2216" s="135">
        <f>ROUND(I2216*H2216,2)</f>
        <v>0</v>
      </c>
      <c r="K2216" s="136"/>
      <c r="L2216" s="29"/>
      <c r="M2216" s="137" t="s">
        <v>1</v>
      </c>
      <c r="N2216" s="138" t="s">
        <v>36</v>
      </c>
      <c r="O2216" s="139">
        <v>1.8360000000000001</v>
      </c>
      <c r="P2216" s="139">
        <f>O2216*H2216</f>
        <v>1.8360000000000001</v>
      </c>
      <c r="Q2216" s="139">
        <v>0</v>
      </c>
      <c r="R2216" s="139">
        <f>Q2216*H2216</f>
        <v>0</v>
      </c>
      <c r="S2216" s="139">
        <v>0</v>
      </c>
      <c r="T2216" s="140">
        <f>S2216*H2216</f>
        <v>0</v>
      </c>
      <c r="AR2216" s="141" t="s">
        <v>221</v>
      </c>
      <c r="AT2216" s="141" t="s">
        <v>137</v>
      </c>
      <c r="AU2216" s="141" t="s">
        <v>81</v>
      </c>
      <c r="AY2216" s="17" t="s">
        <v>135</v>
      </c>
      <c r="BE2216" s="142">
        <f>IF(N2216="základní",J2216,0)</f>
        <v>0</v>
      </c>
      <c r="BF2216" s="142">
        <f>IF(N2216="snížená",J2216,0)</f>
        <v>0</v>
      </c>
      <c r="BG2216" s="142">
        <f>IF(N2216="zákl. přenesená",J2216,0)</f>
        <v>0</v>
      </c>
      <c r="BH2216" s="142">
        <f>IF(N2216="sníž. přenesená",J2216,0)</f>
        <v>0</v>
      </c>
      <c r="BI2216" s="142">
        <f>IF(N2216="nulová",J2216,0)</f>
        <v>0</v>
      </c>
      <c r="BJ2216" s="17" t="s">
        <v>79</v>
      </c>
      <c r="BK2216" s="142">
        <f>ROUND(I2216*H2216,2)</f>
        <v>0</v>
      </c>
      <c r="BL2216" s="17" t="s">
        <v>221</v>
      </c>
      <c r="BM2216" s="141" t="s">
        <v>2294</v>
      </c>
    </row>
    <row r="2217" spans="2:65" s="1" customFormat="1" ht="24.15" customHeight="1">
      <c r="B2217" s="129"/>
      <c r="C2217" s="130" t="s">
        <v>2295</v>
      </c>
      <c r="D2217" s="130" t="s">
        <v>137</v>
      </c>
      <c r="E2217" s="131" t="s">
        <v>2296</v>
      </c>
      <c r="F2217" s="132" t="s">
        <v>2297</v>
      </c>
      <c r="G2217" s="133" t="s">
        <v>140</v>
      </c>
      <c r="H2217" s="134">
        <v>3.214</v>
      </c>
      <c r="I2217" s="135"/>
      <c r="J2217" s="135">
        <f>ROUND(I2217*H2217,2)</f>
        <v>0</v>
      </c>
      <c r="K2217" s="136"/>
      <c r="L2217" s="29"/>
      <c r="M2217" s="137" t="s">
        <v>1</v>
      </c>
      <c r="N2217" s="138" t="s">
        <v>36</v>
      </c>
      <c r="O2217" s="139">
        <v>0.69899999999999995</v>
      </c>
      <c r="P2217" s="139">
        <f>O2217*H2217</f>
        <v>2.2465859999999997</v>
      </c>
      <c r="Q2217" s="139">
        <v>1.256E-2</v>
      </c>
      <c r="R2217" s="139">
        <f>Q2217*H2217</f>
        <v>4.0367840000000002E-2</v>
      </c>
      <c r="S2217" s="139">
        <v>0</v>
      </c>
      <c r="T2217" s="140">
        <f>S2217*H2217</f>
        <v>0</v>
      </c>
      <c r="AR2217" s="141" t="s">
        <v>221</v>
      </c>
      <c r="AT2217" s="141" t="s">
        <v>137</v>
      </c>
      <c r="AU2217" s="141" t="s">
        <v>81</v>
      </c>
      <c r="AY2217" s="17" t="s">
        <v>135</v>
      </c>
      <c r="BE2217" s="142">
        <f>IF(N2217="základní",J2217,0)</f>
        <v>0</v>
      </c>
      <c r="BF2217" s="142">
        <f>IF(N2217="snížená",J2217,0)</f>
        <v>0</v>
      </c>
      <c r="BG2217" s="142">
        <f>IF(N2217="zákl. přenesená",J2217,0)</f>
        <v>0</v>
      </c>
      <c r="BH2217" s="142">
        <f>IF(N2217="sníž. přenesená",J2217,0)</f>
        <v>0</v>
      </c>
      <c r="BI2217" s="142">
        <f>IF(N2217="nulová",J2217,0)</f>
        <v>0</v>
      </c>
      <c r="BJ2217" s="17" t="s">
        <v>79</v>
      </c>
      <c r="BK2217" s="142">
        <f>ROUND(I2217*H2217,2)</f>
        <v>0</v>
      </c>
      <c r="BL2217" s="17" t="s">
        <v>221</v>
      </c>
      <c r="BM2217" s="141" t="s">
        <v>2298</v>
      </c>
    </row>
    <row r="2218" spans="2:65" s="14" customFormat="1">
      <c r="B2218" s="156"/>
      <c r="D2218" s="144" t="s">
        <v>143</v>
      </c>
      <c r="E2218" s="157" t="s">
        <v>1</v>
      </c>
      <c r="F2218" s="158" t="s">
        <v>2299</v>
      </c>
      <c r="H2218" s="157" t="s">
        <v>1</v>
      </c>
      <c r="L2218" s="156"/>
      <c r="M2218" s="159"/>
      <c r="T2218" s="160"/>
      <c r="AT2218" s="157" t="s">
        <v>143</v>
      </c>
      <c r="AU2218" s="157" t="s">
        <v>81</v>
      </c>
      <c r="AV2218" s="14" t="s">
        <v>79</v>
      </c>
      <c r="AW2218" s="14" t="s">
        <v>27</v>
      </c>
      <c r="AX2218" s="14" t="s">
        <v>71</v>
      </c>
      <c r="AY2218" s="157" t="s">
        <v>135</v>
      </c>
    </row>
    <row r="2219" spans="2:65" s="12" customFormat="1">
      <c r="B2219" s="143"/>
      <c r="D2219" s="144" t="s">
        <v>143</v>
      </c>
      <c r="E2219" s="145" t="s">
        <v>1</v>
      </c>
      <c r="F2219" s="146" t="s">
        <v>2300</v>
      </c>
      <c r="H2219" s="147">
        <v>3.214</v>
      </c>
      <c r="L2219" s="143"/>
      <c r="M2219" s="148"/>
      <c r="T2219" s="149"/>
      <c r="AT2219" s="145" t="s">
        <v>143</v>
      </c>
      <c r="AU2219" s="145" t="s">
        <v>81</v>
      </c>
      <c r="AV2219" s="12" t="s">
        <v>81</v>
      </c>
      <c r="AW2219" s="12" t="s">
        <v>27</v>
      </c>
      <c r="AX2219" s="12" t="s">
        <v>79</v>
      </c>
      <c r="AY2219" s="145" t="s">
        <v>135</v>
      </c>
    </row>
    <row r="2220" spans="2:65" s="1" customFormat="1" ht="24.15" customHeight="1">
      <c r="B2220" s="129"/>
      <c r="C2220" s="130" t="s">
        <v>2301</v>
      </c>
      <c r="D2220" s="130" t="s">
        <v>137</v>
      </c>
      <c r="E2220" s="131" t="s">
        <v>2302</v>
      </c>
      <c r="F2220" s="132" t="s">
        <v>2303</v>
      </c>
      <c r="G2220" s="133" t="s">
        <v>140</v>
      </c>
      <c r="H2220" s="134">
        <v>187.249</v>
      </c>
      <c r="I2220" s="135"/>
      <c r="J2220" s="135">
        <f>ROUND(I2220*H2220,2)</f>
        <v>0</v>
      </c>
      <c r="K2220" s="136"/>
      <c r="L2220" s="29"/>
      <c r="M2220" s="137" t="s">
        <v>1</v>
      </c>
      <c r="N2220" s="138" t="s">
        <v>36</v>
      </c>
      <c r="O2220" s="139">
        <v>0.96799999999999997</v>
      </c>
      <c r="P2220" s="139">
        <f>O2220*H2220</f>
        <v>181.25703199999998</v>
      </c>
      <c r="Q2220" s="139">
        <v>1.2200000000000001E-2</v>
      </c>
      <c r="R2220" s="139">
        <f>Q2220*H2220</f>
        <v>2.2844378000000001</v>
      </c>
      <c r="S2220" s="139">
        <v>0</v>
      </c>
      <c r="T2220" s="140">
        <f>S2220*H2220</f>
        <v>0</v>
      </c>
      <c r="AR2220" s="141" t="s">
        <v>221</v>
      </c>
      <c r="AT2220" s="141" t="s">
        <v>137</v>
      </c>
      <c r="AU2220" s="141" t="s">
        <v>81</v>
      </c>
      <c r="AY2220" s="17" t="s">
        <v>135</v>
      </c>
      <c r="BE2220" s="142">
        <f>IF(N2220="základní",J2220,0)</f>
        <v>0</v>
      </c>
      <c r="BF2220" s="142">
        <f>IF(N2220="snížená",J2220,0)</f>
        <v>0</v>
      </c>
      <c r="BG2220" s="142">
        <f>IF(N2220="zákl. přenesená",J2220,0)</f>
        <v>0</v>
      </c>
      <c r="BH2220" s="142">
        <f>IF(N2220="sníž. přenesená",J2220,0)</f>
        <v>0</v>
      </c>
      <c r="BI2220" s="142">
        <f>IF(N2220="nulová",J2220,0)</f>
        <v>0</v>
      </c>
      <c r="BJ2220" s="17" t="s">
        <v>79</v>
      </c>
      <c r="BK2220" s="142">
        <f>ROUND(I2220*H2220,2)</f>
        <v>0</v>
      </c>
      <c r="BL2220" s="17" t="s">
        <v>221</v>
      </c>
      <c r="BM2220" s="141" t="s">
        <v>2304</v>
      </c>
    </row>
    <row r="2221" spans="2:65" s="14" customFormat="1">
      <c r="B2221" s="156"/>
      <c r="D2221" s="144" t="s">
        <v>143</v>
      </c>
      <c r="E2221" s="157" t="s">
        <v>1</v>
      </c>
      <c r="F2221" s="158" t="s">
        <v>584</v>
      </c>
      <c r="H2221" s="157" t="s">
        <v>1</v>
      </c>
      <c r="L2221" s="156"/>
      <c r="M2221" s="159"/>
      <c r="T2221" s="160"/>
      <c r="AT2221" s="157" t="s">
        <v>143</v>
      </c>
      <c r="AU2221" s="157" t="s">
        <v>81</v>
      </c>
      <c r="AV2221" s="14" t="s">
        <v>79</v>
      </c>
      <c r="AW2221" s="14" t="s">
        <v>27</v>
      </c>
      <c r="AX2221" s="14" t="s">
        <v>71</v>
      </c>
      <c r="AY2221" s="157" t="s">
        <v>135</v>
      </c>
    </row>
    <row r="2222" spans="2:65" s="12" customFormat="1">
      <c r="B2222" s="143"/>
      <c r="D2222" s="144" t="s">
        <v>143</v>
      </c>
      <c r="E2222" s="145" t="s">
        <v>1</v>
      </c>
      <c r="F2222" s="146" t="s">
        <v>2305</v>
      </c>
      <c r="H2222" s="147">
        <v>86.89</v>
      </c>
      <c r="L2222" s="143"/>
      <c r="M2222" s="148"/>
      <c r="T2222" s="149"/>
      <c r="AT2222" s="145" t="s">
        <v>143</v>
      </c>
      <c r="AU2222" s="145" t="s">
        <v>81</v>
      </c>
      <c r="AV2222" s="12" t="s">
        <v>81</v>
      </c>
      <c r="AW2222" s="12" t="s">
        <v>27</v>
      </c>
      <c r="AX2222" s="12" t="s">
        <v>71</v>
      </c>
      <c r="AY2222" s="145" t="s">
        <v>135</v>
      </c>
    </row>
    <row r="2223" spans="2:65" s="14" customFormat="1">
      <c r="B2223" s="156"/>
      <c r="D2223" s="144" t="s">
        <v>143</v>
      </c>
      <c r="E2223" s="157" t="s">
        <v>1</v>
      </c>
      <c r="F2223" s="158" t="s">
        <v>591</v>
      </c>
      <c r="H2223" s="157" t="s">
        <v>1</v>
      </c>
      <c r="L2223" s="156"/>
      <c r="M2223" s="159"/>
      <c r="T2223" s="160"/>
      <c r="AT2223" s="157" t="s">
        <v>143</v>
      </c>
      <c r="AU2223" s="157" t="s">
        <v>81</v>
      </c>
      <c r="AV2223" s="14" t="s">
        <v>79</v>
      </c>
      <c r="AW2223" s="14" t="s">
        <v>27</v>
      </c>
      <c r="AX2223" s="14" t="s">
        <v>71</v>
      </c>
      <c r="AY2223" s="157" t="s">
        <v>135</v>
      </c>
    </row>
    <row r="2224" spans="2:65" s="12" customFormat="1">
      <c r="B2224" s="143"/>
      <c r="D2224" s="144" t="s">
        <v>143</v>
      </c>
      <c r="E2224" s="145" t="s">
        <v>1</v>
      </c>
      <c r="F2224" s="146" t="s">
        <v>2306</v>
      </c>
      <c r="H2224" s="147">
        <v>100.35899999999999</v>
      </c>
      <c r="L2224" s="143"/>
      <c r="M2224" s="148"/>
      <c r="T2224" s="149"/>
      <c r="AT2224" s="145" t="s">
        <v>143</v>
      </c>
      <c r="AU2224" s="145" t="s">
        <v>81</v>
      </c>
      <c r="AV2224" s="12" t="s">
        <v>81</v>
      </c>
      <c r="AW2224" s="12" t="s">
        <v>27</v>
      </c>
      <c r="AX2224" s="12" t="s">
        <v>71</v>
      </c>
      <c r="AY2224" s="145" t="s">
        <v>135</v>
      </c>
    </row>
    <row r="2225" spans="2:65" s="13" customFormat="1">
      <c r="B2225" s="150"/>
      <c r="D2225" s="144" t="s">
        <v>143</v>
      </c>
      <c r="E2225" s="151" t="s">
        <v>1</v>
      </c>
      <c r="F2225" s="152" t="s">
        <v>174</v>
      </c>
      <c r="H2225" s="153">
        <v>187.249</v>
      </c>
      <c r="L2225" s="150"/>
      <c r="M2225" s="154"/>
      <c r="T2225" s="155"/>
      <c r="AT2225" s="151" t="s">
        <v>143</v>
      </c>
      <c r="AU2225" s="151" t="s">
        <v>81</v>
      </c>
      <c r="AV2225" s="13" t="s">
        <v>141</v>
      </c>
      <c r="AW2225" s="13" t="s">
        <v>27</v>
      </c>
      <c r="AX2225" s="13" t="s">
        <v>79</v>
      </c>
      <c r="AY2225" s="151" t="s">
        <v>135</v>
      </c>
    </row>
    <row r="2226" spans="2:65" s="1" customFormat="1" ht="24.15" customHeight="1">
      <c r="B2226" s="129"/>
      <c r="C2226" s="130" t="s">
        <v>2307</v>
      </c>
      <c r="D2226" s="130" t="s">
        <v>137</v>
      </c>
      <c r="E2226" s="131" t="s">
        <v>2308</v>
      </c>
      <c r="F2226" s="132" t="s">
        <v>2309</v>
      </c>
      <c r="G2226" s="133" t="s">
        <v>140</v>
      </c>
      <c r="H2226" s="134">
        <v>40.64</v>
      </c>
      <c r="I2226" s="135"/>
      <c r="J2226" s="135">
        <f>ROUND(I2226*H2226,2)</f>
        <v>0</v>
      </c>
      <c r="K2226" s="136"/>
      <c r="L2226" s="29"/>
      <c r="M2226" s="137" t="s">
        <v>1</v>
      </c>
      <c r="N2226" s="138" t="s">
        <v>36</v>
      </c>
      <c r="O2226" s="139">
        <v>0.96799999999999997</v>
      </c>
      <c r="P2226" s="139">
        <f>O2226*H2226</f>
        <v>39.33952</v>
      </c>
      <c r="Q2226" s="139">
        <v>1.259E-2</v>
      </c>
      <c r="R2226" s="139">
        <f>Q2226*H2226</f>
        <v>0.51165760000000005</v>
      </c>
      <c r="S2226" s="139">
        <v>0</v>
      </c>
      <c r="T2226" s="140">
        <f>S2226*H2226</f>
        <v>0</v>
      </c>
      <c r="AR2226" s="141" t="s">
        <v>221</v>
      </c>
      <c r="AT2226" s="141" t="s">
        <v>137</v>
      </c>
      <c r="AU2226" s="141" t="s">
        <v>81</v>
      </c>
      <c r="AY2226" s="17" t="s">
        <v>135</v>
      </c>
      <c r="BE2226" s="142">
        <f>IF(N2226="základní",J2226,0)</f>
        <v>0</v>
      </c>
      <c r="BF2226" s="142">
        <f>IF(N2226="snížená",J2226,0)</f>
        <v>0</v>
      </c>
      <c r="BG2226" s="142">
        <f>IF(N2226="zákl. přenesená",J2226,0)</f>
        <v>0</v>
      </c>
      <c r="BH2226" s="142">
        <f>IF(N2226="sníž. přenesená",J2226,0)</f>
        <v>0</v>
      </c>
      <c r="BI2226" s="142">
        <f>IF(N2226="nulová",J2226,0)</f>
        <v>0</v>
      </c>
      <c r="BJ2226" s="17" t="s">
        <v>79</v>
      </c>
      <c r="BK2226" s="142">
        <f>ROUND(I2226*H2226,2)</f>
        <v>0</v>
      </c>
      <c r="BL2226" s="17" t="s">
        <v>221</v>
      </c>
      <c r="BM2226" s="141" t="s">
        <v>2310</v>
      </c>
    </row>
    <row r="2227" spans="2:65" s="14" customFormat="1">
      <c r="B2227" s="156"/>
      <c r="D2227" s="144" t="s">
        <v>143</v>
      </c>
      <c r="E2227" s="157" t="s">
        <v>1</v>
      </c>
      <c r="F2227" s="158" t="s">
        <v>584</v>
      </c>
      <c r="H2227" s="157" t="s">
        <v>1</v>
      </c>
      <c r="L2227" s="156"/>
      <c r="M2227" s="159"/>
      <c r="T2227" s="160"/>
      <c r="AT2227" s="157" t="s">
        <v>143</v>
      </c>
      <c r="AU2227" s="157" t="s">
        <v>81</v>
      </c>
      <c r="AV2227" s="14" t="s">
        <v>79</v>
      </c>
      <c r="AW2227" s="14" t="s">
        <v>27</v>
      </c>
      <c r="AX2227" s="14" t="s">
        <v>71</v>
      </c>
      <c r="AY2227" s="157" t="s">
        <v>135</v>
      </c>
    </row>
    <row r="2228" spans="2:65" s="12" customFormat="1" ht="20.399999999999999">
      <c r="B2228" s="143"/>
      <c r="D2228" s="144" t="s">
        <v>143</v>
      </c>
      <c r="E2228" s="145" t="s">
        <v>1</v>
      </c>
      <c r="F2228" s="146" t="s">
        <v>2311</v>
      </c>
      <c r="H2228" s="147">
        <v>40.64</v>
      </c>
      <c r="L2228" s="143"/>
      <c r="M2228" s="148"/>
      <c r="T2228" s="149"/>
      <c r="AT2228" s="145" t="s">
        <v>143</v>
      </c>
      <c r="AU2228" s="145" t="s">
        <v>81</v>
      </c>
      <c r="AV2228" s="12" t="s">
        <v>81</v>
      </c>
      <c r="AW2228" s="12" t="s">
        <v>27</v>
      </c>
      <c r="AX2228" s="12" t="s">
        <v>79</v>
      </c>
      <c r="AY2228" s="145" t="s">
        <v>135</v>
      </c>
    </row>
    <row r="2229" spans="2:65" s="1" customFormat="1" ht="24.15" customHeight="1">
      <c r="B2229" s="129"/>
      <c r="C2229" s="130" t="s">
        <v>2312</v>
      </c>
      <c r="D2229" s="130" t="s">
        <v>137</v>
      </c>
      <c r="E2229" s="131" t="s">
        <v>2313</v>
      </c>
      <c r="F2229" s="132" t="s">
        <v>2314</v>
      </c>
      <c r="G2229" s="133" t="s">
        <v>140</v>
      </c>
      <c r="H2229" s="134">
        <v>7.83</v>
      </c>
      <c r="I2229" s="135"/>
      <c r="J2229" s="135">
        <f>ROUND(I2229*H2229,2)</f>
        <v>0</v>
      </c>
      <c r="K2229" s="136"/>
      <c r="L2229" s="29"/>
      <c r="M2229" s="137" t="s">
        <v>1</v>
      </c>
      <c r="N2229" s="138" t="s">
        <v>36</v>
      </c>
      <c r="O2229" s="139">
        <v>1.04</v>
      </c>
      <c r="P2229" s="139">
        <f>O2229*H2229</f>
        <v>8.1432000000000002</v>
      </c>
      <c r="Q2229" s="139">
        <v>1.455E-2</v>
      </c>
      <c r="R2229" s="139">
        <f>Q2229*H2229</f>
        <v>0.1139265</v>
      </c>
      <c r="S2229" s="139">
        <v>0</v>
      </c>
      <c r="T2229" s="140">
        <f>S2229*H2229</f>
        <v>0</v>
      </c>
      <c r="AR2229" s="141" t="s">
        <v>221</v>
      </c>
      <c r="AT2229" s="141" t="s">
        <v>137</v>
      </c>
      <c r="AU2229" s="141" t="s">
        <v>81</v>
      </c>
      <c r="AY2229" s="17" t="s">
        <v>135</v>
      </c>
      <c r="BE2229" s="142">
        <f>IF(N2229="základní",J2229,0)</f>
        <v>0</v>
      </c>
      <c r="BF2229" s="142">
        <f>IF(N2229="snížená",J2229,0)</f>
        <v>0</v>
      </c>
      <c r="BG2229" s="142">
        <f>IF(N2229="zákl. přenesená",J2229,0)</f>
        <v>0</v>
      </c>
      <c r="BH2229" s="142">
        <f>IF(N2229="sníž. přenesená",J2229,0)</f>
        <v>0</v>
      </c>
      <c r="BI2229" s="142">
        <f>IF(N2229="nulová",J2229,0)</f>
        <v>0</v>
      </c>
      <c r="BJ2229" s="17" t="s">
        <v>79</v>
      </c>
      <c r="BK2229" s="142">
        <f>ROUND(I2229*H2229,2)</f>
        <v>0</v>
      </c>
      <c r="BL2229" s="17" t="s">
        <v>221</v>
      </c>
      <c r="BM2229" s="141" t="s">
        <v>2315</v>
      </c>
    </row>
    <row r="2230" spans="2:65" s="14" customFormat="1">
      <c r="B2230" s="156"/>
      <c r="D2230" s="144" t="s">
        <v>143</v>
      </c>
      <c r="E2230" s="157" t="s">
        <v>1</v>
      </c>
      <c r="F2230" s="158" t="s">
        <v>584</v>
      </c>
      <c r="H2230" s="157" t="s">
        <v>1</v>
      </c>
      <c r="L2230" s="156"/>
      <c r="M2230" s="159"/>
      <c r="T2230" s="160"/>
      <c r="AT2230" s="157" t="s">
        <v>143</v>
      </c>
      <c r="AU2230" s="157" t="s">
        <v>81</v>
      </c>
      <c r="AV2230" s="14" t="s">
        <v>79</v>
      </c>
      <c r="AW2230" s="14" t="s">
        <v>27</v>
      </c>
      <c r="AX2230" s="14" t="s">
        <v>71</v>
      </c>
      <c r="AY2230" s="157" t="s">
        <v>135</v>
      </c>
    </row>
    <row r="2231" spans="2:65" s="12" customFormat="1">
      <c r="B2231" s="143"/>
      <c r="D2231" s="144" t="s">
        <v>143</v>
      </c>
      <c r="E2231" s="145" t="s">
        <v>1</v>
      </c>
      <c r="F2231" s="146" t="s">
        <v>2316</v>
      </c>
      <c r="H2231" s="147">
        <v>3.81</v>
      </c>
      <c r="L2231" s="143"/>
      <c r="M2231" s="148"/>
      <c r="T2231" s="149"/>
      <c r="AT2231" s="145" t="s">
        <v>143</v>
      </c>
      <c r="AU2231" s="145" t="s">
        <v>81</v>
      </c>
      <c r="AV2231" s="12" t="s">
        <v>81</v>
      </c>
      <c r="AW2231" s="12" t="s">
        <v>27</v>
      </c>
      <c r="AX2231" s="12" t="s">
        <v>71</v>
      </c>
      <c r="AY2231" s="145" t="s">
        <v>135</v>
      </c>
    </row>
    <row r="2232" spans="2:65" s="14" customFormat="1">
      <c r="B2232" s="156"/>
      <c r="D2232" s="144" t="s">
        <v>143</v>
      </c>
      <c r="E2232" s="157" t="s">
        <v>1</v>
      </c>
      <c r="F2232" s="158" t="s">
        <v>591</v>
      </c>
      <c r="H2232" s="157" t="s">
        <v>1</v>
      </c>
      <c r="L2232" s="156"/>
      <c r="M2232" s="159"/>
      <c r="T2232" s="160"/>
      <c r="AT2232" s="157" t="s">
        <v>143</v>
      </c>
      <c r="AU2232" s="157" t="s">
        <v>81</v>
      </c>
      <c r="AV2232" s="14" t="s">
        <v>79</v>
      </c>
      <c r="AW2232" s="14" t="s">
        <v>27</v>
      </c>
      <c r="AX2232" s="14" t="s">
        <v>71</v>
      </c>
      <c r="AY2232" s="157" t="s">
        <v>135</v>
      </c>
    </row>
    <row r="2233" spans="2:65" s="12" customFormat="1">
      <c r="B2233" s="143"/>
      <c r="D2233" s="144" t="s">
        <v>143</v>
      </c>
      <c r="E2233" s="145" t="s">
        <v>1</v>
      </c>
      <c r="F2233" s="146" t="s">
        <v>2317</v>
      </c>
      <c r="H2233" s="147">
        <v>4.0199999999999996</v>
      </c>
      <c r="L2233" s="143"/>
      <c r="M2233" s="148"/>
      <c r="T2233" s="149"/>
      <c r="AT2233" s="145" t="s">
        <v>143</v>
      </c>
      <c r="AU2233" s="145" t="s">
        <v>81</v>
      </c>
      <c r="AV2233" s="12" t="s">
        <v>81</v>
      </c>
      <c r="AW2233" s="12" t="s">
        <v>27</v>
      </c>
      <c r="AX2233" s="12" t="s">
        <v>71</v>
      </c>
      <c r="AY2233" s="145" t="s">
        <v>135</v>
      </c>
    </row>
    <row r="2234" spans="2:65" s="13" customFormat="1">
      <c r="B2234" s="150"/>
      <c r="D2234" s="144" t="s">
        <v>143</v>
      </c>
      <c r="E2234" s="151" t="s">
        <v>1</v>
      </c>
      <c r="F2234" s="152" t="s">
        <v>174</v>
      </c>
      <c r="H2234" s="153">
        <v>7.83</v>
      </c>
      <c r="L2234" s="150"/>
      <c r="M2234" s="154"/>
      <c r="T2234" s="155"/>
      <c r="AT2234" s="151" t="s">
        <v>143</v>
      </c>
      <c r="AU2234" s="151" t="s">
        <v>81</v>
      </c>
      <c r="AV2234" s="13" t="s">
        <v>141</v>
      </c>
      <c r="AW2234" s="13" t="s">
        <v>27</v>
      </c>
      <c r="AX2234" s="13" t="s">
        <v>79</v>
      </c>
      <c r="AY2234" s="151" t="s">
        <v>135</v>
      </c>
    </row>
    <row r="2235" spans="2:65" s="1" customFormat="1" ht="37.950000000000003" customHeight="1">
      <c r="B2235" s="129"/>
      <c r="C2235" s="130" t="s">
        <v>2318</v>
      </c>
      <c r="D2235" s="130" t="s">
        <v>137</v>
      </c>
      <c r="E2235" s="131" t="s">
        <v>2319</v>
      </c>
      <c r="F2235" s="132" t="s">
        <v>2320</v>
      </c>
      <c r="G2235" s="133" t="s">
        <v>140</v>
      </c>
      <c r="H2235" s="134">
        <v>153.69</v>
      </c>
      <c r="I2235" s="135"/>
      <c r="J2235" s="135">
        <f>ROUND(I2235*H2235,2)</f>
        <v>0</v>
      </c>
      <c r="K2235" s="136"/>
      <c r="L2235" s="29"/>
      <c r="M2235" s="137" t="s">
        <v>1</v>
      </c>
      <c r="N2235" s="138" t="s">
        <v>36</v>
      </c>
      <c r="O2235" s="139">
        <v>1.048</v>
      </c>
      <c r="P2235" s="139">
        <f>O2235*H2235</f>
        <v>161.06712000000002</v>
      </c>
      <c r="Q2235" s="139">
        <v>2.0449999999999999E-2</v>
      </c>
      <c r="R2235" s="139">
        <f>Q2235*H2235</f>
        <v>3.1429605</v>
      </c>
      <c r="S2235" s="139">
        <v>0</v>
      </c>
      <c r="T2235" s="140">
        <f>S2235*H2235</f>
        <v>0</v>
      </c>
      <c r="AR2235" s="141" t="s">
        <v>221</v>
      </c>
      <c r="AT2235" s="141" t="s">
        <v>137</v>
      </c>
      <c r="AU2235" s="141" t="s">
        <v>81</v>
      </c>
      <c r="AY2235" s="17" t="s">
        <v>135</v>
      </c>
      <c r="BE2235" s="142">
        <f>IF(N2235="základní",J2235,0)</f>
        <v>0</v>
      </c>
      <c r="BF2235" s="142">
        <f>IF(N2235="snížená",J2235,0)</f>
        <v>0</v>
      </c>
      <c r="BG2235" s="142">
        <f>IF(N2235="zákl. přenesená",J2235,0)</f>
        <v>0</v>
      </c>
      <c r="BH2235" s="142">
        <f>IF(N2235="sníž. přenesená",J2235,0)</f>
        <v>0</v>
      </c>
      <c r="BI2235" s="142">
        <f>IF(N2235="nulová",J2235,0)</f>
        <v>0</v>
      </c>
      <c r="BJ2235" s="17" t="s">
        <v>79</v>
      </c>
      <c r="BK2235" s="142">
        <f>ROUND(I2235*H2235,2)</f>
        <v>0</v>
      </c>
      <c r="BL2235" s="17" t="s">
        <v>221</v>
      </c>
      <c r="BM2235" s="141" t="s">
        <v>2321</v>
      </c>
    </row>
    <row r="2236" spans="2:65" s="12" customFormat="1">
      <c r="B2236" s="143"/>
      <c r="D2236" s="144" t="s">
        <v>143</v>
      </c>
      <c r="E2236" s="145" t="s">
        <v>1</v>
      </c>
      <c r="F2236" s="146" t="s">
        <v>2322</v>
      </c>
      <c r="H2236" s="147">
        <v>20.43</v>
      </c>
      <c r="L2236" s="143"/>
      <c r="M2236" s="148"/>
      <c r="T2236" s="149"/>
      <c r="AT2236" s="145" t="s">
        <v>143</v>
      </c>
      <c r="AU2236" s="145" t="s">
        <v>81</v>
      </c>
      <c r="AV2236" s="12" t="s">
        <v>81</v>
      </c>
      <c r="AW2236" s="12" t="s">
        <v>27</v>
      </c>
      <c r="AX2236" s="12" t="s">
        <v>71</v>
      </c>
      <c r="AY2236" s="145" t="s">
        <v>135</v>
      </c>
    </row>
    <row r="2237" spans="2:65" s="12" customFormat="1">
      <c r="B2237" s="143"/>
      <c r="D2237" s="144" t="s">
        <v>143</v>
      </c>
      <c r="E2237" s="145" t="s">
        <v>1</v>
      </c>
      <c r="F2237" s="146" t="s">
        <v>2323</v>
      </c>
      <c r="H2237" s="147">
        <v>84.39</v>
      </c>
      <c r="L2237" s="143"/>
      <c r="M2237" s="148"/>
      <c r="T2237" s="149"/>
      <c r="AT2237" s="145" t="s">
        <v>143</v>
      </c>
      <c r="AU2237" s="145" t="s">
        <v>81</v>
      </c>
      <c r="AV2237" s="12" t="s">
        <v>81</v>
      </c>
      <c r="AW2237" s="12" t="s">
        <v>27</v>
      </c>
      <c r="AX2237" s="12" t="s">
        <v>71</v>
      </c>
      <c r="AY2237" s="145" t="s">
        <v>135</v>
      </c>
    </row>
    <row r="2238" spans="2:65" s="12" customFormat="1">
      <c r="B2238" s="143"/>
      <c r="D2238" s="144" t="s">
        <v>143</v>
      </c>
      <c r="E2238" s="145" t="s">
        <v>1</v>
      </c>
      <c r="F2238" s="146" t="s">
        <v>2324</v>
      </c>
      <c r="H2238" s="147">
        <v>14.8</v>
      </c>
      <c r="L2238" s="143"/>
      <c r="M2238" s="148"/>
      <c r="T2238" s="149"/>
      <c r="AT2238" s="145" t="s">
        <v>143</v>
      </c>
      <c r="AU2238" s="145" t="s">
        <v>81</v>
      </c>
      <c r="AV2238" s="12" t="s">
        <v>81</v>
      </c>
      <c r="AW2238" s="12" t="s">
        <v>27</v>
      </c>
      <c r="AX2238" s="12" t="s">
        <v>71</v>
      </c>
      <c r="AY2238" s="145" t="s">
        <v>135</v>
      </c>
    </row>
    <row r="2239" spans="2:65" s="12" customFormat="1">
      <c r="B2239" s="143"/>
      <c r="D2239" s="144" t="s">
        <v>143</v>
      </c>
      <c r="E2239" s="145" t="s">
        <v>1</v>
      </c>
      <c r="F2239" s="146" t="s">
        <v>2325</v>
      </c>
      <c r="H2239" s="147">
        <v>34.07</v>
      </c>
      <c r="L2239" s="143"/>
      <c r="M2239" s="148"/>
      <c r="T2239" s="149"/>
      <c r="AT2239" s="145" t="s">
        <v>143</v>
      </c>
      <c r="AU2239" s="145" t="s">
        <v>81</v>
      </c>
      <c r="AV2239" s="12" t="s">
        <v>81</v>
      </c>
      <c r="AW2239" s="12" t="s">
        <v>27</v>
      </c>
      <c r="AX2239" s="12" t="s">
        <v>71</v>
      </c>
      <c r="AY2239" s="145" t="s">
        <v>135</v>
      </c>
    </row>
    <row r="2240" spans="2:65" s="13" customFormat="1">
      <c r="B2240" s="150"/>
      <c r="D2240" s="144" t="s">
        <v>143</v>
      </c>
      <c r="E2240" s="151" t="s">
        <v>1</v>
      </c>
      <c r="F2240" s="152" t="s">
        <v>174</v>
      </c>
      <c r="H2240" s="153">
        <v>153.69</v>
      </c>
      <c r="L2240" s="150"/>
      <c r="M2240" s="154"/>
      <c r="T2240" s="155"/>
      <c r="AT2240" s="151" t="s">
        <v>143</v>
      </c>
      <c r="AU2240" s="151" t="s">
        <v>81</v>
      </c>
      <c r="AV2240" s="13" t="s">
        <v>141</v>
      </c>
      <c r="AW2240" s="13" t="s">
        <v>27</v>
      </c>
      <c r="AX2240" s="13" t="s">
        <v>79</v>
      </c>
      <c r="AY2240" s="151" t="s">
        <v>135</v>
      </c>
    </row>
    <row r="2241" spans="2:65" s="1" customFormat="1" ht="49.2" customHeight="1">
      <c r="B2241" s="129"/>
      <c r="C2241" s="130" t="s">
        <v>2326</v>
      </c>
      <c r="D2241" s="130" t="s">
        <v>137</v>
      </c>
      <c r="E2241" s="131" t="s">
        <v>2327</v>
      </c>
      <c r="F2241" s="132" t="s">
        <v>2328</v>
      </c>
      <c r="G2241" s="133" t="s">
        <v>140</v>
      </c>
      <c r="H2241" s="134">
        <v>542.9</v>
      </c>
      <c r="I2241" s="135"/>
      <c r="J2241" s="135">
        <f>ROUND(I2241*H2241,2)</f>
        <v>0</v>
      </c>
      <c r="K2241" s="136"/>
      <c r="L2241" s="29"/>
      <c r="M2241" s="137" t="s">
        <v>1</v>
      </c>
      <c r="N2241" s="138" t="s">
        <v>36</v>
      </c>
      <c r="O2241" s="139">
        <v>0</v>
      </c>
      <c r="P2241" s="139">
        <f>O2241*H2241</f>
        <v>0</v>
      </c>
      <c r="Q2241" s="139">
        <v>0</v>
      </c>
      <c r="R2241" s="139">
        <f>Q2241*H2241</f>
        <v>0</v>
      </c>
      <c r="S2241" s="139">
        <v>0</v>
      </c>
      <c r="T2241" s="140">
        <f>S2241*H2241</f>
        <v>0</v>
      </c>
      <c r="AR2241" s="141" t="s">
        <v>221</v>
      </c>
      <c r="AT2241" s="141" t="s">
        <v>137</v>
      </c>
      <c r="AU2241" s="141" t="s">
        <v>81</v>
      </c>
      <c r="AY2241" s="17" t="s">
        <v>135</v>
      </c>
      <c r="BE2241" s="142">
        <f>IF(N2241="základní",J2241,0)</f>
        <v>0</v>
      </c>
      <c r="BF2241" s="142">
        <f>IF(N2241="snížená",J2241,0)</f>
        <v>0</v>
      </c>
      <c r="BG2241" s="142">
        <f>IF(N2241="zákl. přenesená",J2241,0)</f>
        <v>0</v>
      </c>
      <c r="BH2241" s="142">
        <f>IF(N2241="sníž. přenesená",J2241,0)</f>
        <v>0</v>
      </c>
      <c r="BI2241" s="142">
        <f>IF(N2241="nulová",J2241,0)</f>
        <v>0</v>
      </c>
      <c r="BJ2241" s="17" t="s">
        <v>79</v>
      </c>
      <c r="BK2241" s="142">
        <f>ROUND(I2241*H2241,2)</f>
        <v>0</v>
      </c>
      <c r="BL2241" s="17" t="s">
        <v>221</v>
      </c>
      <c r="BM2241" s="141" t="s">
        <v>2329</v>
      </c>
    </row>
    <row r="2242" spans="2:65" s="1" customFormat="1" ht="44.25" customHeight="1">
      <c r="B2242" s="129"/>
      <c r="C2242" s="130" t="s">
        <v>2330</v>
      </c>
      <c r="D2242" s="130" t="s">
        <v>137</v>
      </c>
      <c r="E2242" s="131" t="s">
        <v>2331</v>
      </c>
      <c r="F2242" s="132" t="s">
        <v>2332</v>
      </c>
      <c r="G2242" s="133" t="s">
        <v>140</v>
      </c>
      <c r="H2242" s="134">
        <v>495</v>
      </c>
      <c r="I2242" s="135"/>
      <c r="J2242" s="135">
        <f>ROUND(I2242*H2242,2)</f>
        <v>0</v>
      </c>
      <c r="K2242" s="136"/>
      <c r="L2242" s="29"/>
      <c r="M2242" s="137" t="s">
        <v>1</v>
      </c>
      <c r="N2242" s="138" t="s">
        <v>36</v>
      </c>
      <c r="O2242" s="139">
        <v>0</v>
      </c>
      <c r="P2242" s="139">
        <f>O2242*H2242</f>
        <v>0</v>
      </c>
      <c r="Q2242" s="139">
        <v>0</v>
      </c>
      <c r="R2242" s="139">
        <f>Q2242*H2242</f>
        <v>0</v>
      </c>
      <c r="S2242" s="139">
        <v>0</v>
      </c>
      <c r="T2242" s="140">
        <f>S2242*H2242</f>
        <v>0</v>
      </c>
      <c r="AR2242" s="141" t="s">
        <v>221</v>
      </c>
      <c r="AT2242" s="141" t="s">
        <v>137</v>
      </c>
      <c r="AU2242" s="141" t="s">
        <v>81</v>
      </c>
      <c r="AY2242" s="17" t="s">
        <v>135</v>
      </c>
      <c r="BE2242" s="142">
        <f>IF(N2242="základní",J2242,0)</f>
        <v>0</v>
      </c>
      <c r="BF2242" s="142">
        <f>IF(N2242="snížená",J2242,0)</f>
        <v>0</v>
      </c>
      <c r="BG2242" s="142">
        <f>IF(N2242="zákl. přenesená",J2242,0)</f>
        <v>0</v>
      </c>
      <c r="BH2242" s="142">
        <f>IF(N2242="sníž. přenesená",J2242,0)</f>
        <v>0</v>
      </c>
      <c r="BI2242" s="142">
        <f>IF(N2242="nulová",J2242,0)</f>
        <v>0</v>
      </c>
      <c r="BJ2242" s="17" t="s">
        <v>79</v>
      </c>
      <c r="BK2242" s="142">
        <f>ROUND(I2242*H2242,2)</f>
        <v>0</v>
      </c>
      <c r="BL2242" s="17" t="s">
        <v>221</v>
      </c>
      <c r="BM2242" s="141" t="s">
        <v>2333</v>
      </c>
    </row>
    <row r="2243" spans="2:65" s="1" customFormat="1" ht="49.2" customHeight="1">
      <c r="B2243" s="129"/>
      <c r="C2243" s="130" t="s">
        <v>2334</v>
      </c>
      <c r="D2243" s="130" t="s">
        <v>137</v>
      </c>
      <c r="E2243" s="131" t="s">
        <v>2335</v>
      </c>
      <c r="F2243" s="132" t="s">
        <v>2336</v>
      </c>
      <c r="G2243" s="133" t="s">
        <v>140</v>
      </c>
      <c r="H2243" s="134">
        <v>50.66</v>
      </c>
      <c r="I2243" s="135"/>
      <c r="J2243" s="135">
        <f>ROUND(I2243*H2243,2)</f>
        <v>0</v>
      </c>
      <c r="K2243" s="136"/>
      <c r="L2243" s="29"/>
      <c r="M2243" s="137" t="s">
        <v>1</v>
      </c>
      <c r="N2243" s="138" t="s">
        <v>36</v>
      </c>
      <c r="O2243" s="139">
        <v>0</v>
      </c>
      <c r="P2243" s="139">
        <f>O2243*H2243</f>
        <v>0</v>
      </c>
      <c r="Q2243" s="139">
        <v>0</v>
      </c>
      <c r="R2243" s="139">
        <f>Q2243*H2243</f>
        <v>0</v>
      </c>
      <c r="S2243" s="139">
        <v>0</v>
      </c>
      <c r="T2243" s="140">
        <f>S2243*H2243</f>
        <v>0</v>
      </c>
      <c r="AR2243" s="141" t="s">
        <v>221</v>
      </c>
      <c r="AT2243" s="141" t="s">
        <v>137</v>
      </c>
      <c r="AU2243" s="141" t="s">
        <v>81</v>
      </c>
      <c r="AY2243" s="17" t="s">
        <v>135</v>
      </c>
      <c r="BE2243" s="142">
        <f>IF(N2243="základní",J2243,0)</f>
        <v>0</v>
      </c>
      <c r="BF2243" s="142">
        <f>IF(N2243="snížená",J2243,0)</f>
        <v>0</v>
      </c>
      <c r="BG2243" s="142">
        <f>IF(N2243="zákl. přenesená",J2243,0)</f>
        <v>0</v>
      </c>
      <c r="BH2243" s="142">
        <f>IF(N2243="sníž. přenesená",J2243,0)</f>
        <v>0</v>
      </c>
      <c r="BI2243" s="142">
        <f>IF(N2243="nulová",J2243,0)</f>
        <v>0</v>
      </c>
      <c r="BJ2243" s="17" t="s">
        <v>79</v>
      </c>
      <c r="BK2243" s="142">
        <f>ROUND(I2243*H2243,2)</f>
        <v>0</v>
      </c>
      <c r="BL2243" s="17" t="s">
        <v>221</v>
      </c>
      <c r="BM2243" s="141" t="s">
        <v>2337</v>
      </c>
    </row>
    <row r="2244" spans="2:65" s="12" customFormat="1">
      <c r="B2244" s="143"/>
      <c r="D2244" s="144" t="s">
        <v>143</v>
      </c>
      <c r="E2244" s="145" t="s">
        <v>1</v>
      </c>
      <c r="F2244" s="146" t="s">
        <v>2338</v>
      </c>
      <c r="H2244" s="147">
        <v>50.66</v>
      </c>
      <c r="L2244" s="143"/>
      <c r="M2244" s="148"/>
      <c r="T2244" s="149"/>
      <c r="AT2244" s="145" t="s">
        <v>143</v>
      </c>
      <c r="AU2244" s="145" t="s">
        <v>81</v>
      </c>
      <c r="AV2244" s="12" t="s">
        <v>81</v>
      </c>
      <c r="AW2244" s="12" t="s">
        <v>27</v>
      </c>
      <c r="AX2244" s="12" t="s">
        <v>79</v>
      </c>
      <c r="AY2244" s="145" t="s">
        <v>135</v>
      </c>
    </row>
    <row r="2245" spans="2:65" s="1" customFormat="1" ht="24.15" customHeight="1">
      <c r="B2245" s="129"/>
      <c r="C2245" s="130" t="s">
        <v>2339</v>
      </c>
      <c r="D2245" s="130" t="s">
        <v>137</v>
      </c>
      <c r="E2245" s="131" t="s">
        <v>2340</v>
      </c>
      <c r="F2245" s="132" t="s">
        <v>2341</v>
      </c>
      <c r="G2245" s="133" t="s">
        <v>382</v>
      </c>
      <c r="H2245" s="134"/>
      <c r="I2245" s="135"/>
      <c r="J2245" s="135">
        <f>ROUND(I2245*H2245,2)</f>
        <v>0</v>
      </c>
      <c r="K2245" s="136"/>
      <c r="L2245" s="29"/>
      <c r="M2245" s="137" t="s">
        <v>1</v>
      </c>
      <c r="N2245" s="138" t="s">
        <v>36</v>
      </c>
      <c r="O2245" s="139">
        <v>0</v>
      </c>
      <c r="P2245" s="139">
        <f>O2245*H2245</f>
        <v>0</v>
      </c>
      <c r="Q2245" s="139">
        <v>0</v>
      </c>
      <c r="R2245" s="139">
        <f>Q2245*H2245</f>
        <v>0</v>
      </c>
      <c r="S2245" s="139">
        <v>0</v>
      </c>
      <c r="T2245" s="140">
        <f>S2245*H2245</f>
        <v>0</v>
      </c>
      <c r="AR2245" s="141" t="s">
        <v>221</v>
      </c>
      <c r="AT2245" s="141" t="s">
        <v>137</v>
      </c>
      <c r="AU2245" s="141" t="s">
        <v>81</v>
      </c>
      <c r="AY2245" s="17" t="s">
        <v>135</v>
      </c>
      <c r="BE2245" s="142">
        <f>IF(N2245="základní",J2245,0)</f>
        <v>0</v>
      </c>
      <c r="BF2245" s="142">
        <f>IF(N2245="snížená",J2245,0)</f>
        <v>0</v>
      </c>
      <c r="BG2245" s="142">
        <f>IF(N2245="zákl. přenesená",J2245,0)</f>
        <v>0</v>
      </c>
      <c r="BH2245" s="142">
        <f>IF(N2245="sníž. přenesená",J2245,0)</f>
        <v>0</v>
      </c>
      <c r="BI2245" s="142">
        <f>IF(N2245="nulová",J2245,0)</f>
        <v>0</v>
      </c>
      <c r="BJ2245" s="17" t="s">
        <v>79</v>
      </c>
      <c r="BK2245" s="142">
        <f>ROUND(I2245*H2245,2)</f>
        <v>0</v>
      </c>
      <c r="BL2245" s="17" t="s">
        <v>221</v>
      </c>
      <c r="BM2245" s="141" t="s">
        <v>2342</v>
      </c>
    </row>
    <row r="2246" spans="2:65" s="11" customFormat="1" ht="22.95" customHeight="1">
      <c r="B2246" s="118"/>
      <c r="D2246" s="119" t="s">
        <v>70</v>
      </c>
      <c r="E2246" s="127" t="s">
        <v>2343</v>
      </c>
      <c r="F2246" s="127" t="s">
        <v>2344</v>
      </c>
      <c r="J2246" s="128">
        <f>BK2246</f>
        <v>0</v>
      </c>
      <c r="L2246" s="118"/>
      <c r="M2246" s="122"/>
      <c r="P2246" s="123">
        <f>SUM(P2247:P2301)</f>
        <v>547.65340000000003</v>
      </c>
      <c r="R2246" s="123">
        <f>SUM(R2247:R2301)</f>
        <v>3.5631489999999997</v>
      </c>
      <c r="T2246" s="124">
        <f>SUM(T2247:T2301)</f>
        <v>0</v>
      </c>
      <c r="AR2246" s="119" t="s">
        <v>81</v>
      </c>
      <c r="AT2246" s="125" t="s">
        <v>70</v>
      </c>
      <c r="AU2246" s="125" t="s">
        <v>79</v>
      </c>
      <c r="AY2246" s="119" t="s">
        <v>135</v>
      </c>
      <c r="BK2246" s="126">
        <f>SUM(BK2247:BK2301)</f>
        <v>0</v>
      </c>
    </row>
    <row r="2247" spans="2:65" s="1" customFormat="1" ht="24.15" customHeight="1">
      <c r="B2247" s="129"/>
      <c r="C2247" s="130" t="s">
        <v>2345</v>
      </c>
      <c r="D2247" s="130" t="s">
        <v>137</v>
      </c>
      <c r="E2247" s="131" t="s">
        <v>2346</v>
      </c>
      <c r="F2247" s="132" t="s">
        <v>2347</v>
      </c>
      <c r="G2247" s="133" t="s">
        <v>188</v>
      </c>
      <c r="H2247" s="134">
        <v>13.7</v>
      </c>
      <c r="I2247" s="135"/>
      <c r="J2247" s="135">
        <f>ROUND(I2247*H2247,2)</f>
        <v>0</v>
      </c>
      <c r="K2247" s="136"/>
      <c r="L2247" s="29"/>
      <c r="M2247" s="137" t="s">
        <v>1</v>
      </c>
      <c r="N2247" s="138" t="s">
        <v>36</v>
      </c>
      <c r="O2247" s="139">
        <v>0.29899999999999999</v>
      </c>
      <c r="P2247" s="139">
        <f>O2247*H2247</f>
        <v>4.0962999999999994</v>
      </c>
      <c r="Q2247" s="139">
        <v>1.6299999999999999E-3</v>
      </c>
      <c r="R2247" s="139">
        <f>Q2247*H2247</f>
        <v>2.2330999999999997E-2</v>
      </c>
      <c r="S2247" s="139">
        <v>0</v>
      </c>
      <c r="T2247" s="140">
        <f>S2247*H2247</f>
        <v>0</v>
      </c>
      <c r="AR2247" s="141" t="s">
        <v>221</v>
      </c>
      <c r="AT2247" s="141" t="s">
        <v>137</v>
      </c>
      <c r="AU2247" s="141" t="s">
        <v>81</v>
      </c>
      <c r="AY2247" s="17" t="s">
        <v>135</v>
      </c>
      <c r="BE2247" s="142">
        <f>IF(N2247="základní",J2247,0)</f>
        <v>0</v>
      </c>
      <c r="BF2247" s="142">
        <f>IF(N2247="snížená",J2247,0)</f>
        <v>0</v>
      </c>
      <c r="BG2247" s="142">
        <f>IF(N2247="zákl. přenesená",J2247,0)</f>
        <v>0</v>
      </c>
      <c r="BH2247" s="142">
        <f>IF(N2247="sníž. přenesená",J2247,0)</f>
        <v>0</v>
      </c>
      <c r="BI2247" s="142">
        <f>IF(N2247="nulová",J2247,0)</f>
        <v>0</v>
      </c>
      <c r="BJ2247" s="17" t="s">
        <v>79</v>
      </c>
      <c r="BK2247" s="142">
        <f>ROUND(I2247*H2247,2)</f>
        <v>0</v>
      </c>
      <c r="BL2247" s="17" t="s">
        <v>221</v>
      </c>
      <c r="BM2247" s="141" t="s">
        <v>2348</v>
      </c>
    </row>
    <row r="2248" spans="2:65" s="12" customFormat="1">
      <c r="B2248" s="143"/>
      <c r="D2248" s="144" t="s">
        <v>143</v>
      </c>
      <c r="E2248" s="145" t="s">
        <v>1</v>
      </c>
      <c r="F2248" s="146" t="s">
        <v>2349</v>
      </c>
      <c r="H2248" s="147">
        <v>10.199999999999999</v>
      </c>
      <c r="L2248" s="143"/>
      <c r="M2248" s="148"/>
      <c r="T2248" s="149"/>
      <c r="AT2248" s="145" t="s">
        <v>143</v>
      </c>
      <c r="AU2248" s="145" t="s">
        <v>81</v>
      </c>
      <c r="AV2248" s="12" t="s">
        <v>81</v>
      </c>
      <c r="AW2248" s="12" t="s">
        <v>27</v>
      </c>
      <c r="AX2248" s="12" t="s">
        <v>71</v>
      </c>
      <c r="AY2248" s="145" t="s">
        <v>135</v>
      </c>
    </row>
    <row r="2249" spans="2:65" s="12" customFormat="1">
      <c r="B2249" s="143"/>
      <c r="D2249" s="144" t="s">
        <v>143</v>
      </c>
      <c r="E2249" s="145" t="s">
        <v>1</v>
      </c>
      <c r="F2249" s="146" t="s">
        <v>2350</v>
      </c>
      <c r="H2249" s="147">
        <v>3.5</v>
      </c>
      <c r="L2249" s="143"/>
      <c r="M2249" s="148"/>
      <c r="T2249" s="149"/>
      <c r="AT2249" s="145" t="s">
        <v>143</v>
      </c>
      <c r="AU2249" s="145" t="s">
        <v>81</v>
      </c>
      <c r="AV2249" s="12" t="s">
        <v>81</v>
      </c>
      <c r="AW2249" s="12" t="s">
        <v>27</v>
      </c>
      <c r="AX2249" s="12" t="s">
        <v>71</v>
      </c>
      <c r="AY2249" s="145" t="s">
        <v>135</v>
      </c>
    </row>
    <row r="2250" spans="2:65" s="13" customFormat="1">
      <c r="B2250" s="150"/>
      <c r="D2250" s="144" t="s">
        <v>143</v>
      </c>
      <c r="E2250" s="151" t="s">
        <v>1</v>
      </c>
      <c r="F2250" s="152" t="s">
        <v>174</v>
      </c>
      <c r="H2250" s="153">
        <v>13.7</v>
      </c>
      <c r="L2250" s="150"/>
      <c r="M2250" s="154"/>
      <c r="T2250" s="155"/>
      <c r="AT2250" s="151" t="s">
        <v>143</v>
      </c>
      <c r="AU2250" s="151" t="s">
        <v>81</v>
      </c>
      <c r="AV2250" s="13" t="s">
        <v>141</v>
      </c>
      <c r="AW2250" s="13" t="s">
        <v>27</v>
      </c>
      <c r="AX2250" s="13" t="s">
        <v>79</v>
      </c>
      <c r="AY2250" s="151" t="s">
        <v>135</v>
      </c>
    </row>
    <row r="2251" spans="2:65" s="1" customFormat="1" ht="24.15" customHeight="1">
      <c r="B2251" s="129"/>
      <c r="C2251" s="130" t="s">
        <v>2351</v>
      </c>
      <c r="D2251" s="130" t="s">
        <v>137</v>
      </c>
      <c r="E2251" s="131" t="s">
        <v>2352</v>
      </c>
      <c r="F2251" s="132" t="s">
        <v>2353</v>
      </c>
      <c r="G2251" s="133" t="s">
        <v>188</v>
      </c>
      <c r="H2251" s="134">
        <v>197.6</v>
      </c>
      <c r="I2251" s="135"/>
      <c r="J2251" s="135">
        <f>ROUND(I2251*H2251,2)</f>
        <v>0</v>
      </c>
      <c r="K2251" s="136"/>
      <c r="L2251" s="29"/>
      <c r="M2251" s="137" t="s">
        <v>1</v>
      </c>
      <c r="N2251" s="138" t="s">
        <v>36</v>
      </c>
      <c r="O2251" s="139">
        <v>0.315</v>
      </c>
      <c r="P2251" s="139">
        <f>O2251*H2251</f>
        <v>62.244</v>
      </c>
      <c r="Q2251" s="139">
        <v>2.16E-3</v>
      </c>
      <c r="R2251" s="139">
        <f>Q2251*H2251</f>
        <v>0.42681599999999997</v>
      </c>
      <c r="S2251" s="139">
        <v>0</v>
      </c>
      <c r="T2251" s="140">
        <f>S2251*H2251</f>
        <v>0</v>
      </c>
      <c r="AR2251" s="141" t="s">
        <v>221</v>
      </c>
      <c r="AT2251" s="141" t="s">
        <v>137</v>
      </c>
      <c r="AU2251" s="141" t="s">
        <v>81</v>
      </c>
      <c r="AY2251" s="17" t="s">
        <v>135</v>
      </c>
      <c r="BE2251" s="142">
        <f>IF(N2251="základní",J2251,0)</f>
        <v>0</v>
      </c>
      <c r="BF2251" s="142">
        <f>IF(N2251="snížená",J2251,0)</f>
        <v>0</v>
      </c>
      <c r="BG2251" s="142">
        <f>IF(N2251="zákl. přenesená",J2251,0)</f>
        <v>0</v>
      </c>
      <c r="BH2251" s="142">
        <f>IF(N2251="sníž. přenesená",J2251,0)</f>
        <v>0</v>
      </c>
      <c r="BI2251" s="142">
        <f>IF(N2251="nulová",J2251,0)</f>
        <v>0</v>
      </c>
      <c r="BJ2251" s="17" t="s">
        <v>79</v>
      </c>
      <c r="BK2251" s="142">
        <f>ROUND(I2251*H2251,2)</f>
        <v>0</v>
      </c>
      <c r="BL2251" s="17" t="s">
        <v>221</v>
      </c>
      <c r="BM2251" s="141" t="s">
        <v>2354</v>
      </c>
    </row>
    <row r="2252" spans="2:65" s="12" customFormat="1">
      <c r="B2252" s="143"/>
      <c r="D2252" s="144" t="s">
        <v>143</v>
      </c>
      <c r="E2252" s="145" t="s">
        <v>1</v>
      </c>
      <c r="F2252" s="146" t="s">
        <v>2355</v>
      </c>
      <c r="H2252" s="147">
        <v>197.6</v>
      </c>
      <c r="L2252" s="143"/>
      <c r="M2252" s="148"/>
      <c r="T2252" s="149"/>
      <c r="AT2252" s="145" t="s">
        <v>143</v>
      </c>
      <c r="AU2252" s="145" t="s">
        <v>81</v>
      </c>
      <c r="AV2252" s="12" t="s">
        <v>81</v>
      </c>
      <c r="AW2252" s="12" t="s">
        <v>27</v>
      </c>
      <c r="AX2252" s="12" t="s">
        <v>79</v>
      </c>
      <c r="AY2252" s="145" t="s">
        <v>135</v>
      </c>
    </row>
    <row r="2253" spans="2:65" s="1" customFormat="1" ht="24.15" customHeight="1">
      <c r="B2253" s="129"/>
      <c r="C2253" s="130" t="s">
        <v>2356</v>
      </c>
      <c r="D2253" s="130" t="s">
        <v>137</v>
      </c>
      <c r="E2253" s="131" t="s">
        <v>2357</v>
      </c>
      <c r="F2253" s="132" t="s">
        <v>2358</v>
      </c>
      <c r="G2253" s="133" t="s">
        <v>188</v>
      </c>
      <c r="H2253" s="134">
        <v>24</v>
      </c>
      <c r="I2253" s="135"/>
      <c r="J2253" s="135">
        <f>ROUND(I2253*H2253,2)</f>
        <v>0</v>
      </c>
      <c r="K2253" s="136"/>
      <c r="L2253" s="29"/>
      <c r="M2253" s="137" t="s">
        <v>1</v>
      </c>
      <c r="N2253" s="138" t="s">
        <v>36</v>
      </c>
      <c r="O2253" s="139">
        <v>0.33100000000000002</v>
      </c>
      <c r="P2253" s="139">
        <f>O2253*H2253</f>
        <v>7.9440000000000008</v>
      </c>
      <c r="Q2253" s="139">
        <v>2.6900000000000001E-3</v>
      </c>
      <c r="R2253" s="139">
        <f>Q2253*H2253</f>
        <v>6.4560000000000006E-2</v>
      </c>
      <c r="S2253" s="139">
        <v>0</v>
      </c>
      <c r="T2253" s="140">
        <f>S2253*H2253</f>
        <v>0</v>
      </c>
      <c r="AR2253" s="141" t="s">
        <v>221</v>
      </c>
      <c r="AT2253" s="141" t="s">
        <v>137</v>
      </c>
      <c r="AU2253" s="141" t="s">
        <v>81</v>
      </c>
      <c r="AY2253" s="17" t="s">
        <v>135</v>
      </c>
      <c r="BE2253" s="142">
        <f>IF(N2253="základní",J2253,0)</f>
        <v>0</v>
      </c>
      <c r="BF2253" s="142">
        <f>IF(N2253="snížená",J2253,0)</f>
        <v>0</v>
      </c>
      <c r="BG2253" s="142">
        <f>IF(N2253="zákl. přenesená",J2253,0)</f>
        <v>0</v>
      </c>
      <c r="BH2253" s="142">
        <f>IF(N2253="sníž. přenesená",J2253,0)</f>
        <v>0</v>
      </c>
      <c r="BI2253" s="142">
        <f>IF(N2253="nulová",J2253,0)</f>
        <v>0</v>
      </c>
      <c r="BJ2253" s="17" t="s">
        <v>79</v>
      </c>
      <c r="BK2253" s="142">
        <f>ROUND(I2253*H2253,2)</f>
        <v>0</v>
      </c>
      <c r="BL2253" s="17" t="s">
        <v>221</v>
      </c>
      <c r="BM2253" s="141" t="s">
        <v>2359</v>
      </c>
    </row>
    <row r="2254" spans="2:65" s="12" customFormat="1">
      <c r="B2254" s="143"/>
      <c r="D2254" s="144" t="s">
        <v>143</v>
      </c>
      <c r="E2254" s="145" t="s">
        <v>1</v>
      </c>
      <c r="F2254" s="146" t="s">
        <v>2360</v>
      </c>
      <c r="H2254" s="147">
        <v>24</v>
      </c>
      <c r="L2254" s="143"/>
      <c r="M2254" s="148"/>
      <c r="T2254" s="149"/>
      <c r="AT2254" s="145" t="s">
        <v>143</v>
      </c>
      <c r="AU2254" s="145" t="s">
        <v>81</v>
      </c>
      <c r="AV2254" s="12" t="s">
        <v>81</v>
      </c>
      <c r="AW2254" s="12" t="s">
        <v>27</v>
      </c>
      <c r="AX2254" s="12" t="s">
        <v>79</v>
      </c>
      <c r="AY2254" s="145" t="s">
        <v>135</v>
      </c>
    </row>
    <row r="2255" spans="2:65" s="1" customFormat="1" ht="24.15" customHeight="1">
      <c r="B2255" s="129"/>
      <c r="C2255" s="130" t="s">
        <v>2361</v>
      </c>
      <c r="D2255" s="130" t="s">
        <v>137</v>
      </c>
      <c r="E2255" s="131" t="s">
        <v>2362</v>
      </c>
      <c r="F2255" s="132" t="s">
        <v>2363</v>
      </c>
      <c r="G2255" s="133" t="s">
        <v>188</v>
      </c>
      <c r="H2255" s="134">
        <v>5.9</v>
      </c>
      <c r="I2255" s="135"/>
      <c r="J2255" s="135">
        <f>ROUND(I2255*H2255,2)</f>
        <v>0</v>
      </c>
      <c r="K2255" s="136"/>
      <c r="L2255" s="29"/>
      <c r="M2255" s="137" t="s">
        <v>1</v>
      </c>
      <c r="N2255" s="138" t="s">
        <v>36</v>
      </c>
      <c r="O2255" s="139">
        <v>0.33100000000000002</v>
      </c>
      <c r="P2255" s="139">
        <f>O2255*H2255</f>
        <v>1.9529000000000003</v>
      </c>
      <c r="Q2255" s="139">
        <v>2.6900000000000001E-3</v>
      </c>
      <c r="R2255" s="139">
        <f>Q2255*H2255</f>
        <v>1.5871000000000003E-2</v>
      </c>
      <c r="S2255" s="139">
        <v>0</v>
      </c>
      <c r="T2255" s="140">
        <f>S2255*H2255</f>
        <v>0</v>
      </c>
      <c r="AR2255" s="141" t="s">
        <v>221</v>
      </c>
      <c r="AT2255" s="141" t="s">
        <v>137</v>
      </c>
      <c r="AU2255" s="141" t="s">
        <v>81</v>
      </c>
      <c r="AY2255" s="17" t="s">
        <v>135</v>
      </c>
      <c r="BE2255" s="142">
        <f>IF(N2255="základní",J2255,0)</f>
        <v>0</v>
      </c>
      <c r="BF2255" s="142">
        <f>IF(N2255="snížená",J2255,0)</f>
        <v>0</v>
      </c>
      <c r="BG2255" s="142">
        <f>IF(N2255="zákl. přenesená",J2255,0)</f>
        <v>0</v>
      </c>
      <c r="BH2255" s="142">
        <f>IF(N2255="sníž. přenesená",J2255,0)</f>
        <v>0</v>
      </c>
      <c r="BI2255" s="142">
        <f>IF(N2255="nulová",J2255,0)</f>
        <v>0</v>
      </c>
      <c r="BJ2255" s="17" t="s">
        <v>79</v>
      </c>
      <c r="BK2255" s="142">
        <f>ROUND(I2255*H2255,2)</f>
        <v>0</v>
      </c>
      <c r="BL2255" s="17" t="s">
        <v>221</v>
      </c>
      <c r="BM2255" s="141" t="s">
        <v>2364</v>
      </c>
    </row>
    <row r="2256" spans="2:65" s="12" customFormat="1">
      <c r="B2256" s="143"/>
      <c r="D2256" s="144" t="s">
        <v>143</v>
      </c>
      <c r="E2256" s="145" t="s">
        <v>1</v>
      </c>
      <c r="F2256" s="146" t="s">
        <v>2365</v>
      </c>
      <c r="H2256" s="147">
        <v>5.9</v>
      </c>
      <c r="L2256" s="143"/>
      <c r="M2256" s="148"/>
      <c r="T2256" s="149"/>
      <c r="AT2256" s="145" t="s">
        <v>143</v>
      </c>
      <c r="AU2256" s="145" t="s">
        <v>81</v>
      </c>
      <c r="AV2256" s="12" t="s">
        <v>81</v>
      </c>
      <c r="AW2256" s="12" t="s">
        <v>27</v>
      </c>
      <c r="AX2256" s="12" t="s">
        <v>79</v>
      </c>
      <c r="AY2256" s="145" t="s">
        <v>135</v>
      </c>
    </row>
    <row r="2257" spans="2:65" s="1" customFormat="1" ht="24.15" customHeight="1">
      <c r="B2257" s="129"/>
      <c r="C2257" s="130" t="s">
        <v>2366</v>
      </c>
      <c r="D2257" s="130" t="s">
        <v>137</v>
      </c>
      <c r="E2257" s="131" t="s">
        <v>2367</v>
      </c>
      <c r="F2257" s="132" t="s">
        <v>2368</v>
      </c>
      <c r="G2257" s="133" t="s">
        <v>188</v>
      </c>
      <c r="H2257" s="134">
        <v>1</v>
      </c>
      <c r="I2257" s="135"/>
      <c r="J2257" s="135">
        <f>ROUND(I2257*H2257,2)</f>
        <v>0</v>
      </c>
      <c r="K2257" s="136"/>
      <c r="L2257" s="29"/>
      <c r="M2257" s="137" t="s">
        <v>1</v>
      </c>
      <c r="N2257" s="138" t="s">
        <v>36</v>
      </c>
      <c r="O2257" s="139">
        <v>0.33100000000000002</v>
      </c>
      <c r="P2257" s="139">
        <f>O2257*H2257</f>
        <v>0.33100000000000002</v>
      </c>
      <c r="Q2257" s="139">
        <v>2.6900000000000001E-3</v>
      </c>
      <c r="R2257" s="139">
        <f>Q2257*H2257</f>
        <v>2.6900000000000001E-3</v>
      </c>
      <c r="S2257" s="139">
        <v>0</v>
      </c>
      <c r="T2257" s="140">
        <f>S2257*H2257</f>
        <v>0</v>
      </c>
      <c r="AR2257" s="141" t="s">
        <v>221</v>
      </c>
      <c r="AT2257" s="141" t="s">
        <v>137</v>
      </c>
      <c r="AU2257" s="141" t="s">
        <v>81</v>
      </c>
      <c r="AY2257" s="17" t="s">
        <v>135</v>
      </c>
      <c r="BE2257" s="142">
        <f>IF(N2257="základní",J2257,0)</f>
        <v>0</v>
      </c>
      <c r="BF2257" s="142">
        <f>IF(N2257="snížená",J2257,0)</f>
        <v>0</v>
      </c>
      <c r="BG2257" s="142">
        <f>IF(N2257="zákl. přenesená",J2257,0)</f>
        <v>0</v>
      </c>
      <c r="BH2257" s="142">
        <f>IF(N2257="sníž. přenesená",J2257,0)</f>
        <v>0</v>
      </c>
      <c r="BI2257" s="142">
        <f>IF(N2257="nulová",J2257,0)</f>
        <v>0</v>
      </c>
      <c r="BJ2257" s="17" t="s">
        <v>79</v>
      </c>
      <c r="BK2257" s="142">
        <f>ROUND(I2257*H2257,2)</f>
        <v>0</v>
      </c>
      <c r="BL2257" s="17" t="s">
        <v>221</v>
      </c>
      <c r="BM2257" s="141" t="s">
        <v>2369</v>
      </c>
    </row>
    <row r="2258" spans="2:65" s="12" customFormat="1">
      <c r="B2258" s="143"/>
      <c r="D2258" s="144" t="s">
        <v>143</v>
      </c>
      <c r="E2258" s="145" t="s">
        <v>1</v>
      </c>
      <c r="F2258" s="146" t="s">
        <v>2370</v>
      </c>
      <c r="H2258" s="147">
        <v>1</v>
      </c>
      <c r="L2258" s="143"/>
      <c r="M2258" s="148"/>
      <c r="T2258" s="149"/>
      <c r="AT2258" s="145" t="s">
        <v>143</v>
      </c>
      <c r="AU2258" s="145" t="s">
        <v>81</v>
      </c>
      <c r="AV2258" s="12" t="s">
        <v>81</v>
      </c>
      <c r="AW2258" s="12" t="s">
        <v>27</v>
      </c>
      <c r="AX2258" s="12" t="s">
        <v>79</v>
      </c>
      <c r="AY2258" s="145" t="s">
        <v>135</v>
      </c>
    </row>
    <row r="2259" spans="2:65" s="1" customFormat="1" ht="24.15" customHeight="1">
      <c r="B2259" s="129"/>
      <c r="C2259" s="130" t="s">
        <v>2371</v>
      </c>
      <c r="D2259" s="130" t="s">
        <v>137</v>
      </c>
      <c r="E2259" s="131" t="s">
        <v>2372</v>
      </c>
      <c r="F2259" s="132" t="s">
        <v>2373</v>
      </c>
      <c r="G2259" s="133" t="s">
        <v>188</v>
      </c>
      <c r="H2259" s="134">
        <v>64.599999999999994</v>
      </c>
      <c r="I2259" s="135"/>
      <c r="J2259" s="135">
        <f>ROUND(I2259*H2259,2)</f>
        <v>0</v>
      </c>
      <c r="K2259" s="136"/>
      <c r="L2259" s="29"/>
      <c r="M2259" s="137" t="s">
        <v>1</v>
      </c>
      <c r="N2259" s="138" t="s">
        <v>36</v>
      </c>
      <c r="O2259" s="139">
        <v>0.33100000000000002</v>
      </c>
      <c r="P2259" s="139">
        <f>O2259*H2259</f>
        <v>21.3826</v>
      </c>
      <c r="Q2259" s="139">
        <v>2.6900000000000001E-3</v>
      </c>
      <c r="R2259" s="139">
        <f>Q2259*H2259</f>
        <v>0.17377399999999998</v>
      </c>
      <c r="S2259" s="139">
        <v>0</v>
      </c>
      <c r="T2259" s="140">
        <f>S2259*H2259</f>
        <v>0</v>
      </c>
      <c r="AR2259" s="141" t="s">
        <v>221</v>
      </c>
      <c r="AT2259" s="141" t="s">
        <v>137</v>
      </c>
      <c r="AU2259" s="141" t="s">
        <v>81</v>
      </c>
      <c r="AY2259" s="17" t="s">
        <v>135</v>
      </c>
      <c r="BE2259" s="142">
        <f>IF(N2259="základní",J2259,0)</f>
        <v>0</v>
      </c>
      <c r="BF2259" s="142">
        <f>IF(N2259="snížená",J2259,0)</f>
        <v>0</v>
      </c>
      <c r="BG2259" s="142">
        <f>IF(N2259="zákl. přenesená",J2259,0)</f>
        <v>0</v>
      </c>
      <c r="BH2259" s="142">
        <f>IF(N2259="sníž. přenesená",J2259,0)</f>
        <v>0</v>
      </c>
      <c r="BI2259" s="142">
        <f>IF(N2259="nulová",J2259,0)</f>
        <v>0</v>
      </c>
      <c r="BJ2259" s="17" t="s">
        <v>79</v>
      </c>
      <c r="BK2259" s="142">
        <f>ROUND(I2259*H2259,2)</f>
        <v>0</v>
      </c>
      <c r="BL2259" s="17" t="s">
        <v>221</v>
      </c>
      <c r="BM2259" s="141" t="s">
        <v>2374</v>
      </c>
    </row>
    <row r="2260" spans="2:65" s="12" customFormat="1">
      <c r="B2260" s="143"/>
      <c r="D2260" s="144" t="s">
        <v>143</v>
      </c>
      <c r="E2260" s="145" t="s">
        <v>1</v>
      </c>
      <c r="F2260" s="146" t="s">
        <v>2375</v>
      </c>
      <c r="H2260" s="147">
        <v>64.599999999999994</v>
      </c>
      <c r="L2260" s="143"/>
      <c r="M2260" s="148"/>
      <c r="T2260" s="149"/>
      <c r="AT2260" s="145" t="s">
        <v>143</v>
      </c>
      <c r="AU2260" s="145" t="s">
        <v>81</v>
      </c>
      <c r="AV2260" s="12" t="s">
        <v>81</v>
      </c>
      <c r="AW2260" s="12" t="s">
        <v>27</v>
      </c>
      <c r="AX2260" s="12" t="s">
        <v>79</v>
      </c>
      <c r="AY2260" s="145" t="s">
        <v>135</v>
      </c>
    </row>
    <row r="2261" spans="2:65" s="1" customFormat="1" ht="24.15" customHeight="1">
      <c r="B2261" s="129"/>
      <c r="C2261" s="130" t="s">
        <v>2376</v>
      </c>
      <c r="D2261" s="130" t="s">
        <v>137</v>
      </c>
      <c r="E2261" s="131" t="s">
        <v>2377</v>
      </c>
      <c r="F2261" s="132" t="s">
        <v>2378</v>
      </c>
      <c r="G2261" s="133" t="s">
        <v>188</v>
      </c>
      <c r="H2261" s="134">
        <v>2.6</v>
      </c>
      <c r="I2261" s="135"/>
      <c r="J2261" s="135">
        <f t="shared" ref="J2261:J2271" si="10">ROUND(I2261*H2261,2)</f>
        <v>0</v>
      </c>
      <c r="K2261" s="136"/>
      <c r="L2261" s="29"/>
      <c r="M2261" s="137" t="s">
        <v>1</v>
      </c>
      <c r="N2261" s="138" t="s">
        <v>36</v>
      </c>
      <c r="O2261" s="139">
        <v>0.28100000000000003</v>
      </c>
      <c r="P2261" s="139">
        <f t="shared" ref="P2261:P2271" si="11">O2261*H2261</f>
        <v>0.73060000000000014</v>
      </c>
      <c r="Q2261" s="139">
        <v>1.34E-3</v>
      </c>
      <c r="R2261" s="139">
        <f t="shared" ref="R2261:R2271" si="12">Q2261*H2261</f>
        <v>3.4840000000000001E-3</v>
      </c>
      <c r="S2261" s="139">
        <v>0</v>
      </c>
      <c r="T2261" s="140">
        <f t="shared" ref="T2261:T2271" si="13">S2261*H2261</f>
        <v>0</v>
      </c>
      <c r="AR2261" s="141" t="s">
        <v>221</v>
      </c>
      <c r="AT2261" s="141" t="s">
        <v>137</v>
      </c>
      <c r="AU2261" s="141" t="s">
        <v>81</v>
      </c>
      <c r="AY2261" s="17" t="s">
        <v>135</v>
      </c>
      <c r="BE2261" s="142">
        <f t="shared" ref="BE2261:BE2271" si="14">IF(N2261="základní",J2261,0)</f>
        <v>0</v>
      </c>
      <c r="BF2261" s="142">
        <f t="shared" ref="BF2261:BF2271" si="15">IF(N2261="snížená",J2261,0)</f>
        <v>0</v>
      </c>
      <c r="BG2261" s="142">
        <f t="shared" ref="BG2261:BG2271" si="16">IF(N2261="zákl. přenesená",J2261,0)</f>
        <v>0</v>
      </c>
      <c r="BH2261" s="142">
        <f t="shared" ref="BH2261:BH2271" si="17">IF(N2261="sníž. přenesená",J2261,0)</f>
        <v>0</v>
      </c>
      <c r="BI2261" s="142">
        <f t="shared" ref="BI2261:BI2271" si="18">IF(N2261="nulová",J2261,0)</f>
        <v>0</v>
      </c>
      <c r="BJ2261" s="17" t="s">
        <v>79</v>
      </c>
      <c r="BK2261" s="142">
        <f t="shared" ref="BK2261:BK2271" si="19">ROUND(I2261*H2261,2)</f>
        <v>0</v>
      </c>
      <c r="BL2261" s="17" t="s">
        <v>221</v>
      </c>
      <c r="BM2261" s="141" t="s">
        <v>2379</v>
      </c>
    </row>
    <row r="2262" spans="2:65" s="1" customFormat="1" ht="33" customHeight="1">
      <c r="B2262" s="129"/>
      <c r="C2262" s="130" t="s">
        <v>2380</v>
      </c>
      <c r="D2262" s="130" t="s">
        <v>137</v>
      </c>
      <c r="E2262" s="131" t="s">
        <v>2381</v>
      </c>
      <c r="F2262" s="132" t="s">
        <v>2382</v>
      </c>
      <c r="G2262" s="133" t="s">
        <v>188</v>
      </c>
      <c r="H2262" s="134">
        <v>30.5</v>
      </c>
      <c r="I2262" s="135"/>
      <c r="J2262" s="135">
        <f t="shared" si="10"/>
        <v>0</v>
      </c>
      <c r="K2262" s="136"/>
      <c r="L2262" s="29"/>
      <c r="M2262" s="137" t="s">
        <v>1</v>
      </c>
      <c r="N2262" s="138" t="s">
        <v>36</v>
      </c>
      <c r="O2262" s="139">
        <v>0.995</v>
      </c>
      <c r="P2262" s="139">
        <f t="shared" si="11"/>
        <v>30.3475</v>
      </c>
      <c r="Q2262" s="139">
        <v>4.79E-3</v>
      </c>
      <c r="R2262" s="139">
        <f t="shared" si="12"/>
        <v>0.146095</v>
      </c>
      <c r="S2262" s="139">
        <v>0</v>
      </c>
      <c r="T2262" s="140">
        <f t="shared" si="13"/>
        <v>0</v>
      </c>
      <c r="AR2262" s="141" t="s">
        <v>221</v>
      </c>
      <c r="AT2262" s="141" t="s">
        <v>137</v>
      </c>
      <c r="AU2262" s="141" t="s">
        <v>81</v>
      </c>
      <c r="AY2262" s="17" t="s">
        <v>135</v>
      </c>
      <c r="BE2262" s="142">
        <f t="shared" si="14"/>
        <v>0</v>
      </c>
      <c r="BF2262" s="142">
        <f t="shared" si="15"/>
        <v>0</v>
      </c>
      <c r="BG2262" s="142">
        <f t="shared" si="16"/>
        <v>0</v>
      </c>
      <c r="BH2262" s="142">
        <f t="shared" si="17"/>
        <v>0</v>
      </c>
      <c r="BI2262" s="142">
        <f t="shared" si="18"/>
        <v>0</v>
      </c>
      <c r="BJ2262" s="17" t="s">
        <v>79</v>
      </c>
      <c r="BK2262" s="142">
        <f t="shared" si="19"/>
        <v>0</v>
      </c>
      <c r="BL2262" s="17" t="s">
        <v>221</v>
      </c>
      <c r="BM2262" s="141" t="s">
        <v>2383</v>
      </c>
    </row>
    <row r="2263" spans="2:65" s="1" customFormat="1" ht="33" customHeight="1">
      <c r="B2263" s="129"/>
      <c r="C2263" s="130" t="s">
        <v>2384</v>
      </c>
      <c r="D2263" s="130" t="s">
        <v>137</v>
      </c>
      <c r="E2263" s="131" t="s">
        <v>2385</v>
      </c>
      <c r="F2263" s="132" t="s">
        <v>2386</v>
      </c>
      <c r="G2263" s="133" t="s">
        <v>188</v>
      </c>
      <c r="H2263" s="134">
        <v>23</v>
      </c>
      <c r="I2263" s="135"/>
      <c r="J2263" s="135">
        <f t="shared" si="10"/>
        <v>0</v>
      </c>
      <c r="K2263" s="136"/>
      <c r="L2263" s="29"/>
      <c r="M2263" s="137" t="s">
        <v>1</v>
      </c>
      <c r="N2263" s="138" t="s">
        <v>36</v>
      </c>
      <c r="O2263" s="139">
        <v>0.995</v>
      </c>
      <c r="P2263" s="139">
        <f t="shared" si="11"/>
        <v>22.885000000000002</v>
      </c>
      <c r="Q2263" s="139">
        <v>4.79E-3</v>
      </c>
      <c r="R2263" s="139">
        <f t="shared" si="12"/>
        <v>0.11017</v>
      </c>
      <c r="S2263" s="139">
        <v>0</v>
      </c>
      <c r="T2263" s="140">
        <f t="shared" si="13"/>
        <v>0</v>
      </c>
      <c r="AR2263" s="141" t="s">
        <v>221</v>
      </c>
      <c r="AT2263" s="141" t="s">
        <v>137</v>
      </c>
      <c r="AU2263" s="141" t="s">
        <v>81</v>
      </c>
      <c r="AY2263" s="17" t="s">
        <v>135</v>
      </c>
      <c r="BE2263" s="142">
        <f t="shared" si="14"/>
        <v>0</v>
      </c>
      <c r="BF2263" s="142">
        <f t="shared" si="15"/>
        <v>0</v>
      </c>
      <c r="BG2263" s="142">
        <f t="shared" si="16"/>
        <v>0</v>
      </c>
      <c r="BH2263" s="142">
        <f t="shared" si="17"/>
        <v>0</v>
      </c>
      <c r="BI2263" s="142">
        <f t="shared" si="18"/>
        <v>0</v>
      </c>
      <c r="BJ2263" s="17" t="s">
        <v>79</v>
      </c>
      <c r="BK2263" s="142">
        <f t="shared" si="19"/>
        <v>0</v>
      </c>
      <c r="BL2263" s="17" t="s">
        <v>221</v>
      </c>
      <c r="BM2263" s="141" t="s">
        <v>2387</v>
      </c>
    </row>
    <row r="2264" spans="2:65" s="1" customFormat="1" ht="33" customHeight="1">
      <c r="B2264" s="129"/>
      <c r="C2264" s="130" t="s">
        <v>2388</v>
      </c>
      <c r="D2264" s="130" t="s">
        <v>137</v>
      </c>
      <c r="E2264" s="131" t="s">
        <v>2389</v>
      </c>
      <c r="F2264" s="132" t="s">
        <v>2390</v>
      </c>
      <c r="G2264" s="133" t="s">
        <v>188</v>
      </c>
      <c r="H2264" s="134">
        <v>17.5</v>
      </c>
      <c r="I2264" s="135"/>
      <c r="J2264" s="135">
        <f t="shared" si="10"/>
        <v>0</v>
      </c>
      <c r="K2264" s="136"/>
      <c r="L2264" s="29"/>
      <c r="M2264" s="137" t="s">
        <v>1</v>
      </c>
      <c r="N2264" s="138" t="s">
        <v>36</v>
      </c>
      <c r="O2264" s="139">
        <v>0.995</v>
      </c>
      <c r="P2264" s="139">
        <f t="shared" si="11"/>
        <v>17.412500000000001</v>
      </c>
      <c r="Q2264" s="139">
        <v>4.79E-3</v>
      </c>
      <c r="R2264" s="139">
        <f t="shared" si="12"/>
        <v>8.3824999999999997E-2</v>
      </c>
      <c r="S2264" s="139">
        <v>0</v>
      </c>
      <c r="T2264" s="140">
        <f t="shared" si="13"/>
        <v>0</v>
      </c>
      <c r="AR2264" s="141" t="s">
        <v>221</v>
      </c>
      <c r="AT2264" s="141" t="s">
        <v>137</v>
      </c>
      <c r="AU2264" s="141" t="s">
        <v>81</v>
      </c>
      <c r="AY2264" s="17" t="s">
        <v>135</v>
      </c>
      <c r="BE2264" s="142">
        <f t="shared" si="14"/>
        <v>0</v>
      </c>
      <c r="BF2264" s="142">
        <f t="shared" si="15"/>
        <v>0</v>
      </c>
      <c r="BG2264" s="142">
        <f t="shared" si="16"/>
        <v>0</v>
      </c>
      <c r="BH2264" s="142">
        <f t="shared" si="17"/>
        <v>0</v>
      </c>
      <c r="BI2264" s="142">
        <f t="shared" si="18"/>
        <v>0</v>
      </c>
      <c r="BJ2264" s="17" t="s">
        <v>79</v>
      </c>
      <c r="BK2264" s="142">
        <f t="shared" si="19"/>
        <v>0</v>
      </c>
      <c r="BL2264" s="17" t="s">
        <v>221</v>
      </c>
      <c r="BM2264" s="141" t="s">
        <v>2391</v>
      </c>
    </row>
    <row r="2265" spans="2:65" s="1" customFormat="1" ht="33" customHeight="1">
      <c r="B2265" s="129"/>
      <c r="C2265" s="130" t="s">
        <v>2392</v>
      </c>
      <c r="D2265" s="130" t="s">
        <v>137</v>
      </c>
      <c r="E2265" s="131" t="s">
        <v>2393</v>
      </c>
      <c r="F2265" s="132" t="s">
        <v>2394</v>
      </c>
      <c r="G2265" s="133" t="s">
        <v>188</v>
      </c>
      <c r="H2265" s="134">
        <v>42.2</v>
      </c>
      <c r="I2265" s="135"/>
      <c r="J2265" s="135">
        <f t="shared" si="10"/>
        <v>0</v>
      </c>
      <c r="K2265" s="136"/>
      <c r="L2265" s="29"/>
      <c r="M2265" s="137" t="s">
        <v>1</v>
      </c>
      <c r="N2265" s="138" t="s">
        <v>36</v>
      </c>
      <c r="O2265" s="139">
        <v>0.995</v>
      </c>
      <c r="P2265" s="139">
        <f t="shared" si="11"/>
        <v>41.989000000000004</v>
      </c>
      <c r="Q2265" s="139">
        <v>4.79E-3</v>
      </c>
      <c r="R2265" s="139">
        <f t="shared" si="12"/>
        <v>0.20213800000000001</v>
      </c>
      <c r="S2265" s="139">
        <v>0</v>
      </c>
      <c r="T2265" s="140">
        <f t="shared" si="13"/>
        <v>0</v>
      </c>
      <c r="AR2265" s="141" t="s">
        <v>221</v>
      </c>
      <c r="AT2265" s="141" t="s">
        <v>137</v>
      </c>
      <c r="AU2265" s="141" t="s">
        <v>81</v>
      </c>
      <c r="AY2265" s="17" t="s">
        <v>135</v>
      </c>
      <c r="BE2265" s="142">
        <f t="shared" si="14"/>
        <v>0</v>
      </c>
      <c r="BF2265" s="142">
        <f t="shared" si="15"/>
        <v>0</v>
      </c>
      <c r="BG2265" s="142">
        <f t="shared" si="16"/>
        <v>0</v>
      </c>
      <c r="BH2265" s="142">
        <f t="shared" si="17"/>
        <v>0</v>
      </c>
      <c r="BI2265" s="142">
        <f t="shared" si="18"/>
        <v>0</v>
      </c>
      <c r="BJ2265" s="17" t="s">
        <v>79</v>
      </c>
      <c r="BK2265" s="142">
        <f t="shared" si="19"/>
        <v>0</v>
      </c>
      <c r="BL2265" s="17" t="s">
        <v>221</v>
      </c>
      <c r="BM2265" s="141" t="s">
        <v>2395</v>
      </c>
    </row>
    <row r="2266" spans="2:65" s="1" customFormat="1" ht="33" customHeight="1">
      <c r="B2266" s="129"/>
      <c r="C2266" s="130" t="s">
        <v>2396</v>
      </c>
      <c r="D2266" s="130" t="s">
        <v>137</v>
      </c>
      <c r="E2266" s="131" t="s">
        <v>2397</v>
      </c>
      <c r="F2266" s="132" t="s">
        <v>2398</v>
      </c>
      <c r="G2266" s="133" t="s">
        <v>188</v>
      </c>
      <c r="H2266" s="134">
        <v>27</v>
      </c>
      <c r="I2266" s="135"/>
      <c r="J2266" s="135">
        <f t="shared" si="10"/>
        <v>0</v>
      </c>
      <c r="K2266" s="136"/>
      <c r="L2266" s="29"/>
      <c r="M2266" s="137" t="s">
        <v>1</v>
      </c>
      <c r="N2266" s="138" t="s">
        <v>36</v>
      </c>
      <c r="O2266" s="139">
        <v>0.995</v>
      </c>
      <c r="P2266" s="139">
        <f t="shared" si="11"/>
        <v>26.864999999999998</v>
      </c>
      <c r="Q2266" s="139">
        <v>4.79E-3</v>
      </c>
      <c r="R2266" s="139">
        <f t="shared" si="12"/>
        <v>0.12933</v>
      </c>
      <c r="S2266" s="139">
        <v>0</v>
      </c>
      <c r="T2266" s="140">
        <f t="shared" si="13"/>
        <v>0</v>
      </c>
      <c r="AR2266" s="141" t="s">
        <v>221</v>
      </c>
      <c r="AT2266" s="141" t="s">
        <v>137</v>
      </c>
      <c r="AU2266" s="141" t="s">
        <v>81</v>
      </c>
      <c r="AY2266" s="17" t="s">
        <v>135</v>
      </c>
      <c r="BE2266" s="142">
        <f t="shared" si="14"/>
        <v>0</v>
      </c>
      <c r="BF2266" s="142">
        <f t="shared" si="15"/>
        <v>0</v>
      </c>
      <c r="BG2266" s="142">
        <f t="shared" si="16"/>
        <v>0</v>
      </c>
      <c r="BH2266" s="142">
        <f t="shared" si="17"/>
        <v>0</v>
      </c>
      <c r="BI2266" s="142">
        <f t="shared" si="18"/>
        <v>0</v>
      </c>
      <c r="BJ2266" s="17" t="s">
        <v>79</v>
      </c>
      <c r="BK2266" s="142">
        <f t="shared" si="19"/>
        <v>0</v>
      </c>
      <c r="BL2266" s="17" t="s">
        <v>221</v>
      </c>
      <c r="BM2266" s="141" t="s">
        <v>2399</v>
      </c>
    </row>
    <row r="2267" spans="2:65" s="1" customFormat="1" ht="33" customHeight="1">
      <c r="B2267" s="129"/>
      <c r="C2267" s="130" t="s">
        <v>2400</v>
      </c>
      <c r="D2267" s="130" t="s">
        <v>137</v>
      </c>
      <c r="E2267" s="131" t="s">
        <v>2401</v>
      </c>
      <c r="F2267" s="132" t="s">
        <v>2402</v>
      </c>
      <c r="G2267" s="133" t="s">
        <v>188</v>
      </c>
      <c r="H2267" s="134">
        <v>23</v>
      </c>
      <c r="I2267" s="135"/>
      <c r="J2267" s="135">
        <f t="shared" si="10"/>
        <v>0</v>
      </c>
      <c r="K2267" s="136"/>
      <c r="L2267" s="29"/>
      <c r="M2267" s="137" t="s">
        <v>1</v>
      </c>
      <c r="N2267" s="138" t="s">
        <v>36</v>
      </c>
      <c r="O2267" s="139">
        <v>0.995</v>
      </c>
      <c r="P2267" s="139">
        <f t="shared" si="11"/>
        <v>22.885000000000002</v>
      </c>
      <c r="Q2267" s="139">
        <v>4.79E-3</v>
      </c>
      <c r="R2267" s="139">
        <f t="shared" si="12"/>
        <v>0.11017</v>
      </c>
      <c r="S2267" s="139">
        <v>0</v>
      </c>
      <c r="T2267" s="140">
        <f t="shared" si="13"/>
        <v>0</v>
      </c>
      <c r="AR2267" s="141" t="s">
        <v>221</v>
      </c>
      <c r="AT2267" s="141" t="s">
        <v>137</v>
      </c>
      <c r="AU2267" s="141" t="s">
        <v>81</v>
      </c>
      <c r="AY2267" s="17" t="s">
        <v>135</v>
      </c>
      <c r="BE2267" s="142">
        <f t="shared" si="14"/>
        <v>0</v>
      </c>
      <c r="BF2267" s="142">
        <f t="shared" si="15"/>
        <v>0</v>
      </c>
      <c r="BG2267" s="142">
        <f t="shared" si="16"/>
        <v>0</v>
      </c>
      <c r="BH2267" s="142">
        <f t="shared" si="17"/>
        <v>0</v>
      </c>
      <c r="BI2267" s="142">
        <f t="shared" si="18"/>
        <v>0</v>
      </c>
      <c r="BJ2267" s="17" t="s">
        <v>79</v>
      </c>
      <c r="BK2267" s="142">
        <f t="shared" si="19"/>
        <v>0</v>
      </c>
      <c r="BL2267" s="17" t="s">
        <v>221</v>
      </c>
      <c r="BM2267" s="141" t="s">
        <v>2403</v>
      </c>
    </row>
    <row r="2268" spans="2:65" s="1" customFormat="1" ht="33" customHeight="1">
      <c r="B2268" s="129"/>
      <c r="C2268" s="130" t="s">
        <v>2404</v>
      </c>
      <c r="D2268" s="130" t="s">
        <v>137</v>
      </c>
      <c r="E2268" s="131" t="s">
        <v>2405</v>
      </c>
      <c r="F2268" s="132" t="s">
        <v>2406</v>
      </c>
      <c r="G2268" s="133" t="s">
        <v>188</v>
      </c>
      <c r="H2268" s="134">
        <v>8</v>
      </c>
      <c r="I2268" s="135"/>
      <c r="J2268" s="135">
        <f t="shared" si="10"/>
        <v>0</v>
      </c>
      <c r="K2268" s="136"/>
      <c r="L2268" s="29"/>
      <c r="M2268" s="137" t="s">
        <v>1</v>
      </c>
      <c r="N2268" s="138" t="s">
        <v>36</v>
      </c>
      <c r="O2268" s="139">
        <v>0.995</v>
      </c>
      <c r="P2268" s="139">
        <f t="shared" si="11"/>
        <v>7.96</v>
      </c>
      <c r="Q2268" s="139">
        <v>4.79E-3</v>
      </c>
      <c r="R2268" s="139">
        <f t="shared" si="12"/>
        <v>3.832E-2</v>
      </c>
      <c r="S2268" s="139">
        <v>0</v>
      </c>
      <c r="T2268" s="140">
        <f t="shared" si="13"/>
        <v>0</v>
      </c>
      <c r="AR2268" s="141" t="s">
        <v>221</v>
      </c>
      <c r="AT2268" s="141" t="s">
        <v>137</v>
      </c>
      <c r="AU2268" s="141" t="s">
        <v>81</v>
      </c>
      <c r="AY2268" s="17" t="s">
        <v>135</v>
      </c>
      <c r="BE2268" s="142">
        <f t="shared" si="14"/>
        <v>0</v>
      </c>
      <c r="BF2268" s="142">
        <f t="shared" si="15"/>
        <v>0</v>
      </c>
      <c r="BG2268" s="142">
        <f t="shared" si="16"/>
        <v>0</v>
      </c>
      <c r="BH2268" s="142">
        <f t="shared" si="17"/>
        <v>0</v>
      </c>
      <c r="BI2268" s="142">
        <f t="shared" si="18"/>
        <v>0</v>
      </c>
      <c r="BJ2268" s="17" t="s">
        <v>79</v>
      </c>
      <c r="BK2268" s="142">
        <f t="shared" si="19"/>
        <v>0</v>
      </c>
      <c r="BL2268" s="17" t="s">
        <v>221</v>
      </c>
      <c r="BM2268" s="141" t="s">
        <v>2407</v>
      </c>
    </row>
    <row r="2269" spans="2:65" s="1" customFormat="1" ht="33" customHeight="1">
      <c r="B2269" s="129"/>
      <c r="C2269" s="130" t="s">
        <v>2408</v>
      </c>
      <c r="D2269" s="130" t="s">
        <v>137</v>
      </c>
      <c r="E2269" s="131" t="s">
        <v>2409</v>
      </c>
      <c r="F2269" s="132" t="s">
        <v>2410</v>
      </c>
      <c r="G2269" s="133" t="s">
        <v>188</v>
      </c>
      <c r="H2269" s="134">
        <v>150</v>
      </c>
      <c r="I2269" s="135"/>
      <c r="J2269" s="135">
        <f t="shared" si="10"/>
        <v>0</v>
      </c>
      <c r="K2269" s="136"/>
      <c r="L2269" s="29"/>
      <c r="M2269" s="137" t="s">
        <v>1</v>
      </c>
      <c r="N2269" s="138" t="s">
        <v>36</v>
      </c>
      <c r="O2269" s="139">
        <v>0.995</v>
      </c>
      <c r="P2269" s="139">
        <f t="shared" si="11"/>
        <v>149.25</v>
      </c>
      <c r="Q2269" s="139">
        <v>4.79E-3</v>
      </c>
      <c r="R2269" s="139">
        <f t="shared" si="12"/>
        <v>0.71850000000000003</v>
      </c>
      <c r="S2269" s="139">
        <v>0</v>
      </c>
      <c r="T2269" s="140">
        <f t="shared" si="13"/>
        <v>0</v>
      </c>
      <c r="AR2269" s="141" t="s">
        <v>221</v>
      </c>
      <c r="AT2269" s="141" t="s">
        <v>137</v>
      </c>
      <c r="AU2269" s="141" t="s">
        <v>81</v>
      </c>
      <c r="AY2269" s="17" t="s">
        <v>135</v>
      </c>
      <c r="BE2269" s="142">
        <f t="shared" si="14"/>
        <v>0</v>
      </c>
      <c r="BF2269" s="142">
        <f t="shared" si="15"/>
        <v>0</v>
      </c>
      <c r="BG2269" s="142">
        <f t="shared" si="16"/>
        <v>0</v>
      </c>
      <c r="BH2269" s="142">
        <f t="shared" si="17"/>
        <v>0</v>
      </c>
      <c r="BI2269" s="142">
        <f t="shared" si="18"/>
        <v>0</v>
      </c>
      <c r="BJ2269" s="17" t="s">
        <v>79</v>
      </c>
      <c r="BK2269" s="142">
        <f t="shared" si="19"/>
        <v>0</v>
      </c>
      <c r="BL2269" s="17" t="s">
        <v>221</v>
      </c>
      <c r="BM2269" s="141" t="s">
        <v>2411</v>
      </c>
    </row>
    <row r="2270" spans="2:65" s="1" customFormat="1" ht="37.950000000000003" customHeight="1">
      <c r="B2270" s="129"/>
      <c r="C2270" s="130" t="s">
        <v>2412</v>
      </c>
      <c r="D2270" s="130" t="s">
        <v>137</v>
      </c>
      <c r="E2270" s="131" t="s">
        <v>2413</v>
      </c>
      <c r="F2270" s="132" t="s">
        <v>2414</v>
      </c>
      <c r="G2270" s="133" t="s">
        <v>153</v>
      </c>
      <c r="H2270" s="134">
        <v>15</v>
      </c>
      <c r="I2270" s="135"/>
      <c r="J2270" s="135">
        <f t="shared" si="10"/>
        <v>0</v>
      </c>
      <c r="K2270" s="136"/>
      <c r="L2270" s="29"/>
      <c r="M2270" s="137" t="s">
        <v>1</v>
      </c>
      <c r="N2270" s="138" t="s">
        <v>36</v>
      </c>
      <c r="O2270" s="139">
        <v>0.43</v>
      </c>
      <c r="P2270" s="139">
        <f t="shared" si="11"/>
        <v>6.45</v>
      </c>
      <c r="Q2270" s="139">
        <v>0</v>
      </c>
      <c r="R2270" s="139">
        <f t="shared" si="12"/>
        <v>0</v>
      </c>
      <c r="S2270" s="139">
        <v>0</v>
      </c>
      <c r="T2270" s="140">
        <f t="shared" si="13"/>
        <v>0</v>
      </c>
      <c r="AR2270" s="141" t="s">
        <v>221</v>
      </c>
      <c r="AT2270" s="141" t="s">
        <v>137</v>
      </c>
      <c r="AU2270" s="141" t="s">
        <v>81</v>
      </c>
      <c r="AY2270" s="17" t="s">
        <v>135</v>
      </c>
      <c r="BE2270" s="142">
        <f t="shared" si="14"/>
        <v>0</v>
      </c>
      <c r="BF2270" s="142">
        <f t="shared" si="15"/>
        <v>0</v>
      </c>
      <c r="BG2270" s="142">
        <f t="shared" si="16"/>
        <v>0</v>
      </c>
      <c r="BH2270" s="142">
        <f t="shared" si="17"/>
        <v>0</v>
      </c>
      <c r="BI2270" s="142">
        <f t="shared" si="18"/>
        <v>0</v>
      </c>
      <c r="BJ2270" s="17" t="s">
        <v>79</v>
      </c>
      <c r="BK2270" s="142">
        <f t="shared" si="19"/>
        <v>0</v>
      </c>
      <c r="BL2270" s="17" t="s">
        <v>221</v>
      </c>
      <c r="BM2270" s="141" t="s">
        <v>2415</v>
      </c>
    </row>
    <row r="2271" spans="2:65" s="1" customFormat="1" ht="24.15" customHeight="1">
      <c r="B2271" s="129"/>
      <c r="C2271" s="130" t="s">
        <v>2416</v>
      </c>
      <c r="D2271" s="130" t="s">
        <v>137</v>
      </c>
      <c r="E2271" s="131" t="s">
        <v>2417</v>
      </c>
      <c r="F2271" s="132" t="s">
        <v>2418</v>
      </c>
      <c r="G2271" s="133" t="s">
        <v>188</v>
      </c>
      <c r="H2271" s="134">
        <v>92.5</v>
      </c>
      <c r="I2271" s="135"/>
      <c r="J2271" s="135">
        <f t="shared" si="10"/>
        <v>0</v>
      </c>
      <c r="K2271" s="136"/>
      <c r="L2271" s="29"/>
      <c r="M2271" s="137" t="s">
        <v>1</v>
      </c>
      <c r="N2271" s="138" t="s">
        <v>36</v>
      </c>
      <c r="O2271" s="139">
        <v>0.23300000000000001</v>
      </c>
      <c r="P2271" s="139">
        <f t="shared" si="11"/>
        <v>21.552500000000002</v>
      </c>
      <c r="Q2271" s="139">
        <v>1.49E-3</v>
      </c>
      <c r="R2271" s="139">
        <f t="shared" si="12"/>
        <v>0.137825</v>
      </c>
      <c r="S2271" s="139">
        <v>0</v>
      </c>
      <c r="T2271" s="140">
        <f t="shared" si="13"/>
        <v>0</v>
      </c>
      <c r="AR2271" s="141" t="s">
        <v>221</v>
      </c>
      <c r="AT2271" s="141" t="s">
        <v>137</v>
      </c>
      <c r="AU2271" s="141" t="s">
        <v>81</v>
      </c>
      <c r="AY2271" s="17" t="s">
        <v>135</v>
      </c>
      <c r="BE2271" s="142">
        <f t="shared" si="14"/>
        <v>0</v>
      </c>
      <c r="BF2271" s="142">
        <f t="shared" si="15"/>
        <v>0</v>
      </c>
      <c r="BG2271" s="142">
        <f t="shared" si="16"/>
        <v>0</v>
      </c>
      <c r="BH2271" s="142">
        <f t="shared" si="17"/>
        <v>0</v>
      </c>
      <c r="BI2271" s="142">
        <f t="shared" si="18"/>
        <v>0</v>
      </c>
      <c r="BJ2271" s="17" t="s">
        <v>79</v>
      </c>
      <c r="BK2271" s="142">
        <f t="shared" si="19"/>
        <v>0</v>
      </c>
      <c r="BL2271" s="17" t="s">
        <v>221</v>
      </c>
      <c r="BM2271" s="141" t="s">
        <v>2419</v>
      </c>
    </row>
    <row r="2272" spans="2:65" s="12" customFormat="1">
      <c r="B2272" s="143"/>
      <c r="D2272" s="144" t="s">
        <v>143</v>
      </c>
      <c r="E2272" s="145" t="s">
        <v>1</v>
      </c>
      <c r="F2272" s="146" t="s">
        <v>2420</v>
      </c>
      <c r="H2272" s="147">
        <v>24</v>
      </c>
      <c r="L2272" s="143"/>
      <c r="M2272" s="148"/>
      <c r="T2272" s="149"/>
      <c r="AT2272" s="145" t="s">
        <v>143</v>
      </c>
      <c r="AU2272" s="145" t="s">
        <v>81</v>
      </c>
      <c r="AV2272" s="12" t="s">
        <v>81</v>
      </c>
      <c r="AW2272" s="12" t="s">
        <v>27</v>
      </c>
      <c r="AX2272" s="12" t="s">
        <v>71</v>
      </c>
      <c r="AY2272" s="145" t="s">
        <v>135</v>
      </c>
    </row>
    <row r="2273" spans="2:65" s="12" customFormat="1">
      <c r="B2273" s="143"/>
      <c r="D2273" s="144" t="s">
        <v>143</v>
      </c>
      <c r="E2273" s="145" t="s">
        <v>1</v>
      </c>
      <c r="F2273" s="146" t="s">
        <v>2421</v>
      </c>
      <c r="H2273" s="147">
        <v>5.5</v>
      </c>
      <c r="L2273" s="143"/>
      <c r="M2273" s="148"/>
      <c r="T2273" s="149"/>
      <c r="AT2273" s="145" t="s">
        <v>143</v>
      </c>
      <c r="AU2273" s="145" t="s">
        <v>81</v>
      </c>
      <c r="AV2273" s="12" t="s">
        <v>81</v>
      </c>
      <c r="AW2273" s="12" t="s">
        <v>27</v>
      </c>
      <c r="AX2273" s="12" t="s">
        <v>71</v>
      </c>
      <c r="AY2273" s="145" t="s">
        <v>135</v>
      </c>
    </row>
    <row r="2274" spans="2:65" s="12" customFormat="1">
      <c r="B2274" s="143"/>
      <c r="D2274" s="144" t="s">
        <v>143</v>
      </c>
      <c r="E2274" s="145" t="s">
        <v>1</v>
      </c>
      <c r="F2274" s="146" t="s">
        <v>2422</v>
      </c>
      <c r="H2274" s="147">
        <v>15</v>
      </c>
      <c r="L2274" s="143"/>
      <c r="M2274" s="148"/>
      <c r="T2274" s="149"/>
      <c r="AT2274" s="145" t="s">
        <v>143</v>
      </c>
      <c r="AU2274" s="145" t="s">
        <v>81</v>
      </c>
      <c r="AV2274" s="12" t="s">
        <v>81</v>
      </c>
      <c r="AW2274" s="12" t="s">
        <v>27</v>
      </c>
      <c r="AX2274" s="12" t="s">
        <v>71</v>
      </c>
      <c r="AY2274" s="145" t="s">
        <v>135</v>
      </c>
    </row>
    <row r="2275" spans="2:65" s="12" customFormat="1">
      <c r="B2275" s="143"/>
      <c r="D2275" s="144" t="s">
        <v>143</v>
      </c>
      <c r="E2275" s="145" t="s">
        <v>1</v>
      </c>
      <c r="F2275" s="146" t="s">
        <v>2423</v>
      </c>
      <c r="H2275" s="147">
        <v>43</v>
      </c>
      <c r="L2275" s="143"/>
      <c r="M2275" s="148"/>
      <c r="T2275" s="149"/>
      <c r="AT2275" s="145" t="s">
        <v>143</v>
      </c>
      <c r="AU2275" s="145" t="s">
        <v>81</v>
      </c>
      <c r="AV2275" s="12" t="s">
        <v>81</v>
      </c>
      <c r="AW2275" s="12" t="s">
        <v>27</v>
      </c>
      <c r="AX2275" s="12" t="s">
        <v>71</v>
      </c>
      <c r="AY2275" s="145" t="s">
        <v>135</v>
      </c>
    </row>
    <row r="2276" spans="2:65" s="12" customFormat="1">
      <c r="B2276" s="143"/>
      <c r="D2276" s="144" t="s">
        <v>143</v>
      </c>
      <c r="E2276" s="145" t="s">
        <v>1</v>
      </c>
      <c r="F2276" s="146" t="s">
        <v>2424</v>
      </c>
      <c r="H2276" s="147">
        <v>5</v>
      </c>
      <c r="L2276" s="143"/>
      <c r="M2276" s="148"/>
      <c r="T2276" s="149"/>
      <c r="AT2276" s="145" t="s">
        <v>143</v>
      </c>
      <c r="AU2276" s="145" t="s">
        <v>81</v>
      </c>
      <c r="AV2276" s="12" t="s">
        <v>81</v>
      </c>
      <c r="AW2276" s="12" t="s">
        <v>27</v>
      </c>
      <c r="AX2276" s="12" t="s">
        <v>71</v>
      </c>
      <c r="AY2276" s="145" t="s">
        <v>135</v>
      </c>
    </row>
    <row r="2277" spans="2:65" s="13" customFormat="1">
      <c r="B2277" s="150"/>
      <c r="D2277" s="144" t="s">
        <v>143</v>
      </c>
      <c r="E2277" s="151" t="s">
        <v>1</v>
      </c>
      <c r="F2277" s="152" t="s">
        <v>174</v>
      </c>
      <c r="H2277" s="153">
        <v>92.5</v>
      </c>
      <c r="L2277" s="150"/>
      <c r="M2277" s="154"/>
      <c r="T2277" s="155"/>
      <c r="AT2277" s="151" t="s">
        <v>143</v>
      </c>
      <c r="AU2277" s="151" t="s">
        <v>81</v>
      </c>
      <c r="AV2277" s="13" t="s">
        <v>141</v>
      </c>
      <c r="AW2277" s="13" t="s">
        <v>27</v>
      </c>
      <c r="AX2277" s="13" t="s">
        <v>79</v>
      </c>
      <c r="AY2277" s="151" t="s">
        <v>135</v>
      </c>
    </row>
    <row r="2278" spans="2:65" s="1" customFormat="1" ht="24.15" customHeight="1">
      <c r="B2278" s="129"/>
      <c r="C2278" s="130" t="s">
        <v>2425</v>
      </c>
      <c r="D2278" s="130" t="s">
        <v>137</v>
      </c>
      <c r="E2278" s="131" t="s">
        <v>2426</v>
      </c>
      <c r="F2278" s="132" t="s">
        <v>2427</v>
      </c>
      <c r="G2278" s="133" t="s">
        <v>188</v>
      </c>
      <c r="H2278" s="134">
        <v>15</v>
      </c>
      <c r="I2278" s="135"/>
      <c r="J2278" s="135">
        <f>ROUND(I2278*H2278,2)</f>
        <v>0</v>
      </c>
      <c r="K2278" s="136"/>
      <c r="L2278" s="29"/>
      <c r="M2278" s="137" t="s">
        <v>1</v>
      </c>
      <c r="N2278" s="138" t="s">
        <v>36</v>
      </c>
      <c r="O2278" s="139">
        <v>0.26</v>
      </c>
      <c r="P2278" s="139">
        <f>O2278*H2278</f>
        <v>3.9000000000000004</v>
      </c>
      <c r="Q2278" s="139">
        <v>1.9499999999999999E-3</v>
      </c>
      <c r="R2278" s="139">
        <f>Q2278*H2278</f>
        <v>2.9249999999999998E-2</v>
      </c>
      <c r="S2278" s="139">
        <v>0</v>
      </c>
      <c r="T2278" s="140">
        <f>S2278*H2278</f>
        <v>0</v>
      </c>
      <c r="AR2278" s="141" t="s">
        <v>221</v>
      </c>
      <c r="AT2278" s="141" t="s">
        <v>137</v>
      </c>
      <c r="AU2278" s="141" t="s">
        <v>81</v>
      </c>
      <c r="AY2278" s="17" t="s">
        <v>135</v>
      </c>
      <c r="BE2278" s="142">
        <f>IF(N2278="základní",J2278,0)</f>
        <v>0</v>
      </c>
      <c r="BF2278" s="142">
        <f>IF(N2278="snížená",J2278,0)</f>
        <v>0</v>
      </c>
      <c r="BG2278" s="142">
        <f>IF(N2278="zákl. přenesená",J2278,0)</f>
        <v>0</v>
      </c>
      <c r="BH2278" s="142">
        <f>IF(N2278="sníž. přenesená",J2278,0)</f>
        <v>0</v>
      </c>
      <c r="BI2278" s="142">
        <f>IF(N2278="nulová",J2278,0)</f>
        <v>0</v>
      </c>
      <c r="BJ2278" s="17" t="s">
        <v>79</v>
      </c>
      <c r="BK2278" s="142">
        <f>ROUND(I2278*H2278,2)</f>
        <v>0</v>
      </c>
      <c r="BL2278" s="17" t="s">
        <v>221</v>
      </c>
      <c r="BM2278" s="141" t="s">
        <v>2428</v>
      </c>
    </row>
    <row r="2279" spans="2:65" s="12" customFormat="1">
      <c r="B2279" s="143"/>
      <c r="D2279" s="144" t="s">
        <v>143</v>
      </c>
      <c r="E2279" s="145" t="s">
        <v>1</v>
      </c>
      <c r="F2279" s="146" t="s">
        <v>2429</v>
      </c>
      <c r="H2279" s="147">
        <v>8</v>
      </c>
      <c r="L2279" s="143"/>
      <c r="M2279" s="148"/>
      <c r="T2279" s="149"/>
      <c r="AT2279" s="145" t="s">
        <v>143</v>
      </c>
      <c r="AU2279" s="145" t="s">
        <v>81</v>
      </c>
      <c r="AV2279" s="12" t="s">
        <v>81</v>
      </c>
      <c r="AW2279" s="12" t="s">
        <v>27</v>
      </c>
      <c r="AX2279" s="12" t="s">
        <v>71</v>
      </c>
      <c r="AY2279" s="145" t="s">
        <v>135</v>
      </c>
    </row>
    <row r="2280" spans="2:65" s="12" customFormat="1">
      <c r="B2280" s="143"/>
      <c r="D2280" s="144" t="s">
        <v>143</v>
      </c>
      <c r="E2280" s="145" t="s">
        <v>1</v>
      </c>
      <c r="F2280" s="146" t="s">
        <v>2430</v>
      </c>
      <c r="H2280" s="147">
        <v>7</v>
      </c>
      <c r="L2280" s="143"/>
      <c r="M2280" s="148"/>
      <c r="T2280" s="149"/>
      <c r="AT2280" s="145" t="s">
        <v>143</v>
      </c>
      <c r="AU2280" s="145" t="s">
        <v>81</v>
      </c>
      <c r="AV2280" s="12" t="s">
        <v>81</v>
      </c>
      <c r="AW2280" s="12" t="s">
        <v>27</v>
      </c>
      <c r="AX2280" s="12" t="s">
        <v>71</v>
      </c>
      <c r="AY2280" s="145" t="s">
        <v>135</v>
      </c>
    </row>
    <row r="2281" spans="2:65" s="13" customFormat="1">
      <c r="B2281" s="150"/>
      <c r="D2281" s="144" t="s">
        <v>143</v>
      </c>
      <c r="E2281" s="151" t="s">
        <v>1</v>
      </c>
      <c r="F2281" s="152" t="s">
        <v>174</v>
      </c>
      <c r="H2281" s="153">
        <v>15</v>
      </c>
      <c r="L2281" s="150"/>
      <c r="M2281" s="154"/>
      <c r="T2281" s="155"/>
      <c r="AT2281" s="151" t="s">
        <v>143</v>
      </c>
      <c r="AU2281" s="151" t="s">
        <v>81</v>
      </c>
      <c r="AV2281" s="13" t="s">
        <v>141</v>
      </c>
      <c r="AW2281" s="13" t="s">
        <v>27</v>
      </c>
      <c r="AX2281" s="13" t="s">
        <v>79</v>
      </c>
      <c r="AY2281" s="151" t="s">
        <v>135</v>
      </c>
    </row>
    <row r="2282" spans="2:65" s="1" customFormat="1" ht="24.15" customHeight="1">
      <c r="B2282" s="129"/>
      <c r="C2282" s="130" t="s">
        <v>2431</v>
      </c>
      <c r="D2282" s="130" t="s">
        <v>137</v>
      </c>
      <c r="E2282" s="131" t="s">
        <v>2432</v>
      </c>
      <c r="F2282" s="132" t="s">
        <v>2433</v>
      </c>
      <c r="G2282" s="133" t="s">
        <v>188</v>
      </c>
      <c r="H2282" s="134">
        <v>216</v>
      </c>
      <c r="I2282" s="135"/>
      <c r="J2282" s="135">
        <f>ROUND(I2282*H2282,2)</f>
        <v>0</v>
      </c>
      <c r="K2282" s="136"/>
      <c r="L2282" s="29"/>
      <c r="M2282" s="137" t="s">
        <v>1</v>
      </c>
      <c r="N2282" s="138" t="s">
        <v>36</v>
      </c>
      <c r="O2282" s="139">
        <v>0.30499999999999999</v>
      </c>
      <c r="P2282" s="139">
        <f>O2282*H2282</f>
        <v>65.88</v>
      </c>
      <c r="Q2282" s="139">
        <v>4.3899999999999998E-3</v>
      </c>
      <c r="R2282" s="139">
        <f>Q2282*H2282</f>
        <v>0.94823999999999997</v>
      </c>
      <c r="S2282" s="139">
        <v>0</v>
      </c>
      <c r="T2282" s="140">
        <f>S2282*H2282</f>
        <v>0</v>
      </c>
      <c r="AR2282" s="141" t="s">
        <v>221</v>
      </c>
      <c r="AT2282" s="141" t="s">
        <v>137</v>
      </c>
      <c r="AU2282" s="141" t="s">
        <v>81</v>
      </c>
      <c r="AY2282" s="17" t="s">
        <v>135</v>
      </c>
      <c r="BE2282" s="142">
        <f>IF(N2282="základní",J2282,0)</f>
        <v>0</v>
      </c>
      <c r="BF2282" s="142">
        <f>IF(N2282="snížená",J2282,0)</f>
        <v>0</v>
      </c>
      <c r="BG2282" s="142">
        <f>IF(N2282="zákl. přenesená",J2282,0)</f>
        <v>0</v>
      </c>
      <c r="BH2282" s="142">
        <f>IF(N2282="sníž. přenesená",J2282,0)</f>
        <v>0</v>
      </c>
      <c r="BI2282" s="142">
        <f>IF(N2282="nulová",J2282,0)</f>
        <v>0</v>
      </c>
      <c r="BJ2282" s="17" t="s">
        <v>79</v>
      </c>
      <c r="BK2282" s="142">
        <f>ROUND(I2282*H2282,2)</f>
        <v>0</v>
      </c>
      <c r="BL2282" s="17" t="s">
        <v>221</v>
      </c>
      <c r="BM2282" s="141" t="s">
        <v>2434</v>
      </c>
    </row>
    <row r="2283" spans="2:65" s="12" customFormat="1">
      <c r="B2283" s="143"/>
      <c r="D2283" s="144" t="s">
        <v>143</v>
      </c>
      <c r="E2283" s="145" t="s">
        <v>1</v>
      </c>
      <c r="F2283" s="146" t="s">
        <v>2435</v>
      </c>
      <c r="H2283" s="147">
        <v>16</v>
      </c>
      <c r="L2283" s="143"/>
      <c r="M2283" s="148"/>
      <c r="T2283" s="149"/>
      <c r="AT2283" s="145" t="s">
        <v>143</v>
      </c>
      <c r="AU2283" s="145" t="s">
        <v>81</v>
      </c>
      <c r="AV2283" s="12" t="s">
        <v>81</v>
      </c>
      <c r="AW2283" s="12" t="s">
        <v>27</v>
      </c>
      <c r="AX2283" s="12" t="s">
        <v>71</v>
      </c>
      <c r="AY2283" s="145" t="s">
        <v>135</v>
      </c>
    </row>
    <row r="2284" spans="2:65" s="12" customFormat="1">
      <c r="B2284" s="143"/>
      <c r="D2284" s="144" t="s">
        <v>143</v>
      </c>
      <c r="E2284" s="145" t="s">
        <v>1</v>
      </c>
      <c r="F2284" s="146" t="s">
        <v>2436</v>
      </c>
      <c r="H2284" s="147">
        <v>39</v>
      </c>
      <c r="L2284" s="143"/>
      <c r="M2284" s="148"/>
      <c r="T2284" s="149"/>
      <c r="AT2284" s="145" t="s">
        <v>143</v>
      </c>
      <c r="AU2284" s="145" t="s">
        <v>81</v>
      </c>
      <c r="AV2284" s="12" t="s">
        <v>81</v>
      </c>
      <c r="AW2284" s="12" t="s">
        <v>27</v>
      </c>
      <c r="AX2284" s="12" t="s">
        <v>71</v>
      </c>
      <c r="AY2284" s="145" t="s">
        <v>135</v>
      </c>
    </row>
    <row r="2285" spans="2:65" s="12" customFormat="1">
      <c r="B2285" s="143"/>
      <c r="D2285" s="144" t="s">
        <v>143</v>
      </c>
      <c r="E2285" s="145" t="s">
        <v>1</v>
      </c>
      <c r="F2285" s="146" t="s">
        <v>2437</v>
      </c>
      <c r="H2285" s="147">
        <v>43</v>
      </c>
      <c r="L2285" s="143"/>
      <c r="M2285" s="148"/>
      <c r="T2285" s="149"/>
      <c r="AT2285" s="145" t="s">
        <v>143</v>
      </c>
      <c r="AU2285" s="145" t="s">
        <v>81</v>
      </c>
      <c r="AV2285" s="12" t="s">
        <v>81</v>
      </c>
      <c r="AW2285" s="12" t="s">
        <v>27</v>
      </c>
      <c r="AX2285" s="12" t="s">
        <v>71</v>
      </c>
      <c r="AY2285" s="145" t="s">
        <v>135</v>
      </c>
    </row>
    <row r="2286" spans="2:65" s="12" customFormat="1">
      <c r="B2286" s="143"/>
      <c r="D2286" s="144" t="s">
        <v>143</v>
      </c>
      <c r="E2286" s="145" t="s">
        <v>1</v>
      </c>
      <c r="F2286" s="146" t="s">
        <v>2438</v>
      </c>
      <c r="H2286" s="147">
        <v>37</v>
      </c>
      <c r="L2286" s="143"/>
      <c r="M2286" s="148"/>
      <c r="T2286" s="149"/>
      <c r="AT2286" s="145" t="s">
        <v>143</v>
      </c>
      <c r="AU2286" s="145" t="s">
        <v>81</v>
      </c>
      <c r="AV2286" s="12" t="s">
        <v>81</v>
      </c>
      <c r="AW2286" s="12" t="s">
        <v>27</v>
      </c>
      <c r="AX2286" s="12" t="s">
        <v>71</v>
      </c>
      <c r="AY2286" s="145" t="s">
        <v>135</v>
      </c>
    </row>
    <row r="2287" spans="2:65" s="12" customFormat="1">
      <c r="B2287" s="143"/>
      <c r="D2287" s="144" t="s">
        <v>143</v>
      </c>
      <c r="E2287" s="145" t="s">
        <v>1</v>
      </c>
      <c r="F2287" s="146" t="s">
        <v>2439</v>
      </c>
      <c r="H2287" s="147">
        <v>5</v>
      </c>
      <c r="L2287" s="143"/>
      <c r="M2287" s="148"/>
      <c r="T2287" s="149"/>
      <c r="AT2287" s="145" t="s">
        <v>143</v>
      </c>
      <c r="AU2287" s="145" t="s">
        <v>81</v>
      </c>
      <c r="AV2287" s="12" t="s">
        <v>81</v>
      </c>
      <c r="AW2287" s="12" t="s">
        <v>27</v>
      </c>
      <c r="AX2287" s="12" t="s">
        <v>71</v>
      </c>
      <c r="AY2287" s="145" t="s">
        <v>135</v>
      </c>
    </row>
    <row r="2288" spans="2:65" s="12" customFormat="1">
      <c r="B2288" s="143"/>
      <c r="D2288" s="144" t="s">
        <v>143</v>
      </c>
      <c r="E2288" s="145" t="s">
        <v>1</v>
      </c>
      <c r="F2288" s="146" t="s">
        <v>2440</v>
      </c>
      <c r="H2288" s="147">
        <v>21</v>
      </c>
      <c r="L2288" s="143"/>
      <c r="M2288" s="148"/>
      <c r="T2288" s="149"/>
      <c r="AT2288" s="145" t="s">
        <v>143</v>
      </c>
      <c r="AU2288" s="145" t="s">
        <v>81</v>
      </c>
      <c r="AV2288" s="12" t="s">
        <v>81</v>
      </c>
      <c r="AW2288" s="12" t="s">
        <v>27</v>
      </c>
      <c r="AX2288" s="12" t="s">
        <v>71</v>
      </c>
      <c r="AY2288" s="145" t="s">
        <v>135</v>
      </c>
    </row>
    <row r="2289" spans="2:65" s="12" customFormat="1">
      <c r="B2289" s="143"/>
      <c r="D2289" s="144" t="s">
        <v>143</v>
      </c>
      <c r="E2289" s="145" t="s">
        <v>1</v>
      </c>
      <c r="F2289" s="146" t="s">
        <v>2441</v>
      </c>
      <c r="H2289" s="147">
        <v>13</v>
      </c>
      <c r="L2289" s="143"/>
      <c r="M2289" s="148"/>
      <c r="T2289" s="149"/>
      <c r="AT2289" s="145" t="s">
        <v>143</v>
      </c>
      <c r="AU2289" s="145" t="s">
        <v>81</v>
      </c>
      <c r="AV2289" s="12" t="s">
        <v>81</v>
      </c>
      <c r="AW2289" s="12" t="s">
        <v>27</v>
      </c>
      <c r="AX2289" s="12" t="s">
        <v>71</v>
      </c>
      <c r="AY2289" s="145" t="s">
        <v>135</v>
      </c>
    </row>
    <row r="2290" spans="2:65" s="12" customFormat="1">
      <c r="B2290" s="143"/>
      <c r="D2290" s="144" t="s">
        <v>143</v>
      </c>
      <c r="E2290" s="145" t="s">
        <v>1</v>
      </c>
      <c r="F2290" s="146" t="s">
        <v>2442</v>
      </c>
      <c r="H2290" s="147">
        <v>21</v>
      </c>
      <c r="L2290" s="143"/>
      <c r="M2290" s="148"/>
      <c r="T2290" s="149"/>
      <c r="AT2290" s="145" t="s">
        <v>143</v>
      </c>
      <c r="AU2290" s="145" t="s">
        <v>81</v>
      </c>
      <c r="AV2290" s="12" t="s">
        <v>81</v>
      </c>
      <c r="AW2290" s="12" t="s">
        <v>27</v>
      </c>
      <c r="AX2290" s="12" t="s">
        <v>71</v>
      </c>
      <c r="AY2290" s="145" t="s">
        <v>135</v>
      </c>
    </row>
    <row r="2291" spans="2:65" s="12" customFormat="1">
      <c r="B2291" s="143"/>
      <c r="D2291" s="144" t="s">
        <v>143</v>
      </c>
      <c r="E2291" s="145" t="s">
        <v>1</v>
      </c>
      <c r="F2291" s="146" t="s">
        <v>2443</v>
      </c>
      <c r="H2291" s="147">
        <v>21</v>
      </c>
      <c r="L2291" s="143"/>
      <c r="M2291" s="148"/>
      <c r="T2291" s="149"/>
      <c r="AT2291" s="145" t="s">
        <v>143</v>
      </c>
      <c r="AU2291" s="145" t="s">
        <v>81</v>
      </c>
      <c r="AV2291" s="12" t="s">
        <v>81</v>
      </c>
      <c r="AW2291" s="12" t="s">
        <v>27</v>
      </c>
      <c r="AX2291" s="12" t="s">
        <v>71</v>
      </c>
      <c r="AY2291" s="145" t="s">
        <v>135</v>
      </c>
    </row>
    <row r="2292" spans="2:65" s="13" customFormat="1">
      <c r="B2292" s="150"/>
      <c r="D2292" s="144" t="s">
        <v>143</v>
      </c>
      <c r="E2292" s="151" t="s">
        <v>1</v>
      </c>
      <c r="F2292" s="152" t="s">
        <v>174</v>
      </c>
      <c r="H2292" s="153">
        <v>216</v>
      </c>
      <c r="L2292" s="150"/>
      <c r="M2292" s="154"/>
      <c r="T2292" s="155"/>
      <c r="AT2292" s="151" t="s">
        <v>143</v>
      </c>
      <c r="AU2292" s="151" t="s">
        <v>81</v>
      </c>
      <c r="AV2292" s="13" t="s">
        <v>141</v>
      </c>
      <c r="AW2292" s="13" t="s">
        <v>27</v>
      </c>
      <c r="AX2292" s="13" t="s">
        <v>79</v>
      </c>
      <c r="AY2292" s="151" t="s">
        <v>135</v>
      </c>
    </row>
    <row r="2293" spans="2:65" s="1" customFormat="1" ht="24.15" customHeight="1">
      <c r="B2293" s="129"/>
      <c r="C2293" s="130" t="s">
        <v>2444</v>
      </c>
      <c r="D2293" s="130" t="s">
        <v>137</v>
      </c>
      <c r="E2293" s="131" t="s">
        <v>2445</v>
      </c>
      <c r="F2293" s="132" t="s">
        <v>2446</v>
      </c>
      <c r="G2293" s="133" t="s">
        <v>330</v>
      </c>
      <c r="H2293" s="134">
        <v>2</v>
      </c>
      <c r="I2293" s="135"/>
      <c r="J2293" s="135">
        <f t="shared" ref="J2293:J2301" si="20">ROUND(I2293*H2293,2)</f>
        <v>0</v>
      </c>
      <c r="K2293" s="136"/>
      <c r="L2293" s="29"/>
      <c r="M2293" s="137" t="s">
        <v>1</v>
      </c>
      <c r="N2293" s="138" t="s">
        <v>36</v>
      </c>
      <c r="O2293" s="139">
        <v>1.593</v>
      </c>
      <c r="P2293" s="139">
        <f t="shared" ref="P2293:P2301" si="21">O2293*H2293</f>
        <v>3.1859999999999999</v>
      </c>
      <c r="Q2293" s="139">
        <v>5.8399999999999997E-3</v>
      </c>
      <c r="R2293" s="139">
        <f t="shared" ref="R2293:R2301" si="22">Q2293*H2293</f>
        <v>1.1679999999999999E-2</v>
      </c>
      <c r="S2293" s="139">
        <v>0</v>
      </c>
      <c r="T2293" s="140">
        <f t="shared" ref="T2293:T2301" si="23">S2293*H2293</f>
        <v>0</v>
      </c>
      <c r="AR2293" s="141" t="s">
        <v>221</v>
      </c>
      <c r="AT2293" s="141" t="s">
        <v>137</v>
      </c>
      <c r="AU2293" s="141" t="s">
        <v>81</v>
      </c>
      <c r="AY2293" s="17" t="s">
        <v>135</v>
      </c>
      <c r="BE2293" s="142">
        <f t="shared" ref="BE2293:BE2301" si="24">IF(N2293="základní",J2293,0)</f>
        <v>0</v>
      </c>
      <c r="BF2293" s="142">
        <f t="shared" ref="BF2293:BF2301" si="25">IF(N2293="snížená",J2293,0)</f>
        <v>0</v>
      </c>
      <c r="BG2293" s="142">
        <f t="shared" ref="BG2293:BG2301" si="26">IF(N2293="zákl. přenesená",J2293,0)</f>
        <v>0</v>
      </c>
      <c r="BH2293" s="142">
        <f t="shared" ref="BH2293:BH2301" si="27">IF(N2293="sníž. přenesená",J2293,0)</f>
        <v>0</v>
      </c>
      <c r="BI2293" s="142">
        <f t="shared" ref="BI2293:BI2301" si="28">IF(N2293="nulová",J2293,0)</f>
        <v>0</v>
      </c>
      <c r="BJ2293" s="17" t="s">
        <v>79</v>
      </c>
      <c r="BK2293" s="142">
        <f t="shared" ref="BK2293:BK2301" si="29">ROUND(I2293*H2293,2)</f>
        <v>0</v>
      </c>
      <c r="BL2293" s="17" t="s">
        <v>221</v>
      </c>
      <c r="BM2293" s="141" t="s">
        <v>2447</v>
      </c>
    </row>
    <row r="2294" spans="2:65" s="1" customFormat="1" ht="24.15" customHeight="1">
      <c r="B2294" s="129"/>
      <c r="C2294" s="130" t="s">
        <v>2448</v>
      </c>
      <c r="D2294" s="130" t="s">
        <v>137</v>
      </c>
      <c r="E2294" s="131" t="s">
        <v>2449</v>
      </c>
      <c r="F2294" s="132" t="s">
        <v>2450</v>
      </c>
      <c r="G2294" s="133" t="s">
        <v>188</v>
      </c>
      <c r="H2294" s="134">
        <v>8</v>
      </c>
      <c r="I2294" s="135"/>
      <c r="J2294" s="135">
        <f t="shared" si="20"/>
        <v>0</v>
      </c>
      <c r="K2294" s="136"/>
      <c r="L2294" s="29"/>
      <c r="M2294" s="137" t="s">
        <v>1</v>
      </c>
      <c r="N2294" s="138" t="s">
        <v>36</v>
      </c>
      <c r="O2294" s="139">
        <v>0.30599999999999999</v>
      </c>
      <c r="P2294" s="139">
        <f t="shared" si="21"/>
        <v>2.448</v>
      </c>
      <c r="Q2294" s="139">
        <v>2.82E-3</v>
      </c>
      <c r="R2294" s="139">
        <f t="shared" si="22"/>
        <v>2.256E-2</v>
      </c>
      <c r="S2294" s="139">
        <v>0</v>
      </c>
      <c r="T2294" s="140">
        <f t="shared" si="23"/>
        <v>0</v>
      </c>
      <c r="AR2294" s="141" t="s">
        <v>221</v>
      </c>
      <c r="AT2294" s="141" t="s">
        <v>137</v>
      </c>
      <c r="AU2294" s="141" t="s">
        <v>81</v>
      </c>
      <c r="AY2294" s="17" t="s">
        <v>135</v>
      </c>
      <c r="BE2294" s="142">
        <f t="shared" si="24"/>
        <v>0</v>
      </c>
      <c r="BF2294" s="142">
        <f t="shared" si="25"/>
        <v>0</v>
      </c>
      <c r="BG2294" s="142">
        <f t="shared" si="26"/>
        <v>0</v>
      </c>
      <c r="BH2294" s="142">
        <f t="shared" si="27"/>
        <v>0</v>
      </c>
      <c r="BI2294" s="142">
        <f t="shared" si="28"/>
        <v>0</v>
      </c>
      <c r="BJ2294" s="17" t="s">
        <v>79</v>
      </c>
      <c r="BK2294" s="142">
        <f t="shared" si="29"/>
        <v>0</v>
      </c>
      <c r="BL2294" s="17" t="s">
        <v>221</v>
      </c>
      <c r="BM2294" s="141" t="s">
        <v>2451</v>
      </c>
    </row>
    <row r="2295" spans="2:65" s="1" customFormat="1" ht="24.15" customHeight="1">
      <c r="B2295" s="129"/>
      <c r="C2295" s="130" t="s">
        <v>2452</v>
      </c>
      <c r="D2295" s="130" t="s">
        <v>137</v>
      </c>
      <c r="E2295" s="131" t="s">
        <v>2453</v>
      </c>
      <c r="F2295" s="132" t="s">
        <v>2454</v>
      </c>
      <c r="G2295" s="133" t="s">
        <v>153</v>
      </c>
      <c r="H2295" s="134">
        <v>9</v>
      </c>
      <c r="I2295" s="135"/>
      <c r="J2295" s="135">
        <f t="shared" si="20"/>
        <v>0</v>
      </c>
      <c r="K2295" s="136"/>
      <c r="L2295" s="29"/>
      <c r="M2295" s="137" t="s">
        <v>1</v>
      </c>
      <c r="N2295" s="138" t="s">
        <v>36</v>
      </c>
      <c r="O2295" s="139">
        <v>0.65</v>
      </c>
      <c r="P2295" s="139">
        <f t="shared" si="21"/>
        <v>5.8500000000000005</v>
      </c>
      <c r="Q2295" s="139">
        <v>3.1E-4</v>
      </c>
      <c r="R2295" s="139">
        <f t="shared" si="22"/>
        <v>2.7899999999999999E-3</v>
      </c>
      <c r="S2295" s="139">
        <v>0</v>
      </c>
      <c r="T2295" s="140">
        <f t="shared" si="23"/>
        <v>0</v>
      </c>
      <c r="AR2295" s="141" t="s">
        <v>221</v>
      </c>
      <c r="AT2295" s="141" t="s">
        <v>137</v>
      </c>
      <c r="AU2295" s="141" t="s">
        <v>81</v>
      </c>
      <c r="AY2295" s="17" t="s">
        <v>135</v>
      </c>
      <c r="BE2295" s="142">
        <f t="shared" si="24"/>
        <v>0</v>
      </c>
      <c r="BF2295" s="142">
        <f t="shared" si="25"/>
        <v>0</v>
      </c>
      <c r="BG2295" s="142">
        <f t="shared" si="26"/>
        <v>0</v>
      </c>
      <c r="BH2295" s="142">
        <f t="shared" si="27"/>
        <v>0</v>
      </c>
      <c r="BI2295" s="142">
        <f t="shared" si="28"/>
        <v>0</v>
      </c>
      <c r="BJ2295" s="17" t="s">
        <v>79</v>
      </c>
      <c r="BK2295" s="142">
        <f t="shared" si="29"/>
        <v>0</v>
      </c>
      <c r="BL2295" s="17" t="s">
        <v>221</v>
      </c>
      <c r="BM2295" s="141" t="s">
        <v>2455</v>
      </c>
    </row>
    <row r="2296" spans="2:65" s="1" customFormat="1" ht="24.15" customHeight="1">
      <c r="B2296" s="129"/>
      <c r="C2296" s="130" t="s">
        <v>2456</v>
      </c>
      <c r="D2296" s="130" t="s">
        <v>137</v>
      </c>
      <c r="E2296" s="131" t="s">
        <v>2457</v>
      </c>
      <c r="F2296" s="132" t="s">
        <v>2458</v>
      </c>
      <c r="G2296" s="133" t="s">
        <v>153</v>
      </c>
      <c r="H2296" s="134">
        <v>1</v>
      </c>
      <c r="I2296" s="135"/>
      <c r="J2296" s="135">
        <f t="shared" si="20"/>
        <v>0</v>
      </c>
      <c r="K2296" s="136"/>
      <c r="L2296" s="29"/>
      <c r="M2296" s="137" t="s">
        <v>1</v>
      </c>
      <c r="N2296" s="138" t="s">
        <v>36</v>
      </c>
      <c r="O2296" s="139">
        <v>0.65</v>
      </c>
      <c r="P2296" s="139">
        <f t="shared" si="21"/>
        <v>0.65</v>
      </c>
      <c r="Q2296" s="139">
        <v>3.1E-4</v>
      </c>
      <c r="R2296" s="139">
        <f t="shared" si="22"/>
        <v>3.1E-4</v>
      </c>
      <c r="S2296" s="139">
        <v>0</v>
      </c>
      <c r="T2296" s="140">
        <f t="shared" si="23"/>
        <v>0</v>
      </c>
      <c r="AR2296" s="141" t="s">
        <v>221</v>
      </c>
      <c r="AT2296" s="141" t="s">
        <v>137</v>
      </c>
      <c r="AU2296" s="141" t="s">
        <v>81</v>
      </c>
      <c r="AY2296" s="17" t="s">
        <v>135</v>
      </c>
      <c r="BE2296" s="142">
        <f t="shared" si="24"/>
        <v>0</v>
      </c>
      <c r="BF2296" s="142">
        <f t="shared" si="25"/>
        <v>0</v>
      </c>
      <c r="BG2296" s="142">
        <f t="shared" si="26"/>
        <v>0</v>
      </c>
      <c r="BH2296" s="142">
        <f t="shared" si="27"/>
        <v>0</v>
      </c>
      <c r="BI2296" s="142">
        <f t="shared" si="28"/>
        <v>0</v>
      </c>
      <c r="BJ2296" s="17" t="s">
        <v>79</v>
      </c>
      <c r="BK2296" s="142">
        <f t="shared" si="29"/>
        <v>0</v>
      </c>
      <c r="BL2296" s="17" t="s">
        <v>221</v>
      </c>
      <c r="BM2296" s="141" t="s">
        <v>2459</v>
      </c>
    </row>
    <row r="2297" spans="2:65" s="1" customFormat="1" ht="24.15" customHeight="1">
      <c r="B2297" s="129"/>
      <c r="C2297" s="130" t="s">
        <v>2460</v>
      </c>
      <c r="D2297" s="130" t="s">
        <v>137</v>
      </c>
      <c r="E2297" s="131" t="s">
        <v>2461</v>
      </c>
      <c r="F2297" s="132" t="s">
        <v>2462</v>
      </c>
      <c r="G2297" s="133" t="s">
        <v>153</v>
      </c>
      <c r="H2297" s="134">
        <v>1</v>
      </c>
      <c r="I2297" s="135"/>
      <c r="J2297" s="135">
        <f t="shared" si="20"/>
        <v>0</v>
      </c>
      <c r="K2297" s="136"/>
      <c r="L2297" s="29"/>
      <c r="M2297" s="137" t="s">
        <v>1</v>
      </c>
      <c r="N2297" s="138" t="s">
        <v>36</v>
      </c>
      <c r="O2297" s="139">
        <v>0.65</v>
      </c>
      <c r="P2297" s="139">
        <f t="shared" si="21"/>
        <v>0.65</v>
      </c>
      <c r="Q2297" s="139">
        <v>3.1E-4</v>
      </c>
      <c r="R2297" s="139">
        <f t="shared" si="22"/>
        <v>3.1E-4</v>
      </c>
      <c r="S2297" s="139">
        <v>0</v>
      </c>
      <c r="T2297" s="140">
        <f t="shared" si="23"/>
        <v>0</v>
      </c>
      <c r="AR2297" s="141" t="s">
        <v>221</v>
      </c>
      <c r="AT2297" s="141" t="s">
        <v>137</v>
      </c>
      <c r="AU2297" s="141" t="s">
        <v>81</v>
      </c>
      <c r="AY2297" s="17" t="s">
        <v>135</v>
      </c>
      <c r="BE2297" s="142">
        <f t="shared" si="24"/>
        <v>0</v>
      </c>
      <c r="BF2297" s="142">
        <f t="shared" si="25"/>
        <v>0</v>
      </c>
      <c r="BG2297" s="142">
        <f t="shared" si="26"/>
        <v>0</v>
      </c>
      <c r="BH2297" s="142">
        <f t="shared" si="27"/>
        <v>0</v>
      </c>
      <c r="BI2297" s="142">
        <f t="shared" si="28"/>
        <v>0</v>
      </c>
      <c r="BJ2297" s="17" t="s">
        <v>79</v>
      </c>
      <c r="BK2297" s="142">
        <f t="shared" si="29"/>
        <v>0</v>
      </c>
      <c r="BL2297" s="17" t="s">
        <v>221</v>
      </c>
      <c r="BM2297" s="141" t="s">
        <v>2463</v>
      </c>
    </row>
    <row r="2298" spans="2:65" s="1" customFormat="1" ht="33" customHeight="1">
      <c r="B2298" s="129"/>
      <c r="C2298" s="130" t="s">
        <v>2464</v>
      </c>
      <c r="D2298" s="130" t="s">
        <v>137</v>
      </c>
      <c r="E2298" s="131" t="s">
        <v>2465</v>
      </c>
      <c r="F2298" s="132" t="s">
        <v>2466</v>
      </c>
      <c r="G2298" s="133" t="s">
        <v>188</v>
      </c>
      <c r="H2298" s="134">
        <v>3.5</v>
      </c>
      <c r="I2298" s="135"/>
      <c r="J2298" s="135">
        <f t="shared" si="20"/>
        <v>0</v>
      </c>
      <c r="K2298" s="136"/>
      <c r="L2298" s="29"/>
      <c r="M2298" s="137" t="s">
        <v>1</v>
      </c>
      <c r="N2298" s="138" t="s">
        <v>36</v>
      </c>
      <c r="O2298" s="139">
        <v>0.317</v>
      </c>
      <c r="P2298" s="139">
        <f t="shared" si="21"/>
        <v>1.1094999999999999</v>
      </c>
      <c r="Q2298" s="139">
        <v>2.0999999999999999E-3</v>
      </c>
      <c r="R2298" s="139">
        <f t="shared" si="22"/>
        <v>7.3499999999999998E-3</v>
      </c>
      <c r="S2298" s="139">
        <v>0</v>
      </c>
      <c r="T2298" s="140">
        <f t="shared" si="23"/>
        <v>0</v>
      </c>
      <c r="AR2298" s="141" t="s">
        <v>221</v>
      </c>
      <c r="AT2298" s="141" t="s">
        <v>137</v>
      </c>
      <c r="AU2298" s="141" t="s">
        <v>81</v>
      </c>
      <c r="AY2298" s="17" t="s">
        <v>135</v>
      </c>
      <c r="BE2298" s="142">
        <f t="shared" si="24"/>
        <v>0</v>
      </c>
      <c r="BF2298" s="142">
        <f t="shared" si="25"/>
        <v>0</v>
      </c>
      <c r="BG2298" s="142">
        <f t="shared" si="26"/>
        <v>0</v>
      </c>
      <c r="BH2298" s="142">
        <f t="shared" si="27"/>
        <v>0</v>
      </c>
      <c r="BI2298" s="142">
        <f t="shared" si="28"/>
        <v>0</v>
      </c>
      <c r="BJ2298" s="17" t="s">
        <v>79</v>
      </c>
      <c r="BK2298" s="142">
        <f t="shared" si="29"/>
        <v>0</v>
      </c>
      <c r="BL2298" s="17" t="s">
        <v>221</v>
      </c>
      <c r="BM2298" s="141" t="s">
        <v>2467</v>
      </c>
    </row>
    <row r="2299" spans="2:65" s="1" customFormat="1" ht="33" customHeight="1">
      <c r="B2299" s="129"/>
      <c r="C2299" s="130" t="s">
        <v>2468</v>
      </c>
      <c r="D2299" s="130" t="s">
        <v>137</v>
      </c>
      <c r="E2299" s="131" t="s">
        <v>2469</v>
      </c>
      <c r="F2299" s="132" t="s">
        <v>2470</v>
      </c>
      <c r="G2299" s="133" t="s">
        <v>188</v>
      </c>
      <c r="H2299" s="134">
        <v>50.5</v>
      </c>
      <c r="I2299" s="135"/>
      <c r="J2299" s="135">
        <f t="shared" si="20"/>
        <v>0</v>
      </c>
      <c r="K2299" s="136"/>
      <c r="L2299" s="29"/>
      <c r="M2299" s="137" t="s">
        <v>1</v>
      </c>
      <c r="N2299" s="138" t="s">
        <v>36</v>
      </c>
      <c r="O2299" s="139">
        <v>0.33400000000000002</v>
      </c>
      <c r="P2299" s="139">
        <f t="shared" si="21"/>
        <v>16.867000000000001</v>
      </c>
      <c r="Q2299" s="139">
        <v>2.9199999999999999E-3</v>
      </c>
      <c r="R2299" s="139">
        <f t="shared" si="22"/>
        <v>0.14745999999999998</v>
      </c>
      <c r="S2299" s="139">
        <v>0</v>
      </c>
      <c r="T2299" s="140">
        <f t="shared" si="23"/>
        <v>0</v>
      </c>
      <c r="AR2299" s="141" t="s">
        <v>221</v>
      </c>
      <c r="AT2299" s="141" t="s">
        <v>137</v>
      </c>
      <c r="AU2299" s="141" t="s">
        <v>81</v>
      </c>
      <c r="AY2299" s="17" t="s">
        <v>135</v>
      </c>
      <c r="BE2299" s="142">
        <f t="shared" si="24"/>
        <v>0</v>
      </c>
      <c r="BF2299" s="142">
        <f t="shared" si="25"/>
        <v>0</v>
      </c>
      <c r="BG2299" s="142">
        <f t="shared" si="26"/>
        <v>0</v>
      </c>
      <c r="BH2299" s="142">
        <f t="shared" si="27"/>
        <v>0</v>
      </c>
      <c r="BI2299" s="142">
        <f t="shared" si="28"/>
        <v>0</v>
      </c>
      <c r="BJ2299" s="17" t="s">
        <v>79</v>
      </c>
      <c r="BK2299" s="142">
        <f t="shared" si="29"/>
        <v>0</v>
      </c>
      <c r="BL2299" s="17" t="s">
        <v>221</v>
      </c>
      <c r="BM2299" s="141" t="s">
        <v>2471</v>
      </c>
    </row>
    <row r="2300" spans="2:65" s="1" customFormat="1" ht="33" customHeight="1">
      <c r="B2300" s="129"/>
      <c r="C2300" s="130" t="s">
        <v>2472</v>
      </c>
      <c r="D2300" s="130" t="s">
        <v>137</v>
      </c>
      <c r="E2300" s="131" t="s">
        <v>2473</v>
      </c>
      <c r="F2300" s="132" t="s">
        <v>2474</v>
      </c>
      <c r="G2300" s="133" t="s">
        <v>188</v>
      </c>
      <c r="H2300" s="134">
        <v>2.5</v>
      </c>
      <c r="I2300" s="135"/>
      <c r="J2300" s="135">
        <f t="shared" si="20"/>
        <v>0</v>
      </c>
      <c r="K2300" s="136"/>
      <c r="L2300" s="29"/>
      <c r="M2300" s="137" t="s">
        <v>1</v>
      </c>
      <c r="N2300" s="138" t="s">
        <v>36</v>
      </c>
      <c r="O2300" s="139">
        <v>0.33400000000000002</v>
      </c>
      <c r="P2300" s="139">
        <f t="shared" si="21"/>
        <v>0.83500000000000008</v>
      </c>
      <c r="Q2300" s="139">
        <v>2.9199999999999999E-3</v>
      </c>
      <c r="R2300" s="139">
        <f t="shared" si="22"/>
        <v>7.2999999999999992E-3</v>
      </c>
      <c r="S2300" s="139">
        <v>0</v>
      </c>
      <c r="T2300" s="140">
        <f t="shared" si="23"/>
        <v>0</v>
      </c>
      <c r="AR2300" s="141" t="s">
        <v>221</v>
      </c>
      <c r="AT2300" s="141" t="s">
        <v>137</v>
      </c>
      <c r="AU2300" s="141" t="s">
        <v>81</v>
      </c>
      <c r="AY2300" s="17" t="s">
        <v>135</v>
      </c>
      <c r="BE2300" s="142">
        <f t="shared" si="24"/>
        <v>0</v>
      </c>
      <c r="BF2300" s="142">
        <f t="shared" si="25"/>
        <v>0</v>
      </c>
      <c r="BG2300" s="142">
        <f t="shared" si="26"/>
        <v>0</v>
      </c>
      <c r="BH2300" s="142">
        <f t="shared" si="27"/>
        <v>0</v>
      </c>
      <c r="BI2300" s="142">
        <f t="shared" si="28"/>
        <v>0</v>
      </c>
      <c r="BJ2300" s="17" t="s">
        <v>79</v>
      </c>
      <c r="BK2300" s="142">
        <f t="shared" si="29"/>
        <v>0</v>
      </c>
      <c r="BL2300" s="17" t="s">
        <v>221</v>
      </c>
      <c r="BM2300" s="141" t="s">
        <v>2475</v>
      </c>
    </row>
    <row r="2301" spans="2:65" s="1" customFormat="1" ht="24.15" customHeight="1">
      <c r="B2301" s="129"/>
      <c r="C2301" s="130" t="s">
        <v>2476</v>
      </c>
      <c r="D2301" s="130" t="s">
        <v>137</v>
      </c>
      <c r="E2301" s="131" t="s">
        <v>2477</v>
      </c>
      <c r="F2301" s="132" t="s">
        <v>2478</v>
      </c>
      <c r="G2301" s="133" t="s">
        <v>382</v>
      </c>
      <c r="H2301" s="134"/>
      <c r="I2301" s="135"/>
      <c r="J2301" s="135">
        <f t="shared" si="20"/>
        <v>0</v>
      </c>
      <c r="K2301" s="136"/>
      <c r="L2301" s="29"/>
      <c r="M2301" s="137" t="s">
        <v>1</v>
      </c>
      <c r="N2301" s="138" t="s">
        <v>36</v>
      </c>
      <c r="O2301" s="139">
        <v>0</v>
      </c>
      <c r="P2301" s="139">
        <f t="shared" si="21"/>
        <v>0</v>
      </c>
      <c r="Q2301" s="139">
        <v>0</v>
      </c>
      <c r="R2301" s="139">
        <f t="shared" si="22"/>
        <v>0</v>
      </c>
      <c r="S2301" s="139">
        <v>0</v>
      </c>
      <c r="T2301" s="140">
        <f t="shared" si="23"/>
        <v>0</v>
      </c>
      <c r="AR2301" s="141" t="s">
        <v>221</v>
      </c>
      <c r="AT2301" s="141" t="s">
        <v>137</v>
      </c>
      <c r="AU2301" s="141" t="s">
        <v>81</v>
      </c>
      <c r="AY2301" s="17" t="s">
        <v>135</v>
      </c>
      <c r="BE2301" s="142">
        <f t="shared" si="24"/>
        <v>0</v>
      </c>
      <c r="BF2301" s="142">
        <f t="shared" si="25"/>
        <v>0</v>
      </c>
      <c r="BG2301" s="142">
        <f t="shared" si="26"/>
        <v>0</v>
      </c>
      <c r="BH2301" s="142">
        <f t="shared" si="27"/>
        <v>0</v>
      </c>
      <c r="BI2301" s="142">
        <f t="shared" si="28"/>
        <v>0</v>
      </c>
      <c r="BJ2301" s="17" t="s">
        <v>79</v>
      </c>
      <c r="BK2301" s="142">
        <f t="shared" si="29"/>
        <v>0</v>
      </c>
      <c r="BL2301" s="17" t="s">
        <v>221</v>
      </c>
      <c r="BM2301" s="141" t="s">
        <v>2479</v>
      </c>
    </row>
    <row r="2302" spans="2:65" s="11" customFormat="1" ht="22.95" customHeight="1">
      <c r="B2302" s="118"/>
      <c r="D2302" s="119" t="s">
        <v>70</v>
      </c>
      <c r="E2302" s="127" t="s">
        <v>2480</v>
      </c>
      <c r="F2302" s="127" t="s">
        <v>2481</v>
      </c>
      <c r="J2302" s="128">
        <f>BK2302</f>
        <v>0</v>
      </c>
      <c r="L2302" s="118"/>
      <c r="M2302" s="122"/>
      <c r="P2302" s="123">
        <f>SUM(P2303:P2315)</f>
        <v>0</v>
      </c>
      <c r="R2302" s="123">
        <f>SUM(R2303:R2315)</f>
        <v>0</v>
      </c>
      <c r="T2302" s="124">
        <f>SUM(T2303:T2315)</f>
        <v>0</v>
      </c>
      <c r="AR2302" s="119" t="s">
        <v>81</v>
      </c>
      <c r="AT2302" s="125" t="s">
        <v>70</v>
      </c>
      <c r="AU2302" s="125" t="s">
        <v>79</v>
      </c>
      <c r="AY2302" s="119" t="s">
        <v>135</v>
      </c>
      <c r="BK2302" s="126">
        <f>SUM(BK2303:BK2315)</f>
        <v>0</v>
      </c>
    </row>
    <row r="2303" spans="2:65" s="1" customFormat="1" ht="24.15" customHeight="1">
      <c r="B2303" s="129"/>
      <c r="C2303" s="130" t="s">
        <v>2482</v>
      </c>
      <c r="D2303" s="130" t="s">
        <v>137</v>
      </c>
      <c r="E2303" s="131" t="s">
        <v>2483</v>
      </c>
      <c r="F2303" s="132" t="s">
        <v>2484</v>
      </c>
      <c r="G2303" s="133" t="s">
        <v>188</v>
      </c>
      <c r="H2303" s="134">
        <v>24</v>
      </c>
      <c r="I2303" s="135"/>
      <c r="J2303" s="135">
        <f t="shared" ref="J2303:J2315" si="30">ROUND(I2303*H2303,2)</f>
        <v>0</v>
      </c>
      <c r="K2303" s="136"/>
      <c r="L2303" s="29"/>
      <c r="M2303" s="137" t="s">
        <v>1</v>
      </c>
      <c r="N2303" s="138" t="s">
        <v>36</v>
      </c>
      <c r="O2303" s="139">
        <v>0</v>
      </c>
      <c r="P2303" s="139">
        <f t="shared" ref="P2303:P2315" si="31">O2303*H2303</f>
        <v>0</v>
      </c>
      <c r="Q2303" s="139">
        <v>0</v>
      </c>
      <c r="R2303" s="139">
        <f t="shared" ref="R2303:R2315" si="32">Q2303*H2303</f>
        <v>0</v>
      </c>
      <c r="S2303" s="139">
        <v>0</v>
      </c>
      <c r="T2303" s="140">
        <f t="shared" ref="T2303:T2315" si="33">S2303*H2303</f>
        <v>0</v>
      </c>
      <c r="AR2303" s="141" t="s">
        <v>221</v>
      </c>
      <c r="AT2303" s="141" t="s">
        <v>137</v>
      </c>
      <c r="AU2303" s="141" t="s">
        <v>81</v>
      </c>
      <c r="AY2303" s="17" t="s">
        <v>135</v>
      </c>
      <c r="BE2303" s="142">
        <f t="shared" ref="BE2303:BE2315" si="34">IF(N2303="základní",J2303,0)</f>
        <v>0</v>
      </c>
      <c r="BF2303" s="142">
        <f t="shared" ref="BF2303:BF2315" si="35">IF(N2303="snížená",J2303,0)</f>
        <v>0</v>
      </c>
      <c r="BG2303" s="142">
        <f t="shared" ref="BG2303:BG2315" si="36">IF(N2303="zákl. přenesená",J2303,0)</f>
        <v>0</v>
      </c>
      <c r="BH2303" s="142">
        <f t="shared" ref="BH2303:BH2315" si="37">IF(N2303="sníž. přenesená",J2303,0)</f>
        <v>0</v>
      </c>
      <c r="BI2303" s="142">
        <f t="shared" ref="BI2303:BI2315" si="38">IF(N2303="nulová",J2303,0)</f>
        <v>0</v>
      </c>
      <c r="BJ2303" s="17" t="s">
        <v>79</v>
      </c>
      <c r="BK2303" s="142">
        <f t="shared" ref="BK2303:BK2315" si="39">ROUND(I2303*H2303,2)</f>
        <v>0</v>
      </c>
      <c r="BL2303" s="17" t="s">
        <v>221</v>
      </c>
      <c r="BM2303" s="141" t="s">
        <v>2485</v>
      </c>
    </row>
    <row r="2304" spans="2:65" s="1" customFormat="1" ht="24.15" customHeight="1">
      <c r="B2304" s="129"/>
      <c r="C2304" s="130" t="s">
        <v>2486</v>
      </c>
      <c r="D2304" s="130" t="s">
        <v>137</v>
      </c>
      <c r="E2304" s="131" t="s">
        <v>2487</v>
      </c>
      <c r="F2304" s="132" t="s">
        <v>2488</v>
      </c>
      <c r="G2304" s="133" t="s">
        <v>188</v>
      </c>
      <c r="H2304" s="134">
        <v>5.9</v>
      </c>
      <c r="I2304" s="135"/>
      <c r="J2304" s="135">
        <f t="shared" si="30"/>
        <v>0</v>
      </c>
      <c r="K2304" s="136"/>
      <c r="L2304" s="29"/>
      <c r="M2304" s="137" t="s">
        <v>1</v>
      </c>
      <c r="N2304" s="138" t="s">
        <v>36</v>
      </c>
      <c r="O2304" s="139">
        <v>0</v>
      </c>
      <c r="P2304" s="139">
        <f t="shared" si="31"/>
        <v>0</v>
      </c>
      <c r="Q2304" s="139">
        <v>0</v>
      </c>
      <c r="R2304" s="139">
        <f t="shared" si="32"/>
        <v>0</v>
      </c>
      <c r="S2304" s="139">
        <v>0</v>
      </c>
      <c r="T2304" s="140">
        <f t="shared" si="33"/>
        <v>0</v>
      </c>
      <c r="AR2304" s="141" t="s">
        <v>221</v>
      </c>
      <c r="AT2304" s="141" t="s">
        <v>137</v>
      </c>
      <c r="AU2304" s="141" t="s">
        <v>81</v>
      </c>
      <c r="AY2304" s="17" t="s">
        <v>135</v>
      </c>
      <c r="BE2304" s="142">
        <f t="shared" si="34"/>
        <v>0</v>
      </c>
      <c r="BF2304" s="142">
        <f t="shared" si="35"/>
        <v>0</v>
      </c>
      <c r="BG2304" s="142">
        <f t="shared" si="36"/>
        <v>0</v>
      </c>
      <c r="BH2304" s="142">
        <f t="shared" si="37"/>
        <v>0</v>
      </c>
      <c r="BI2304" s="142">
        <f t="shared" si="38"/>
        <v>0</v>
      </c>
      <c r="BJ2304" s="17" t="s">
        <v>79</v>
      </c>
      <c r="BK2304" s="142">
        <f t="shared" si="39"/>
        <v>0</v>
      </c>
      <c r="BL2304" s="17" t="s">
        <v>221</v>
      </c>
      <c r="BM2304" s="141" t="s">
        <v>2489</v>
      </c>
    </row>
    <row r="2305" spans="2:65" s="1" customFormat="1" ht="24.15" customHeight="1">
      <c r="B2305" s="129"/>
      <c r="C2305" s="130" t="s">
        <v>2490</v>
      </c>
      <c r="D2305" s="130" t="s">
        <v>137</v>
      </c>
      <c r="E2305" s="131" t="s">
        <v>2491</v>
      </c>
      <c r="F2305" s="132" t="s">
        <v>2492</v>
      </c>
      <c r="G2305" s="133" t="s">
        <v>188</v>
      </c>
      <c r="H2305" s="134">
        <v>1</v>
      </c>
      <c r="I2305" s="135"/>
      <c r="J2305" s="135">
        <f t="shared" si="30"/>
        <v>0</v>
      </c>
      <c r="K2305" s="136"/>
      <c r="L2305" s="29"/>
      <c r="M2305" s="137" t="s">
        <v>1</v>
      </c>
      <c r="N2305" s="138" t="s">
        <v>36</v>
      </c>
      <c r="O2305" s="139">
        <v>0</v>
      </c>
      <c r="P2305" s="139">
        <f t="shared" si="31"/>
        <v>0</v>
      </c>
      <c r="Q2305" s="139">
        <v>0</v>
      </c>
      <c r="R2305" s="139">
        <f t="shared" si="32"/>
        <v>0</v>
      </c>
      <c r="S2305" s="139">
        <v>0</v>
      </c>
      <c r="T2305" s="140">
        <f t="shared" si="33"/>
        <v>0</v>
      </c>
      <c r="AR2305" s="141" t="s">
        <v>221</v>
      </c>
      <c r="AT2305" s="141" t="s">
        <v>137</v>
      </c>
      <c r="AU2305" s="141" t="s">
        <v>81</v>
      </c>
      <c r="AY2305" s="17" t="s">
        <v>135</v>
      </c>
      <c r="BE2305" s="142">
        <f t="shared" si="34"/>
        <v>0</v>
      </c>
      <c r="BF2305" s="142">
        <f t="shared" si="35"/>
        <v>0</v>
      </c>
      <c r="BG2305" s="142">
        <f t="shared" si="36"/>
        <v>0</v>
      </c>
      <c r="BH2305" s="142">
        <f t="shared" si="37"/>
        <v>0</v>
      </c>
      <c r="BI2305" s="142">
        <f t="shared" si="38"/>
        <v>0</v>
      </c>
      <c r="BJ2305" s="17" t="s">
        <v>79</v>
      </c>
      <c r="BK2305" s="142">
        <f t="shared" si="39"/>
        <v>0</v>
      </c>
      <c r="BL2305" s="17" t="s">
        <v>221</v>
      </c>
      <c r="BM2305" s="141" t="s">
        <v>2493</v>
      </c>
    </row>
    <row r="2306" spans="2:65" s="1" customFormat="1" ht="24.15" customHeight="1">
      <c r="B2306" s="129"/>
      <c r="C2306" s="130" t="s">
        <v>2494</v>
      </c>
      <c r="D2306" s="130" t="s">
        <v>137</v>
      </c>
      <c r="E2306" s="131" t="s">
        <v>2495</v>
      </c>
      <c r="F2306" s="132" t="s">
        <v>2496</v>
      </c>
      <c r="G2306" s="133" t="s">
        <v>316</v>
      </c>
      <c r="H2306" s="134">
        <v>12</v>
      </c>
      <c r="I2306" s="135"/>
      <c r="J2306" s="135">
        <f t="shared" si="30"/>
        <v>0</v>
      </c>
      <c r="K2306" s="136"/>
      <c r="L2306" s="29"/>
      <c r="M2306" s="137" t="s">
        <v>1</v>
      </c>
      <c r="N2306" s="138" t="s">
        <v>36</v>
      </c>
      <c r="O2306" s="139">
        <v>0</v>
      </c>
      <c r="P2306" s="139">
        <f t="shared" si="31"/>
        <v>0</v>
      </c>
      <c r="Q2306" s="139">
        <v>0</v>
      </c>
      <c r="R2306" s="139">
        <f t="shared" si="32"/>
        <v>0</v>
      </c>
      <c r="S2306" s="139">
        <v>0</v>
      </c>
      <c r="T2306" s="140">
        <f t="shared" si="33"/>
        <v>0</v>
      </c>
      <c r="AR2306" s="141" t="s">
        <v>221</v>
      </c>
      <c r="AT2306" s="141" t="s">
        <v>137</v>
      </c>
      <c r="AU2306" s="141" t="s">
        <v>81</v>
      </c>
      <c r="AY2306" s="17" t="s">
        <v>135</v>
      </c>
      <c r="BE2306" s="142">
        <f t="shared" si="34"/>
        <v>0</v>
      </c>
      <c r="BF2306" s="142">
        <f t="shared" si="35"/>
        <v>0</v>
      </c>
      <c r="BG2306" s="142">
        <f t="shared" si="36"/>
        <v>0</v>
      </c>
      <c r="BH2306" s="142">
        <f t="shared" si="37"/>
        <v>0</v>
      </c>
      <c r="BI2306" s="142">
        <f t="shared" si="38"/>
        <v>0</v>
      </c>
      <c r="BJ2306" s="17" t="s">
        <v>79</v>
      </c>
      <c r="BK2306" s="142">
        <f t="shared" si="39"/>
        <v>0</v>
      </c>
      <c r="BL2306" s="17" t="s">
        <v>221</v>
      </c>
      <c r="BM2306" s="141" t="s">
        <v>2497</v>
      </c>
    </row>
    <row r="2307" spans="2:65" s="1" customFormat="1" ht="24.15" customHeight="1">
      <c r="B2307" s="129"/>
      <c r="C2307" s="130" t="s">
        <v>2498</v>
      </c>
      <c r="D2307" s="130" t="s">
        <v>137</v>
      </c>
      <c r="E2307" s="131" t="s">
        <v>2499</v>
      </c>
      <c r="F2307" s="132" t="s">
        <v>2500</v>
      </c>
      <c r="G2307" s="133" t="s">
        <v>316</v>
      </c>
      <c r="H2307" s="134">
        <v>1</v>
      </c>
      <c r="I2307" s="135"/>
      <c r="J2307" s="135">
        <f t="shared" si="30"/>
        <v>0</v>
      </c>
      <c r="K2307" s="136"/>
      <c r="L2307" s="29"/>
      <c r="M2307" s="137" t="s">
        <v>1</v>
      </c>
      <c r="N2307" s="138" t="s">
        <v>36</v>
      </c>
      <c r="O2307" s="139">
        <v>0</v>
      </c>
      <c r="P2307" s="139">
        <f t="shared" si="31"/>
        <v>0</v>
      </c>
      <c r="Q2307" s="139">
        <v>0</v>
      </c>
      <c r="R2307" s="139">
        <f t="shared" si="32"/>
        <v>0</v>
      </c>
      <c r="S2307" s="139">
        <v>0</v>
      </c>
      <c r="T2307" s="140">
        <f t="shared" si="33"/>
        <v>0</v>
      </c>
      <c r="AR2307" s="141" t="s">
        <v>221</v>
      </c>
      <c r="AT2307" s="141" t="s">
        <v>137</v>
      </c>
      <c r="AU2307" s="141" t="s">
        <v>81</v>
      </c>
      <c r="AY2307" s="17" t="s">
        <v>135</v>
      </c>
      <c r="BE2307" s="142">
        <f t="shared" si="34"/>
        <v>0</v>
      </c>
      <c r="BF2307" s="142">
        <f t="shared" si="35"/>
        <v>0</v>
      </c>
      <c r="BG2307" s="142">
        <f t="shared" si="36"/>
        <v>0</v>
      </c>
      <c r="BH2307" s="142">
        <f t="shared" si="37"/>
        <v>0</v>
      </c>
      <c r="BI2307" s="142">
        <f t="shared" si="38"/>
        <v>0</v>
      </c>
      <c r="BJ2307" s="17" t="s">
        <v>79</v>
      </c>
      <c r="BK2307" s="142">
        <f t="shared" si="39"/>
        <v>0</v>
      </c>
      <c r="BL2307" s="17" t="s">
        <v>221</v>
      </c>
      <c r="BM2307" s="141" t="s">
        <v>2501</v>
      </c>
    </row>
    <row r="2308" spans="2:65" s="1" customFormat="1" ht="24.15" customHeight="1">
      <c r="B2308" s="129"/>
      <c r="C2308" s="130" t="s">
        <v>2502</v>
      </c>
      <c r="D2308" s="130" t="s">
        <v>137</v>
      </c>
      <c r="E2308" s="131" t="s">
        <v>2503</v>
      </c>
      <c r="F2308" s="132" t="s">
        <v>2504</v>
      </c>
      <c r="G2308" s="133" t="s">
        <v>316</v>
      </c>
      <c r="H2308" s="134">
        <v>3</v>
      </c>
      <c r="I2308" s="135"/>
      <c r="J2308" s="135">
        <f t="shared" si="30"/>
        <v>0</v>
      </c>
      <c r="K2308" s="136"/>
      <c r="L2308" s="29"/>
      <c r="M2308" s="137" t="s">
        <v>1</v>
      </c>
      <c r="N2308" s="138" t="s">
        <v>36</v>
      </c>
      <c r="O2308" s="139">
        <v>0</v>
      </c>
      <c r="P2308" s="139">
        <f t="shared" si="31"/>
        <v>0</v>
      </c>
      <c r="Q2308" s="139">
        <v>0</v>
      </c>
      <c r="R2308" s="139">
        <f t="shared" si="32"/>
        <v>0</v>
      </c>
      <c r="S2308" s="139">
        <v>0</v>
      </c>
      <c r="T2308" s="140">
        <f t="shared" si="33"/>
        <v>0</v>
      </c>
      <c r="AR2308" s="141" t="s">
        <v>221</v>
      </c>
      <c r="AT2308" s="141" t="s">
        <v>137</v>
      </c>
      <c r="AU2308" s="141" t="s">
        <v>81</v>
      </c>
      <c r="AY2308" s="17" t="s">
        <v>135</v>
      </c>
      <c r="BE2308" s="142">
        <f t="shared" si="34"/>
        <v>0</v>
      </c>
      <c r="BF2308" s="142">
        <f t="shared" si="35"/>
        <v>0</v>
      </c>
      <c r="BG2308" s="142">
        <f t="shared" si="36"/>
        <v>0</v>
      </c>
      <c r="BH2308" s="142">
        <f t="shared" si="37"/>
        <v>0</v>
      </c>
      <c r="BI2308" s="142">
        <f t="shared" si="38"/>
        <v>0</v>
      </c>
      <c r="BJ2308" s="17" t="s">
        <v>79</v>
      </c>
      <c r="BK2308" s="142">
        <f t="shared" si="39"/>
        <v>0</v>
      </c>
      <c r="BL2308" s="17" t="s">
        <v>221</v>
      </c>
      <c r="BM2308" s="141" t="s">
        <v>2505</v>
      </c>
    </row>
    <row r="2309" spans="2:65" s="1" customFormat="1" ht="24.15" customHeight="1">
      <c r="B2309" s="129"/>
      <c r="C2309" s="130" t="s">
        <v>2506</v>
      </c>
      <c r="D2309" s="130" t="s">
        <v>137</v>
      </c>
      <c r="E2309" s="131" t="s">
        <v>2507</v>
      </c>
      <c r="F2309" s="132" t="s">
        <v>2508</v>
      </c>
      <c r="G2309" s="133" t="s">
        <v>316</v>
      </c>
      <c r="H2309" s="134">
        <v>1</v>
      </c>
      <c r="I2309" s="135"/>
      <c r="J2309" s="135">
        <f t="shared" si="30"/>
        <v>0</v>
      </c>
      <c r="K2309" s="136"/>
      <c r="L2309" s="29"/>
      <c r="M2309" s="137" t="s">
        <v>1</v>
      </c>
      <c r="N2309" s="138" t="s">
        <v>36</v>
      </c>
      <c r="O2309" s="139">
        <v>0</v>
      </c>
      <c r="P2309" s="139">
        <f t="shared" si="31"/>
        <v>0</v>
      </c>
      <c r="Q2309" s="139">
        <v>0</v>
      </c>
      <c r="R2309" s="139">
        <f t="shared" si="32"/>
        <v>0</v>
      </c>
      <c r="S2309" s="139">
        <v>0</v>
      </c>
      <c r="T2309" s="140">
        <f t="shared" si="33"/>
        <v>0</v>
      </c>
      <c r="AR2309" s="141" t="s">
        <v>221</v>
      </c>
      <c r="AT2309" s="141" t="s">
        <v>137</v>
      </c>
      <c r="AU2309" s="141" t="s">
        <v>81</v>
      </c>
      <c r="AY2309" s="17" t="s">
        <v>135</v>
      </c>
      <c r="BE2309" s="142">
        <f t="shared" si="34"/>
        <v>0</v>
      </c>
      <c r="BF2309" s="142">
        <f t="shared" si="35"/>
        <v>0</v>
      </c>
      <c r="BG2309" s="142">
        <f t="shared" si="36"/>
        <v>0</v>
      </c>
      <c r="BH2309" s="142">
        <f t="shared" si="37"/>
        <v>0</v>
      </c>
      <c r="BI2309" s="142">
        <f t="shared" si="38"/>
        <v>0</v>
      </c>
      <c r="BJ2309" s="17" t="s">
        <v>79</v>
      </c>
      <c r="BK2309" s="142">
        <f t="shared" si="39"/>
        <v>0</v>
      </c>
      <c r="BL2309" s="17" t="s">
        <v>221</v>
      </c>
      <c r="BM2309" s="141" t="s">
        <v>2509</v>
      </c>
    </row>
    <row r="2310" spans="2:65" s="1" customFormat="1" ht="24.15" customHeight="1">
      <c r="B2310" s="129"/>
      <c r="C2310" s="130" t="s">
        <v>2510</v>
      </c>
      <c r="D2310" s="130" t="s">
        <v>137</v>
      </c>
      <c r="E2310" s="131" t="s">
        <v>2511</v>
      </c>
      <c r="F2310" s="132" t="s">
        <v>2512</v>
      </c>
      <c r="G2310" s="133" t="s">
        <v>316</v>
      </c>
      <c r="H2310" s="134">
        <v>24</v>
      </c>
      <c r="I2310" s="135"/>
      <c r="J2310" s="135">
        <f t="shared" si="30"/>
        <v>0</v>
      </c>
      <c r="K2310" s="136"/>
      <c r="L2310" s="29"/>
      <c r="M2310" s="137" t="s">
        <v>1</v>
      </c>
      <c r="N2310" s="138" t="s">
        <v>36</v>
      </c>
      <c r="O2310" s="139">
        <v>0</v>
      </c>
      <c r="P2310" s="139">
        <f t="shared" si="31"/>
        <v>0</v>
      </c>
      <c r="Q2310" s="139">
        <v>0</v>
      </c>
      <c r="R2310" s="139">
        <f t="shared" si="32"/>
        <v>0</v>
      </c>
      <c r="S2310" s="139">
        <v>0</v>
      </c>
      <c r="T2310" s="140">
        <f t="shared" si="33"/>
        <v>0</v>
      </c>
      <c r="AR2310" s="141" t="s">
        <v>221</v>
      </c>
      <c r="AT2310" s="141" t="s">
        <v>137</v>
      </c>
      <c r="AU2310" s="141" t="s">
        <v>81</v>
      </c>
      <c r="AY2310" s="17" t="s">
        <v>135</v>
      </c>
      <c r="BE2310" s="142">
        <f t="shared" si="34"/>
        <v>0</v>
      </c>
      <c r="BF2310" s="142">
        <f t="shared" si="35"/>
        <v>0</v>
      </c>
      <c r="BG2310" s="142">
        <f t="shared" si="36"/>
        <v>0</v>
      </c>
      <c r="BH2310" s="142">
        <f t="shared" si="37"/>
        <v>0</v>
      </c>
      <c r="BI2310" s="142">
        <f t="shared" si="38"/>
        <v>0</v>
      </c>
      <c r="BJ2310" s="17" t="s">
        <v>79</v>
      </c>
      <c r="BK2310" s="142">
        <f t="shared" si="39"/>
        <v>0</v>
      </c>
      <c r="BL2310" s="17" t="s">
        <v>221</v>
      </c>
      <c r="BM2310" s="141" t="s">
        <v>2513</v>
      </c>
    </row>
    <row r="2311" spans="2:65" s="1" customFormat="1" ht="24.15" customHeight="1">
      <c r="B2311" s="129"/>
      <c r="C2311" s="130" t="s">
        <v>2514</v>
      </c>
      <c r="D2311" s="130" t="s">
        <v>137</v>
      </c>
      <c r="E2311" s="131" t="s">
        <v>2515</v>
      </c>
      <c r="F2311" s="132" t="s">
        <v>2516</v>
      </c>
      <c r="G2311" s="133" t="s">
        <v>316</v>
      </c>
      <c r="H2311" s="134">
        <v>1</v>
      </c>
      <c r="I2311" s="135"/>
      <c r="J2311" s="135">
        <f t="shared" si="30"/>
        <v>0</v>
      </c>
      <c r="K2311" s="136"/>
      <c r="L2311" s="29"/>
      <c r="M2311" s="137" t="s">
        <v>1</v>
      </c>
      <c r="N2311" s="138" t="s">
        <v>36</v>
      </c>
      <c r="O2311" s="139">
        <v>0</v>
      </c>
      <c r="P2311" s="139">
        <f t="shared" si="31"/>
        <v>0</v>
      </c>
      <c r="Q2311" s="139">
        <v>0</v>
      </c>
      <c r="R2311" s="139">
        <f t="shared" si="32"/>
        <v>0</v>
      </c>
      <c r="S2311" s="139">
        <v>0</v>
      </c>
      <c r="T2311" s="140">
        <f t="shared" si="33"/>
        <v>0</v>
      </c>
      <c r="AR2311" s="141" t="s">
        <v>221</v>
      </c>
      <c r="AT2311" s="141" t="s">
        <v>137</v>
      </c>
      <c r="AU2311" s="141" t="s">
        <v>81</v>
      </c>
      <c r="AY2311" s="17" t="s">
        <v>135</v>
      </c>
      <c r="BE2311" s="142">
        <f t="shared" si="34"/>
        <v>0</v>
      </c>
      <c r="BF2311" s="142">
        <f t="shared" si="35"/>
        <v>0</v>
      </c>
      <c r="BG2311" s="142">
        <f t="shared" si="36"/>
        <v>0</v>
      </c>
      <c r="BH2311" s="142">
        <f t="shared" si="37"/>
        <v>0</v>
      </c>
      <c r="BI2311" s="142">
        <f t="shared" si="38"/>
        <v>0</v>
      </c>
      <c r="BJ2311" s="17" t="s">
        <v>79</v>
      </c>
      <c r="BK2311" s="142">
        <f t="shared" si="39"/>
        <v>0</v>
      </c>
      <c r="BL2311" s="17" t="s">
        <v>221</v>
      </c>
      <c r="BM2311" s="141" t="s">
        <v>2517</v>
      </c>
    </row>
    <row r="2312" spans="2:65" s="1" customFormat="1" ht="24.15" customHeight="1">
      <c r="B2312" s="129"/>
      <c r="C2312" s="130" t="s">
        <v>2518</v>
      </c>
      <c r="D2312" s="130" t="s">
        <v>137</v>
      </c>
      <c r="E2312" s="131" t="s">
        <v>2519</v>
      </c>
      <c r="F2312" s="132" t="s">
        <v>2520</v>
      </c>
      <c r="G2312" s="133" t="s">
        <v>316</v>
      </c>
      <c r="H2312" s="134">
        <v>2</v>
      </c>
      <c r="I2312" s="135"/>
      <c r="J2312" s="135">
        <f t="shared" si="30"/>
        <v>0</v>
      </c>
      <c r="K2312" s="136"/>
      <c r="L2312" s="29"/>
      <c r="M2312" s="137" t="s">
        <v>1</v>
      </c>
      <c r="N2312" s="138" t="s">
        <v>36</v>
      </c>
      <c r="O2312" s="139">
        <v>0</v>
      </c>
      <c r="P2312" s="139">
        <f t="shared" si="31"/>
        <v>0</v>
      </c>
      <c r="Q2312" s="139">
        <v>0</v>
      </c>
      <c r="R2312" s="139">
        <f t="shared" si="32"/>
        <v>0</v>
      </c>
      <c r="S2312" s="139">
        <v>0</v>
      </c>
      <c r="T2312" s="140">
        <f t="shared" si="33"/>
        <v>0</v>
      </c>
      <c r="AR2312" s="141" t="s">
        <v>221</v>
      </c>
      <c r="AT2312" s="141" t="s">
        <v>137</v>
      </c>
      <c r="AU2312" s="141" t="s">
        <v>81</v>
      </c>
      <c r="AY2312" s="17" t="s">
        <v>135</v>
      </c>
      <c r="BE2312" s="142">
        <f t="shared" si="34"/>
        <v>0</v>
      </c>
      <c r="BF2312" s="142">
        <f t="shared" si="35"/>
        <v>0</v>
      </c>
      <c r="BG2312" s="142">
        <f t="shared" si="36"/>
        <v>0</v>
      </c>
      <c r="BH2312" s="142">
        <f t="shared" si="37"/>
        <v>0</v>
      </c>
      <c r="BI2312" s="142">
        <f t="shared" si="38"/>
        <v>0</v>
      </c>
      <c r="BJ2312" s="17" t="s">
        <v>79</v>
      </c>
      <c r="BK2312" s="142">
        <f t="shared" si="39"/>
        <v>0</v>
      </c>
      <c r="BL2312" s="17" t="s">
        <v>221</v>
      </c>
      <c r="BM2312" s="141" t="s">
        <v>2521</v>
      </c>
    </row>
    <row r="2313" spans="2:65" s="1" customFormat="1" ht="24.15" customHeight="1">
      <c r="B2313" s="129"/>
      <c r="C2313" s="130" t="s">
        <v>2522</v>
      </c>
      <c r="D2313" s="130" t="s">
        <v>137</v>
      </c>
      <c r="E2313" s="131" t="s">
        <v>2523</v>
      </c>
      <c r="F2313" s="132" t="s">
        <v>2524</v>
      </c>
      <c r="G2313" s="133" t="s">
        <v>316</v>
      </c>
      <c r="H2313" s="134">
        <v>2</v>
      </c>
      <c r="I2313" s="135"/>
      <c r="J2313" s="135">
        <f t="shared" si="30"/>
        <v>0</v>
      </c>
      <c r="K2313" s="136"/>
      <c r="L2313" s="29"/>
      <c r="M2313" s="137" t="s">
        <v>1</v>
      </c>
      <c r="N2313" s="138" t="s">
        <v>36</v>
      </c>
      <c r="O2313" s="139">
        <v>0</v>
      </c>
      <c r="P2313" s="139">
        <f t="shared" si="31"/>
        <v>0</v>
      </c>
      <c r="Q2313" s="139">
        <v>0</v>
      </c>
      <c r="R2313" s="139">
        <f t="shared" si="32"/>
        <v>0</v>
      </c>
      <c r="S2313" s="139">
        <v>0</v>
      </c>
      <c r="T2313" s="140">
        <f t="shared" si="33"/>
        <v>0</v>
      </c>
      <c r="AR2313" s="141" t="s">
        <v>221</v>
      </c>
      <c r="AT2313" s="141" t="s">
        <v>137</v>
      </c>
      <c r="AU2313" s="141" t="s">
        <v>81</v>
      </c>
      <c r="AY2313" s="17" t="s">
        <v>135</v>
      </c>
      <c r="BE2313" s="142">
        <f t="shared" si="34"/>
        <v>0</v>
      </c>
      <c r="BF2313" s="142">
        <f t="shared" si="35"/>
        <v>0</v>
      </c>
      <c r="BG2313" s="142">
        <f t="shared" si="36"/>
        <v>0</v>
      </c>
      <c r="BH2313" s="142">
        <f t="shared" si="37"/>
        <v>0</v>
      </c>
      <c r="BI2313" s="142">
        <f t="shared" si="38"/>
        <v>0</v>
      </c>
      <c r="BJ2313" s="17" t="s">
        <v>79</v>
      </c>
      <c r="BK2313" s="142">
        <f t="shared" si="39"/>
        <v>0</v>
      </c>
      <c r="BL2313" s="17" t="s">
        <v>221</v>
      </c>
      <c r="BM2313" s="141" t="s">
        <v>2525</v>
      </c>
    </row>
    <row r="2314" spans="2:65" s="1" customFormat="1" ht="24.15" customHeight="1">
      <c r="B2314" s="129"/>
      <c r="C2314" s="130" t="s">
        <v>2526</v>
      </c>
      <c r="D2314" s="130" t="s">
        <v>137</v>
      </c>
      <c r="E2314" s="131" t="s">
        <v>2527</v>
      </c>
      <c r="F2314" s="132" t="s">
        <v>2528</v>
      </c>
      <c r="G2314" s="133" t="s">
        <v>316</v>
      </c>
      <c r="H2314" s="134">
        <v>1</v>
      </c>
      <c r="I2314" s="135"/>
      <c r="J2314" s="135">
        <f t="shared" si="30"/>
        <v>0</v>
      </c>
      <c r="K2314" s="136"/>
      <c r="L2314" s="29"/>
      <c r="M2314" s="137" t="s">
        <v>1</v>
      </c>
      <c r="N2314" s="138" t="s">
        <v>36</v>
      </c>
      <c r="O2314" s="139">
        <v>0</v>
      </c>
      <c r="P2314" s="139">
        <f t="shared" si="31"/>
        <v>0</v>
      </c>
      <c r="Q2314" s="139">
        <v>0</v>
      </c>
      <c r="R2314" s="139">
        <f t="shared" si="32"/>
        <v>0</v>
      </c>
      <c r="S2314" s="139">
        <v>0</v>
      </c>
      <c r="T2314" s="140">
        <f t="shared" si="33"/>
        <v>0</v>
      </c>
      <c r="AR2314" s="141" t="s">
        <v>221</v>
      </c>
      <c r="AT2314" s="141" t="s">
        <v>137</v>
      </c>
      <c r="AU2314" s="141" t="s">
        <v>81</v>
      </c>
      <c r="AY2314" s="17" t="s">
        <v>135</v>
      </c>
      <c r="BE2314" s="142">
        <f t="shared" si="34"/>
        <v>0</v>
      </c>
      <c r="BF2314" s="142">
        <f t="shared" si="35"/>
        <v>0</v>
      </c>
      <c r="BG2314" s="142">
        <f t="shared" si="36"/>
        <v>0</v>
      </c>
      <c r="BH2314" s="142">
        <f t="shared" si="37"/>
        <v>0</v>
      </c>
      <c r="BI2314" s="142">
        <f t="shared" si="38"/>
        <v>0</v>
      </c>
      <c r="BJ2314" s="17" t="s">
        <v>79</v>
      </c>
      <c r="BK2314" s="142">
        <f t="shared" si="39"/>
        <v>0</v>
      </c>
      <c r="BL2314" s="17" t="s">
        <v>221</v>
      </c>
      <c r="BM2314" s="141" t="s">
        <v>2529</v>
      </c>
    </row>
    <row r="2315" spans="2:65" s="1" customFormat="1" ht="24.15" customHeight="1">
      <c r="B2315" s="129"/>
      <c r="C2315" s="130" t="s">
        <v>2530</v>
      </c>
      <c r="D2315" s="130" t="s">
        <v>137</v>
      </c>
      <c r="E2315" s="131" t="s">
        <v>2531</v>
      </c>
      <c r="F2315" s="132" t="s">
        <v>2532</v>
      </c>
      <c r="G2315" s="133" t="s">
        <v>382</v>
      </c>
      <c r="H2315" s="134"/>
      <c r="I2315" s="135"/>
      <c r="J2315" s="135">
        <f t="shared" si="30"/>
        <v>0</v>
      </c>
      <c r="K2315" s="136"/>
      <c r="L2315" s="29"/>
      <c r="M2315" s="137" t="s">
        <v>1</v>
      </c>
      <c r="N2315" s="138" t="s">
        <v>36</v>
      </c>
      <c r="O2315" s="139">
        <v>0</v>
      </c>
      <c r="P2315" s="139">
        <f t="shared" si="31"/>
        <v>0</v>
      </c>
      <c r="Q2315" s="139">
        <v>0</v>
      </c>
      <c r="R2315" s="139">
        <f t="shared" si="32"/>
        <v>0</v>
      </c>
      <c r="S2315" s="139">
        <v>0</v>
      </c>
      <c r="T2315" s="140">
        <f t="shared" si="33"/>
        <v>0</v>
      </c>
      <c r="AR2315" s="141" t="s">
        <v>221</v>
      </c>
      <c r="AT2315" s="141" t="s">
        <v>137</v>
      </c>
      <c r="AU2315" s="141" t="s">
        <v>81</v>
      </c>
      <c r="AY2315" s="17" t="s">
        <v>135</v>
      </c>
      <c r="BE2315" s="142">
        <f t="shared" si="34"/>
        <v>0</v>
      </c>
      <c r="BF2315" s="142">
        <f t="shared" si="35"/>
        <v>0</v>
      </c>
      <c r="BG2315" s="142">
        <f t="shared" si="36"/>
        <v>0</v>
      </c>
      <c r="BH2315" s="142">
        <f t="shared" si="37"/>
        <v>0</v>
      </c>
      <c r="BI2315" s="142">
        <f t="shared" si="38"/>
        <v>0</v>
      </c>
      <c r="BJ2315" s="17" t="s">
        <v>79</v>
      </c>
      <c r="BK2315" s="142">
        <f t="shared" si="39"/>
        <v>0</v>
      </c>
      <c r="BL2315" s="17" t="s">
        <v>221</v>
      </c>
      <c r="BM2315" s="141" t="s">
        <v>2533</v>
      </c>
    </row>
    <row r="2316" spans="2:65" s="11" customFormat="1" ht="22.95" customHeight="1">
      <c r="B2316" s="118"/>
      <c r="D2316" s="119" t="s">
        <v>70</v>
      </c>
      <c r="E2316" s="127" t="s">
        <v>2534</v>
      </c>
      <c r="F2316" s="127" t="s">
        <v>2535</v>
      </c>
      <c r="J2316" s="128">
        <f>BK2316</f>
        <v>0</v>
      </c>
      <c r="L2316" s="118"/>
      <c r="M2316" s="122"/>
      <c r="P2316" s="123">
        <f>SUM(P2317:P2478)</f>
        <v>183.297</v>
      </c>
      <c r="R2316" s="123">
        <f>SUM(R2317:R2478)</f>
        <v>0.24303</v>
      </c>
      <c r="T2316" s="124">
        <f>SUM(T2317:T2478)</f>
        <v>0</v>
      </c>
      <c r="AR2316" s="119" t="s">
        <v>81</v>
      </c>
      <c r="AT2316" s="125" t="s">
        <v>70</v>
      </c>
      <c r="AU2316" s="125" t="s">
        <v>79</v>
      </c>
      <c r="AY2316" s="119" t="s">
        <v>135</v>
      </c>
      <c r="BK2316" s="126">
        <f>SUM(BK2317:BK2478)</f>
        <v>0</v>
      </c>
    </row>
    <row r="2317" spans="2:65" s="1" customFormat="1" ht="24.15" customHeight="1">
      <c r="B2317" s="129"/>
      <c r="C2317" s="130" t="s">
        <v>2536</v>
      </c>
      <c r="D2317" s="130" t="s">
        <v>137</v>
      </c>
      <c r="E2317" s="131" t="s">
        <v>2537</v>
      </c>
      <c r="F2317" s="132" t="s">
        <v>2538</v>
      </c>
      <c r="G2317" s="133" t="s">
        <v>316</v>
      </c>
      <c r="H2317" s="134">
        <v>1</v>
      </c>
      <c r="I2317" s="135"/>
      <c r="J2317" s="135">
        <f t="shared" ref="J2317:J2325" si="40">ROUND(I2317*H2317,2)</f>
        <v>0</v>
      </c>
      <c r="K2317" s="136"/>
      <c r="L2317" s="29"/>
      <c r="M2317" s="137" t="s">
        <v>1</v>
      </c>
      <c r="N2317" s="138" t="s">
        <v>36</v>
      </c>
      <c r="O2317" s="139">
        <v>0</v>
      </c>
      <c r="P2317" s="139">
        <f t="shared" ref="P2317:P2325" si="41">O2317*H2317</f>
        <v>0</v>
      </c>
      <c r="Q2317" s="139">
        <v>0</v>
      </c>
      <c r="R2317" s="139">
        <f t="shared" ref="R2317:R2325" si="42">Q2317*H2317</f>
        <v>0</v>
      </c>
      <c r="S2317" s="139">
        <v>0</v>
      </c>
      <c r="T2317" s="140">
        <f t="shared" ref="T2317:T2325" si="43">S2317*H2317</f>
        <v>0</v>
      </c>
      <c r="AR2317" s="141" t="s">
        <v>221</v>
      </c>
      <c r="AT2317" s="141" t="s">
        <v>137</v>
      </c>
      <c r="AU2317" s="141" t="s">
        <v>81</v>
      </c>
      <c r="AY2317" s="17" t="s">
        <v>135</v>
      </c>
      <c r="BE2317" s="142">
        <f t="shared" ref="BE2317:BE2325" si="44">IF(N2317="základní",J2317,0)</f>
        <v>0</v>
      </c>
      <c r="BF2317" s="142">
        <f t="shared" ref="BF2317:BF2325" si="45">IF(N2317="snížená",J2317,0)</f>
        <v>0</v>
      </c>
      <c r="BG2317" s="142">
        <f t="shared" ref="BG2317:BG2325" si="46">IF(N2317="zákl. přenesená",J2317,0)</f>
        <v>0</v>
      </c>
      <c r="BH2317" s="142">
        <f t="shared" ref="BH2317:BH2325" si="47">IF(N2317="sníž. přenesená",J2317,0)</f>
        <v>0</v>
      </c>
      <c r="BI2317" s="142">
        <f t="shared" ref="BI2317:BI2325" si="48">IF(N2317="nulová",J2317,0)</f>
        <v>0</v>
      </c>
      <c r="BJ2317" s="17" t="s">
        <v>79</v>
      </c>
      <c r="BK2317" s="142">
        <f t="shared" ref="BK2317:BK2325" si="49">ROUND(I2317*H2317,2)</f>
        <v>0</v>
      </c>
      <c r="BL2317" s="17" t="s">
        <v>221</v>
      </c>
      <c r="BM2317" s="141" t="s">
        <v>2539</v>
      </c>
    </row>
    <row r="2318" spans="2:65" s="1" customFormat="1" ht="24.15" customHeight="1">
      <c r="B2318" s="129"/>
      <c r="C2318" s="130" t="s">
        <v>2540</v>
      </c>
      <c r="D2318" s="130" t="s">
        <v>137</v>
      </c>
      <c r="E2318" s="131" t="s">
        <v>2541</v>
      </c>
      <c r="F2318" s="132" t="s">
        <v>2542</v>
      </c>
      <c r="G2318" s="133" t="s">
        <v>316</v>
      </c>
      <c r="H2318" s="134">
        <v>1</v>
      </c>
      <c r="I2318" s="135"/>
      <c r="J2318" s="135">
        <f t="shared" si="40"/>
        <v>0</v>
      </c>
      <c r="K2318" s="136"/>
      <c r="L2318" s="29"/>
      <c r="M2318" s="137" t="s">
        <v>1</v>
      </c>
      <c r="N2318" s="138" t="s">
        <v>36</v>
      </c>
      <c r="O2318" s="139">
        <v>0</v>
      </c>
      <c r="P2318" s="139">
        <f t="shared" si="41"/>
        <v>0</v>
      </c>
      <c r="Q2318" s="139">
        <v>0</v>
      </c>
      <c r="R2318" s="139">
        <f t="shared" si="42"/>
        <v>0</v>
      </c>
      <c r="S2318" s="139">
        <v>0</v>
      </c>
      <c r="T2318" s="140">
        <f t="shared" si="43"/>
        <v>0</v>
      </c>
      <c r="AR2318" s="141" t="s">
        <v>221</v>
      </c>
      <c r="AT2318" s="141" t="s">
        <v>137</v>
      </c>
      <c r="AU2318" s="141" t="s">
        <v>81</v>
      </c>
      <c r="AY2318" s="17" t="s">
        <v>135</v>
      </c>
      <c r="BE2318" s="142">
        <f t="shared" si="44"/>
        <v>0</v>
      </c>
      <c r="BF2318" s="142">
        <f t="shared" si="45"/>
        <v>0</v>
      </c>
      <c r="BG2318" s="142">
        <f t="shared" si="46"/>
        <v>0</v>
      </c>
      <c r="BH2318" s="142">
        <f t="shared" si="47"/>
        <v>0</v>
      </c>
      <c r="BI2318" s="142">
        <f t="shared" si="48"/>
        <v>0</v>
      </c>
      <c r="BJ2318" s="17" t="s">
        <v>79</v>
      </c>
      <c r="BK2318" s="142">
        <f t="shared" si="49"/>
        <v>0</v>
      </c>
      <c r="BL2318" s="17" t="s">
        <v>221</v>
      </c>
      <c r="BM2318" s="141" t="s">
        <v>2543</v>
      </c>
    </row>
    <row r="2319" spans="2:65" s="1" customFormat="1" ht="37.950000000000003" customHeight="1">
      <c r="B2319" s="129"/>
      <c r="C2319" s="130" t="s">
        <v>2544</v>
      </c>
      <c r="D2319" s="130" t="s">
        <v>137</v>
      </c>
      <c r="E2319" s="131" t="s">
        <v>2545</v>
      </c>
      <c r="F2319" s="132" t="s">
        <v>2546</v>
      </c>
      <c r="G2319" s="133" t="s">
        <v>316</v>
      </c>
      <c r="H2319" s="134">
        <v>1</v>
      </c>
      <c r="I2319" s="135"/>
      <c r="J2319" s="135">
        <f t="shared" si="40"/>
        <v>0</v>
      </c>
      <c r="K2319" s="136"/>
      <c r="L2319" s="29"/>
      <c r="M2319" s="137" t="s">
        <v>1</v>
      </c>
      <c r="N2319" s="138" t="s">
        <v>36</v>
      </c>
      <c r="O2319" s="139">
        <v>0</v>
      </c>
      <c r="P2319" s="139">
        <f t="shared" si="41"/>
        <v>0</v>
      </c>
      <c r="Q2319" s="139">
        <v>0</v>
      </c>
      <c r="R2319" s="139">
        <f t="shared" si="42"/>
        <v>0</v>
      </c>
      <c r="S2319" s="139">
        <v>0</v>
      </c>
      <c r="T2319" s="140">
        <f t="shared" si="43"/>
        <v>0</v>
      </c>
      <c r="AR2319" s="141" t="s">
        <v>221</v>
      </c>
      <c r="AT2319" s="141" t="s">
        <v>137</v>
      </c>
      <c r="AU2319" s="141" t="s">
        <v>81</v>
      </c>
      <c r="AY2319" s="17" t="s">
        <v>135</v>
      </c>
      <c r="BE2319" s="142">
        <f t="shared" si="44"/>
        <v>0</v>
      </c>
      <c r="BF2319" s="142">
        <f t="shared" si="45"/>
        <v>0</v>
      </c>
      <c r="BG2319" s="142">
        <f t="shared" si="46"/>
        <v>0</v>
      </c>
      <c r="BH2319" s="142">
        <f t="shared" si="47"/>
        <v>0</v>
      </c>
      <c r="BI2319" s="142">
        <f t="shared" si="48"/>
        <v>0</v>
      </c>
      <c r="BJ2319" s="17" t="s">
        <v>79</v>
      </c>
      <c r="BK2319" s="142">
        <f t="shared" si="49"/>
        <v>0</v>
      </c>
      <c r="BL2319" s="17" t="s">
        <v>221</v>
      </c>
      <c r="BM2319" s="141" t="s">
        <v>2547</v>
      </c>
    </row>
    <row r="2320" spans="2:65" s="1" customFormat="1" ht="24.15" customHeight="1">
      <c r="B2320" s="129"/>
      <c r="C2320" s="130" t="s">
        <v>2548</v>
      </c>
      <c r="D2320" s="130" t="s">
        <v>137</v>
      </c>
      <c r="E2320" s="131" t="s">
        <v>2549</v>
      </c>
      <c r="F2320" s="132" t="s">
        <v>2550</v>
      </c>
      <c r="G2320" s="133" t="s">
        <v>188</v>
      </c>
      <c r="H2320" s="134">
        <v>5</v>
      </c>
      <c r="I2320" s="135"/>
      <c r="J2320" s="135">
        <f t="shared" si="40"/>
        <v>0</v>
      </c>
      <c r="K2320" s="136"/>
      <c r="L2320" s="29"/>
      <c r="M2320" s="137" t="s">
        <v>1</v>
      </c>
      <c r="N2320" s="138" t="s">
        <v>36</v>
      </c>
      <c r="O2320" s="139">
        <v>0</v>
      </c>
      <c r="P2320" s="139">
        <f t="shared" si="41"/>
        <v>0</v>
      </c>
      <c r="Q2320" s="139">
        <v>0</v>
      </c>
      <c r="R2320" s="139">
        <f t="shared" si="42"/>
        <v>0</v>
      </c>
      <c r="S2320" s="139">
        <v>0</v>
      </c>
      <c r="T2320" s="140">
        <f t="shared" si="43"/>
        <v>0</v>
      </c>
      <c r="AR2320" s="141" t="s">
        <v>221</v>
      </c>
      <c r="AT2320" s="141" t="s">
        <v>137</v>
      </c>
      <c r="AU2320" s="141" t="s">
        <v>81</v>
      </c>
      <c r="AY2320" s="17" t="s">
        <v>135</v>
      </c>
      <c r="BE2320" s="142">
        <f t="shared" si="44"/>
        <v>0</v>
      </c>
      <c r="BF2320" s="142">
        <f t="shared" si="45"/>
        <v>0</v>
      </c>
      <c r="BG2320" s="142">
        <f t="shared" si="46"/>
        <v>0</v>
      </c>
      <c r="BH2320" s="142">
        <f t="shared" si="47"/>
        <v>0</v>
      </c>
      <c r="BI2320" s="142">
        <f t="shared" si="48"/>
        <v>0</v>
      </c>
      <c r="BJ2320" s="17" t="s">
        <v>79</v>
      </c>
      <c r="BK2320" s="142">
        <f t="shared" si="49"/>
        <v>0</v>
      </c>
      <c r="BL2320" s="17" t="s">
        <v>221</v>
      </c>
      <c r="BM2320" s="141" t="s">
        <v>2551</v>
      </c>
    </row>
    <row r="2321" spans="2:65" s="1" customFormat="1" ht="24.15" customHeight="1">
      <c r="B2321" s="129"/>
      <c r="C2321" s="130" t="s">
        <v>2552</v>
      </c>
      <c r="D2321" s="130" t="s">
        <v>137</v>
      </c>
      <c r="E2321" s="131" t="s">
        <v>2553</v>
      </c>
      <c r="F2321" s="132" t="s">
        <v>2554</v>
      </c>
      <c r="G2321" s="133" t="s">
        <v>188</v>
      </c>
      <c r="H2321" s="134">
        <v>7</v>
      </c>
      <c r="I2321" s="135"/>
      <c r="J2321" s="135">
        <f t="shared" si="40"/>
        <v>0</v>
      </c>
      <c r="K2321" s="136"/>
      <c r="L2321" s="29"/>
      <c r="M2321" s="137" t="s">
        <v>1</v>
      </c>
      <c r="N2321" s="138" t="s">
        <v>36</v>
      </c>
      <c r="O2321" s="139">
        <v>0</v>
      </c>
      <c r="P2321" s="139">
        <f t="shared" si="41"/>
        <v>0</v>
      </c>
      <c r="Q2321" s="139">
        <v>0</v>
      </c>
      <c r="R2321" s="139">
        <f t="shared" si="42"/>
        <v>0</v>
      </c>
      <c r="S2321" s="139">
        <v>0</v>
      </c>
      <c r="T2321" s="140">
        <f t="shared" si="43"/>
        <v>0</v>
      </c>
      <c r="AR2321" s="141" t="s">
        <v>221</v>
      </c>
      <c r="AT2321" s="141" t="s">
        <v>137</v>
      </c>
      <c r="AU2321" s="141" t="s">
        <v>81</v>
      </c>
      <c r="AY2321" s="17" t="s">
        <v>135</v>
      </c>
      <c r="BE2321" s="142">
        <f t="shared" si="44"/>
        <v>0</v>
      </c>
      <c r="BF2321" s="142">
        <f t="shared" si="45"/>
        <v>0</v>
      </c>
      <c r="BG2321" s="142">
        <f t="shared" si="46"/>
        <v>0</v>
      </c>
      <c r="BH2321" s="142">
        <f t="shared" si="47"/>
        <v>0</v>
      </c>
      <c r="BI2321" s="142">
        <f t="shared" si="48"/>
        <v>0</v>
      </c>
      <c r="BJ2321" s="17" t="s">
        <v>79</v>
      </c>
      <c r="BK2321" s="142">
        <f t="shared" si="49"/>
        <v>0</v>
      </c>
      <c r="BL2321" s="17" t="s">
        <v>221</v>
      </c>
      <c r="BM2321" s="141" t="s">
        <v>2555</v>
      </c>
    </row>
    <row r="2322" spans="2:65" s="1" customFormat="1" ht="33" customHeight="1">
      <c r="B2322" s="129"/>
      <c r="C2322" s="130" t="s">
        <v>2556</v>
      </c>
      <c r="D2322" s="130" t="s">
        <v>137</v>
      </c>
      <c r="E2322" s="131" t="s">
        <v>2557</v>
      </c>
      <c r="F2322" s="132" t="s">
        <v>2558</v>
      </c>
      <c r="G2322" s="133" t="s">
        <v>330</v>
      </c>
      <c r="H2322" s="134">
        <v>1</v>
      </c>
      <c r="I2322" s="135"/>
      <c r="J2322" s="135">
        <f t="shared" si="40"/>
        <v>0</v>
      </c>
      <c r="K2322" s="136"/>
      <c r="L2322" s="29"/>
      <c r="M2322" s="137" t="s">
        <v>1</v>
      </c>
      <c r="N2322" s="138" t="s">
        <v>36</v>
      </c>
      <c r="O2322" s="139">
        <v>0</v>
      </c>
      <c r="P2322" s="139">
        <f t="shared" si="41"/>
        <v>0</v>
      </c>
      <c r="Q2322" s="139">
        <v>0</v>
      </c>
      <c r="R2322" s="139">
        <f t="shared" si="42"/>
        <v>0</v>
      </c>
      <c r="S2322" s="139">
        <v>0</v>
      </c>
      <c r="T2322" s="140">
        <f t="shared" si="43"/>
        <v>0</v>
      </c>
      <c r="AR2322" s="141" t="s">
        <v>221</v>
      </c>
      <c r="AT2322" s="141" t="s">
        <v>137</v>
      </c>
      <c r="AU2322" s="141" t="s">
        <v>81</v>
      </c>
      <c r="AY2322" s="17" t="s">
        <v>135</v>
      </c>
      <c r="BE2322" s="142">
        <f t="shared" si="44"/>
        <v>0</v>
      </c>
      <c r="BF2322" s="142">
        <f t="shared" si="45"/>
        <v>0</v>
      </c>
      <c r="BG2322" s="142">
        <f t="shared" si="46"/>
        <v>0</v>
      </c>
      <c r="BH2322" s="142">
        <f t="shared" si="47"/>
        <v>0</v>
      </c>
      <c r="BI2322" s="142">
        <f t="shared" si="48"/>
        <v>0</v>
      </c>
      <c r="BJ2322" s="17" t="s">
        <v>79</v>
      </c>
      <c r="BK2322" s="142">
        <f t="shared" si="49"/>
        <v>0</v>
      </c>
      <c r="BL2322" s="17" t="s">
        <v>221</v>
      </c>
      <c r="BM2322" s="141" t="s">
        <v>2559</v>
      </c>
    </row>
    <row r="2323" spans="2:65" s="1" customFormat="1" ht="37.950000000000003" customHeight="1">
      <c r="B2323" s="129"/>
      <c r="C2323" s="130" t="s">
        <v>2560</v>
      </c>
      <c r="D2323" s="130" t="s">
        <v>137</v>
      </c>
      <c r="E2323" s="131" t="s">
        <v>2561</v>
      </c>
      <c r="F2323" s="132" t="s">
        <v>2562</v>
      </c>
      <c r="G2323" s="133" t="s">
        <v>330</v>
      </c>
      <c r="H2323" s="134">
        <v>2</v>
      </c>
      <c r="I2323" s="135"/>
      <c r="J2323" s="135">
        <f t="shared" si="40"/>
        <v>0</v>
      </c>
      <c r="K2323" s="136"/>
      <c r="L2323" s="29"/>
      <c r="M2323" s="137" t="s">
        <v>1</v>
      </c>
      <c r="N2323" s="138" t="s">
        <v>36</v>
      </c>
      <c r="O2323" s="139">
        <v>0</v>
      </c>
      <c r="P2323" s="139">
        <f t="shared" si="41"/>
        <v>0</v>
      </c>
      <c r="Q2323" s="139">
        <v>0</v>
      </c>
      <c r="R2323" s="139">
        <f t="shared" si="42"/>
        <v>0</v>
      </c>
      <c r="S2323" s="139">
        <v>0</v>
      </c>
      <c r="T2323" s="140">
        <f t="shared" si="43"/>
        <v>0</v>
      </c>
      <c r="AR2323" s="141" t="s">
        <v>221</v>
      </c>
      <c r="AT2323" s="141" t="s">
        <v>137</v>
      </c>
      <c r="AU2323" s="141" t="s">
        <v>81</v>
      </c>
      <c r="AY2323" s="17" t="s">
        <v>135</v>
      </c>
      <c r="BE2323" s="142">
        <f t="shared" si="44"/>
        <v>0</v>
      </c>
      <c r="BF2323" s="142">
        <f t="shared" si="45"/>
        <v>0</v>
      </c>
      <c r="BG2323" s="142">
        <f t="shared" si="46"/>
        <v>0</v>
      </c>
      <c r="BH2323" s="142">
        <f t="shared" si="47"/>
        <v>0</v>
      </c>
      <c r="BI2323" s="142">
        <f t="shared" si="48"/>
        <v>0</v>
      </c>
      <c r="BJ2323" s="17" t="s">
        <v>79</v>
      </c>
      <c r="BK2323" s="142">
        <f t="shared" si="49"/>
        <v>0</v>
      </c>
      <c r="BL2323" s="17" t="s">
        <v>221</v>
      </c>
      <c r="BM2323" s="141" t="s">
        <v>2563</v>
      </c>
    </row>
    <row r="2324" spans="2:65" s="1" customFormat="1" ht="24.15" customHeight="1">
      <c r="B2324" s="129"/>
      <c r="C2324" s="130" t="s">
        <v>2564</v>
      </c>
      <c r="D2324" s="130" t="s">
        <v>137</v>
      </c>
      <c r="E2324" s="131" t="s">
        <v>2565</v>
      </c>
      <c r="F2324" s="132" t="s">
        <v>2566</v>
      </c>
      <c r="G2324" s="133" t="s">
        <v>188</v>
      </c>
      <c r="H2324" s="134">
        <v>3.5</v>
      </c>
      <c r="I2324" s="135"/>
      <c r="J2324" s="135">
        <f t="shared" si="40"/>
        <v>0</v>
      </c>
      <c r="K2324" s="136"/>
      <c r="L2324" s="29"/>
      <c r="M2324" s="137" t="s">
        <v>1</v>
      </c>
      <c r="N2324" s="138" t="s">
        <v>36</v>
      </c>
      <c r="O2324" s="139">
        <v>0</v>
      </c>
      <c r="P2324" s="139">
        <f t="shared" si="41"/>
        <v>0</v>
      </c>
      <c r="Q2324" s="139">
        <v>0</v>
      </c>
      <c r="R2324" s="139">
        <f t="shared" si="42"/>
        <v>0</v>
      </c>
      <c r="S2324" s="139">
        <v>0</v>
      </c>
      <c r="T2324" s="140">
        <f t="shared" si="43"/>
        <v>0</v>
      </c>
      <c r="AR2324" s="141" t="s">
        <v>221</v>
      </c>
      <c r="AT2324" s="141" t="s">
        <v>137</v>
      </c>
      <c r="AU2324" s="141" t="s">
        <v>81</v>
      </c>
      <c r="AY2324" s="17" t="s">
        <v>135</v>
      </c>
      <c r="BE2324" s="142">
        <f t="shared" si="44"/>
        <v>0</v>
      </c>
      <c r="BF2324" s="142">
        <f t="shared" si="45"/>
        <v>0</v>
      </c>
      <c r="BG2324" s="142">
        <f t="shared" si="46"/>
        <v>0</v>
      </c>
      <c r="BH2324" s="142">
        <f t="shared" si="47"/>
        <v>0</v>
      </c>
      <c r="BI2324" s="142">
        <f t="shared" si="48"/>
        <v>0</v>
      </c>
      <c r="BJ2324" s="17" t="s">
        <v>79</v>
      </c>
      <c r="BK2324" s="142">
        <f t="shared" si="49"/>
        <v>0</v>
      </c>
      <c r="BL2324" s="17" t="s">
        <v>221</v>
      </c>
      <c r="BM2324" s="141" t="s">
        <v>2567</v>
      </c>
    </row>
    <row r="2325" spans="2:65" s="1" customFormat="1" ht="24.15" customHeight="1">
      <c r="B2325" s="129"/>
      <c r="C2325" s="130" t="s">
        <v>2568</v>
      </c>
      <c r="D2325" s="130" t="s">
        <v>137</v>
      </c>
      <c r="E2325" s="131" t="s">
        <v>2569</v>
      </c>
      <c r="F2325" s="132" t="s">
        <v>2570</v>
      </c>
      <c r="G2325" s="133" t="s">
        <v>188</v>
      </c>
      <c r="H2325" s="134">
        <v>27</v>
      </c>
      <c r="I2325" s="135"/>
      <c r="J2325" s="135">
        <f t="shared" si="40"/>
        <v>0</v>
      </c>
      <c r="K2325" s="136"/>
      <c r="L2325" s="29"/>
      <c r="M2325" s="137" t="s">
        <v>1</v>
      </c>
      <c r="N2325" s="138" t="s">
        <v>36</v>
      </c>
      <c r="O2325" s="139">
        <v>0</v>
      </c>
      <c r="P2325" s="139">
        <f t="shared" si="41"/>
        <v>0</v>
      </c>
      <c r="Q2325" s="139">
        <v>0</v>
      </c>
      <c r="R2325" s="139">
        <f t="shared" si="42"/>
        <v>0</v>
      </c>
      <c r="S2325" s="139">
        <v>0</v>
      </c>
      <c r="T2325" s="140">
        <f t="shared" si="43"/>
        <v>0</v>
      </c>
      <c r="AR2325" s="141" t="s">
        <v>221</v>
      </c>
      <c r="AT2325" s="141" t="s">
        <v>137</v>
      </c>
      <c r="AU2325" s="141" t="s">
        <v>81</v>
      </c>
      <c r="AY2325" s="17" t="s">
        <v>135</v>
      </c>
      <c r="BE2325" s="142">
        <f t="shared" si="44"/>
        <v>0</v>
      </c>
      <c r="BF2325" s="142">
        <f t="shared" si="45"/>
        <v>0</v>
      </c>
      <c r="BG2325" s="142">
        <f t="shared" si="46"/>
        <v>0</v>
      </c>
      <c r="BH2325" s="142">
        <f t="shared" si="47"/>
        <v>0</v>
      </c>
      <c r="BI2325" s="142">
        <f t="shared" si="48"/>
        <v>0</v>
      </c>
      <c r="BJ2325" s="17" t="s">
        <v>79</v>
      </c>
      <c r="BK2325" s="142">
        <f t="shared" si="49"/>
        <v>0</v>
      </c>
      <c r="BL2325" s="17" t="s">
        <v>221</v>
      </c>
      <c r="BM2325" s="141" t="s">
        <v>2571</v>
      </c>
    </row>
    <row r="2326" spans="2:65" s="12" customFormat="1">
      <c r="B2326" s="143"/>
      <c r="D2326" s="144" t="s">
        <v>143</v>
      </c>
      <c r="E2326" s="145" t="s">
        <v>1</v>
      </c>
      <c r="F2326" s="146" t="s">
        <v>2572</v>
      </c>
      <c r="H2326" s="147">
        <v>27</v>
      </c>
      <c r="L2326" s="143"/>
      <c r="M2326" s="148"/>
      <c r="T2326" s="149"/>
      <c r="AT2326" s="145" t="s">
        <v>143</v>
      </c>
      <c r="AU2326" s="145" t="s">
        <v>81</v>
      </c>
      <c r="AV2326" s="12" t="s">
        <v>81</v>
      </c>
      <c r="AW2326" s="12" t="s">
        <v>27</v>
      </c>
      <c r="AX2326" s="12" t="s">
        <v>79</v>
      </c>
      <c r="AY2326" s="145" t="s">
        <v>135</v>
      </c>
    </row>
    <row r="2327" spans="2:65" s="1" customFormat="1" ht="24.15" customHeight="1">
      <c r="B2327" s="129"/>
      <c r="C2327" s="130" t="s">
        <v>2573</v>
      </c>
      <c r="D2327" s="130" t="s">
        <v>137</v>
      </c>
      <c r="E2327" s="131" t="s">
        <v>2574</v>
      </c>
      <c r="F2327" s="132" t="s">
        <v>2575</v>
      </c>
      <c r="G2327" s="133" t="s">
        <v>188</v>
      </c>
      <c r="H2327" s="134">
        <v>13.5</v>
      </c>
      <c r="I2327" s="135"/>
      <c r="J2327" s="135">
        <f>ROUND(I2327*H2327,2)</f>
        <v>0</v>
      </c>
      <c r="K2327" s="136"/>
      <c r="L2327" s="29"/>
      <c r="M2327" s="137" t="s">
        <v>1</v>
      </c>
      <c r="N2327" s="138" t="s">
        <v>36</v>
      </c>
      <c r="O2327" s="139">
        <v>0</v>
      </c>
      <c r="P2327" s="139">
        <f>O2327*H2327</f>
        <v>0</v>
      </c>
      <c r="Q2327" s="139">
        <v>0</v>
      </c>
      <c r="R2327" s="139">
        <f>Q2327*H2327</f>
        <v>0</v>
      </c>
      <c r="S2327" s="139">
        <v>0</v>
      </c>
      <c r="T2327" s="140">
        <f>S2327*H2327</f>
        <v>0</v>
      </c>
      <c r="AR2327" s="141" t="s">
        <v>221</v>
      </c>
      <c r="AT2327" s="141" t="s">
        <v>137</v>
      </c>
      <c r="AU2327" s="141" t="s">
        <v>81</v>
      </c>
      <c r="AY2327" s="17" t="s">
        <v>135</v>
      </c>
      <c r="BE2327" s="142">
        <f>IF(N2327="základní",J2327,0)</f>
        <v>0</v>
      </c>
      <c r="BF2327" s="142">
        <f>IF(N2327="snížená",J2327,0)</f>
        <v>0</v>
      </c>
      <c r="BG2327" s="142">
        <f>IF(N2327="zákl. přenesená",J2327,0)</f>
        <v>0</v>
      </c>
      <c r="BH2327" s="142">
        <f>IF(N2327="sníž. přenesená",J2327,0)</f>
        <v>0</v>
      </c>
      <c r="BI2327" s="142">
        <f>IF(N2327="nulová",J2327,0)</f>
        <v>0</v>
      </c>
      <c r="BJ2327" s="17" t="s">
        <v>79</v>
      </c>
      <c r="BK2327" s="142">
        <f>ROUND(I2327*H2327,2)</f>
        <v>0</v>
      </c>
      <c r="BL2327" s="17" t="s">
        <v>221</v>
      </c>
      <c r="BM2327" s="141" t="s">
        <v>2576</v>
      </c>
    </row>
    <row r="2328" spans="2:65" s="12" customFormat="1">
      <c r="B2328" s="143"/>
      <c r="D2328" s="144" t="s">
        <v>143</v>
      </c>
      <c r="E2328" s="145" t="s">
        <v>1</v>
      </c>
      <c r="F2328" s="146" t="s">
        <v>2577</v>
      </c>
      <c r="H2328" s="147">
        <v>13.5</v>
      </c>
      <c r="L2328" s="143"/>
      <c r="M2328" s="148"/>
      <c r="T2328" s="149"/>
      <c r="AT2328" s="145" t="s">
        <v>143</v>
      </c>
      <c r="AU2328" s="145" t="s">
        <v>81</v>
      </c>
      <c r="AV2328" s="12" t="s">
        <v>81</v>
      </c>
      <c r="AW2328" s="12" t="s">
        <v>27</v>
      </c>
      <c r="AX2328" s="12" t="s">
        <v>79</v>
      </c>
      <c r="AY2328" s="145" t="s">
        <v>135</v>
      </c>
    </row>
    <row r="2329" spans="2:65" s="1" customFormat="1" ht="24.15" customHeight="1">
      <c r="B2329" s="129"/>
      <c r="C2329" s="130" t="s">
        <v>2578</v>
      </c>
      <c r="D2329" s="130" t="s">
        <v>137</v>
      </c>
      <c r="E2329" s="131" t="s">
        <v>2579</v>
      </c>
      <c r="F2329" s="132" t="s">
        <v>2580</v>
      </c>
      <c r="G2329" s="133" t="s">
        <v>188</v>
      </c>
      <c r="H2329" s="134">
        <v>11.7</v>
      </c>
      <c r="I2329" s="135"/>
      <c r="J2329" s="135">
        <f>ROUND(I2329*H2329,2)</f>
        <v>0</v>
      </c>
      <c r="K2329" s="136"/>
      <c r="L2329" s="29"/>
      <c r="M2329" s="137" t="s">
        <v>1</v>
      </c>
      <c r="N2329" s="138" t="s">
        <v>36</v>
      </c>
      <c r="O2329" s="139">
        <v>0</v>
      </c>
      <c r="P2329" s="139">
        <f>O2329*H2329</f>
        <v>0</v>
      </c>
      <c r="Q2329" s="139">
        <v>0</v>
      </c>
      <c r="R2329" s="139">
        <f>Q2329*H2329</f>
        <v>0</v>
      </c>
      <c r="S2329" s="139">
        <v>0</v>
      </c>
      <c r="T2329" s="140">
        <f>S2329*H2329</f>
        <v>0</v>
      </c>
      <c r="AR2329" s="141" t="s">
        <v>221</v>
      </c>
      <c r="AT2329" s="141" t="s">
        <v>137</v>
      </c>
      <c r="AU2329" s="141" t="s">
        <v>81</v>
      </c>
      <c r="AY2329" s="17" t="s">
        <v>135</v>
      </c>
      <c r="BE2329" s="142">
        <f>IF(N2329="základní",J2329,0)</f>
        <v>0</v>
      </c>
      <c r="BF2329" s="142">
        <f>IF(N2329="snížená",J2329,0)</f>
        <v>0</v>
      </c>
      <c r="BG2329" s="142">
        <f>IF(N2329="zákl. přenesená",J2329,0)</f>
        <v>0</v>
      </c>
      <c r="BH2329" s="142">
        <f>IF(N2329="sníž. přenesená",J2329,0)</f>
        <v>0</v>
      </c>
      <c r="BI2329" s="142">
        <f>IF(N2329="nulová",J2329,0)</f>
        <v>0</v>
      </c>
      <c r="BJ2329" s="17" t="s">
        <v>79</v>
      </c>
      <c r="BK2329" s="142">
        <f>ROUND(I2329*H2329,2)</f>
        <v>0</v>
      </c>
      <c r="BL2329" s="17" t="s">
        <v>221</v>
      </c>
      <c r="BM2329" s="141" t="s">
        <v>2581</v>
      </c>
    </row>
    <row r="2330" spans="2:65" s="12" customFormat="1">
      <c r="B2330" s="143"/>
      <c r="D2330" s="144" t="s">
        <v>143</v>
      </c>
      <c r="E2330" s="145" t="s">
        <v>1</v>
      </c>
      <c r="F2330" s="146" t="s">
        <v>5686</v>
      </c>
      <c r="H2330" s="147">
        <v>11.7</v>
      </c>
      <c r="L2330" s="143"/>
      <c r="M2330" s="148"/>
      <c r="T2330" s="149"/>
      <c r="AT2330" s="145" t="s">
        <v>143</v>
      </c>
      <c r="AU2330" s="145" t="s">
        <v>81</v>
      </c>
      <c r="AV2330" s="12" t="s">
        <v>81</v>
      </c>
      <c r="AW2330" s="12" t="s">
        <v>27</v>
      </c>
      <c r="AX2330" s="12" t="s">
        <v>79</v>
      </c>
      <c r="AY2330" s="145" t="s">
        <v>135</v>
      </c>
    </row>
    <row r="2331" spans="2:65" s="1" customFormat="1" ht="24.15" customHeight="1">
      <c r="B2331" s="129"/>
      <c r="C2331" s="130" t="s">
        <v>2582</v>
      </c>
      <c r="D2331" s="130" t="s">
        <v>137</v>
      </c>
      <c r="E2331" s="131" t="s">
        <v>2583</v>
      </c>
      <c r="F2331" s="132" t="s">
        <v>2584</v>
      </c>
      <c r="G2331" s="133" t="s">
        <v>188</v>
      </c>
      <c r="H2331" s="134">
        <v>15.3</v>
      </c>
      <c r="I2331" s="135"/>
      <c r="J2331" s="135">
        <f>ROUND(I2331*H2331,2)</f>
        <v>0</v>
      </c>
      <c r="K2331" s="136"/>
      <c r="L2331" s="29"/>
      <c r="M2331" s="137" t="s">
        <v>1</v>
      </c>
      <c r="N2331" s="138" t="s">
        <v>36</v>
      </c>
      <c r="O2331" s="139">
        <v>0</v>
      </c>
      <c r="P2331" s="139">
        <f>O2331*H2331</f>
        <v>0</v>
      </c>
      <c r="Q2331" s="139">
        <v>0</v>
      </c>
      <c r="R2331" s="139">
        <f>Q2331*H2331</f>
        <v>0</v>
      </c>
      <c r="S2331" s="139">
        <v>0</v>
      </c>
      <c r="T2331" s="140">
        <f>S2331*H2331</f>
        <v>0</v>
      </c>
      <c r="AR2331" s="141" t="s">
        <v>221</v>
      </c>
      <c r="AT2331" s="141" t="s">
        <v>137</v>
      </c>
      <c r="AU2331" s="141" t="s">
        <v>81</v>
      </c>
      <c r="AY2331" s="17" t="s">
        <v>135</v>
      </c>
      <c r="BE2331" s="142">
        <f>IF(N2331="základní",J2331,0)</f>
        <v>0</v>
      </c>
      <c r="BF2331" s="142">
        <f>IF(N2331="snížená",J2331,0)</f>
        <v>0</v>
      </c>
      <c r="BG2331" s="142">
        <f>IF(N2331="zákl. přenesená",J2331,0)</f>
        <v>0</v>
      </c>
      <c r="BH2331" s="142">
        <f>IF(N2331="sníž. přenesená",J2331,0)</f>
        <v>0</v>
      </c>
      <c r="BI2331" s="142">
        <f>IF(N2331="nulová",J2331,0)</f>
        <v>0</v>
      </c>
      <c r="BJ2331" s="17" t="s">
        <v>79</v>
      </c>
      <c r="BK2331" s="142">
        <f>ROUND(I2331*H2331,2)</f>
        <v>0</v>
      </c>
      <c r="BL2331" s="17" t="s">
        <v>221</v>
      </c>
      <c r="BM2331" s="141" t="s">
        <v>2585</v>
      </c>
    </row>
    <row r="2332" spans="2:65" s="12" customFormat="1">
      <c r="B2332" s="143"/>
      <c r="D2332" s="144" t="s">
        <v>143</v>
      </c>
      <c r="E2332" s="145" t="s">
        <v>1</v>
      </c>
      <c r="F2332" s="146" t="s">
        <v>5687</v>
      </c>
      <c r="H2332" s="147">
        <v>15.3</v>
      </c>
      <c r="L2332" s="143"/>
      <c r="M2332" s="148"/>
      <c r="T2332" s="149"/>
      <c r="AT2332" s="145" t="s">
        <v>143</v>
      </c>
      <c r="AU2332" s="145" t="s">
        <v>81</v>
      </c>
      <c r="AV2332" s="12" t="s">
        <v>81</v>
      </c>
      <c r="AW2332" s="12" t="s">
        <v>27</v>
      </c>
      <c r="AX2332" s="12" t="s">
        <v>79</v>
      </c>
      <c r="AY2332" s="145" t="s">
        <v>135</v>
      </c>
    </row>
    <row r="2333" spans="2:65" s="1" customFormat="1" ht="24.15" customHeight="1">
      <c r="B2333" s="129"/>
      <c r="C2333" s="130" t="s">
        <v>2586</v>
      </c>
      <c r="D2333" s="130" t="s">
        <v>137</v>
      </c>
      <c r="E2333" s="131" t="s">
        <v>2587</v>
      </c>
      <c r="F2333" s="132" t="s">
        <v>2588</v>
      </c>
      <c r="G2333" s="133" t="s">
        <v>188</v>
      </c>
      <c r="H2333" s="134">
        <v>11.7</v>
      </c>
      <c r="I2333" s="135"/>
      <c r="J2333" s="135">
        <f>ROUND(I2333*H2333,2)</f>
        <v>0</v>
      </c>
      <c r="K2333" s="136"/>
      <c r="L2333" s="29"/>
      <c r="M2333" s="137" t="s">
        <v>1</v>
      </c>
      <c r="N2333" s="138" t="s">
        <v>36</v>
      </c>
      <c r="O2333" s="139">
        <v>0</v>
      </c>
      <c r="P2333" s="139">
        <f>O2333*H2333</f>
        <v>0</v>
      </c>
      <c r="Q2333" s="139">
        <v>0</v>
      </c>
      <c r="R2333" s="139">
        <f>Q2333*H2333</f>
        <v>0</v>
      </c>
      <c r="S2333" s="139">
        <v>0</v>
      </c>
      <c r="T2333" s="140">
        <f>S2333*H2333</f>
        <v>0</v>
      </c>
      <c r="AR2333" s="141" t="s">
        <v>221</v>
      </c>
      <c r="AT2333" s="141" t="s">
        <v>137</v>
      </c>
      <c r="AU2333" s="141" t="s">
        <v>81</v>
      </c>
      <c r="AY2333" s="17" t="s">
        <v>135</v>
      </c>
      <c r="BE2333" s="142">
        <f>IF(N2333="základní",J2333,0)</f>
        <v>0</v>
      </c>
      <c r="BF2333" s="142">
        <f>IF(N2333="snížená",J2333,0)</f>
        <v>0</v>
      </c>
      <c r="BG2333" s="142">
        <f>IF(N2333="zákl. přenesená",J2333,0)</f>
        <v>0</v>
      </c>
      <c r="BH2333" s="142">
        <f>IF(N2333="sníž. přenesená",J2333,0)</f>
        <v>0</v>
      </c>
      <c r="BI2333" s="142">
        <f>IF(N2333="nulová",J2333,0)</f>
        <v>0</v>
      </c>
      <c r="BJ2333" s="17" t="s">
        <v>79</v>
      </c>
      <c r="BK2333" s="142">
        <f>ROUND(I2333*H2333,2)</f>
        <v>0</v>
      </c>
      <c r="BL2333" s="17" t="s">
        <v>221</v>
      </c>
      <c r="BM2333" s="141" t="s">
        <v>2589</v>
      </c>
    </row>
    <row r="2334" spans="2:65" s="12" customFormat="1">
      <c r="B2334" s="143"/>
      <c r="D2334" s="144" t="s">
        <v>143</v>
      </c>
      <c r="E2334" s="145" t="s">
        <v>1</v>
      </c>
      <c r="F2334" s="146" t="s">
        <v>5686</v>
      </c>
      <c r="H2334" s="147">
        <v>11.7</v>
      </c>
      <c r="L2334" s="143"/>
      <c r="M2334" s="148"/>
      <c r="T2334" s="149"/>
      <c r="AT2334" s="145" t="s">
        <v>143</v>
      </c>
      <c r="AU2334" s="145" t="s">
        <v>81</v>
      </c>
      <c r="AV2334" s="12" t="s">
        <v>81</v>
      </c>
      <c r="AW2334" s="12" t="s">
        <v>27</v>
      </c>
      <c r="AX2334" s="12" t="s">
        <v>79</v>
      </c>
      <c r="AY2334" s="145" t="s">
        <v>135</v>
      </c>
    </row>
    <row r="2335" spans="2:65" s="1" customFormat="1" ht="24.15" customHeight="1">
      <c r="B2335" s="129"/>
      <c r="C2335" s="130" t="s">
        <v>2590</v>
      </c>
      <c r="D2335" s="130" t="s">
        <v>137</v>
      </c>
      <c r="E2335" s="131" t="s">
        <v>2591</v>
      </c>
      <c r="F2335" s="132" t="s">
        <v>2592</v>
      </c>
      <c r="G2335" s="133" t="s">
        <v>316</v>
      </c>
      <c r="H2335" s="134">
        <v>6</v>
      </c>
      <c r="I2335" s="135"/>
      <c r="J2335" s="135">
        <f>ROUND(I2335*H2335,2)</f>
        <v>0</v>
      </c>
      <c r="K2335" s="136"/>
      <c r="L2335" s="29"/>
      <c r="M2335" s="137" t="s">
        <v>1</v>
      </c>
      <c r="N2335" s="138" t="s">
        <v>36</v>
      </c>
      <c r="O2335" s="139">
        <v>0</v>
      </c>
      <c r="P2335" s="139">
        <f>O2335*H2335</f>
        <v>0</v>
      </c>
      <c r="Q2335" s="139">
        <v>0</v>
      </c>
      <c r="R2335" s="139">
        <f>Q2335*H2335</f>
        <v>0</v>
      </c>
      <c r="S2335" s="139">
        <v>0</v>
      </c>
      <c r="T2335" s="140">
        <f>S2335*H2335</f>
        <v>0</v>
      </c>
      <c r="AR2335" s="141" t="s">
        <v>221</v>
      </c>
      <c r="AT2335" s="141" t="s">
        <v>137</v>
      </c>
      <c r="AU2335" s="141" t="s">
        <v>81</v>
      </c>
      <c r="AY2335" s="17" t="s">
        <v>135</v>
      </c>
      <c r="BE2335" s="142">
        <f>IF(N2335="základní",J2335,0)</f>
        <v>0</v>
      </c>
      <c r="BF2335" s="142">
        <f>IF(N2335="snížená",J2335,0)</f>
        <v>0</v>
      </c>
      <c r="BG2335" s="142">
        <f>IF(N2335="zákl. přenesená",J2335,0)</f>
        <v>0</v>
      </c>
      <c r="BH2335" s="142">
        <f>IF(N2335="sníž. přenesená",J2335,0)</f>
        <v>0</v>
      </c>
      <c r="BI2335" s="142">
        <f>IF(N2335="nulová",J2335,0)</f>
        <v>0</v>
      </c>
      <c r="BJ2335" s="17" t="s">
        <v>79</v>
      </c>
      <c r="BK2335" s="142">
        <f>ROUND(I2335*H2335,2)</f>
        <v>0</v>
      </c>
      <c r="BL2335" s="17" t="s">
        <v>221</v>
      </c>
      <c r="BM2335" s="141" t="s">
        <v>2593</v>
      </c>
    </row>
    <row r="2336" spans="2:65" s="1" customFormat="1" ht="24.15" customHeight="1">
      <c r="B2336" s="129"/>
      <c r="C2336" s="130" t="s">
        <v>2594</v>
      </c>
      <c r="D2336" s="130" t="s">
        <v>137</v>
      </c>
      <c r="E2336" s="131" t="s">
        <v>2595</v>
      </c>
      <c r="F2336" s="132" t="s">
        <v>2596</v>
      </c>
      <c r="G2336" s="133" t="s">
        <v>316</v>
      </c>
      <c r="H2336" s="134">
        <v>15</v>
      </c>
      <c r="I2336" s="135"/>
      <c r="J2336" s="135">
        <f>ROUND(I2336*H2336,2)</f>
        <v>0</v>
      </c>
      <c r="K2336" s="136"/>
      <c r="L2336" s="29"/>
      <c r="M2336" s="137" t="s">
        <v>1</v>
      </c>
      <c r="N2336" s="138" t="s">
        <v>36</v>
      </c>
      <c r="O2336" s="139">
        <v>0</v>
      </c>
      <c r="P2336" s="139">
        <f>O2336*H2336</f>
        <v>0</v>
      </c>
      <c r="Q2336" s="139">
        <v>0</v>
      </c>
      <c r="R2336" s="139">
        <f>Q2336*H2336</f>
        <v>0</v>
      </c>
      <c r="S2336" s="139">
        <v>0</v>
      </c>
      <c r="T2336" s="140">
        <f>S2336*H2336</f>
        <v>0</v>
      </c>
      <c r="AR2336" s="141" t="s">
        <v>221</v>
      </c>
      <c r="AT2336" s="141" t="s">
        <v>137</v>
      </c>
      <c r="AU2336" s="141" t="s">
        <v>81</v>
      </c>
      <c r="AY2336" s="17" t="s">
        <v>135</v>
      </c>
      <c r="BE2336" s="142">
        <f>IF(N2336="základní",J2336,0)</f>
        <v>0</v>
      </c>
      <c r="BF2336" s="142">
        <f>IF(N2336="snížená",J2336,0)</f>
        <v>0</v>
      </c>
      <c r="BG2336" s="142">
        <f>IF(N2336="zákl. přenesená",J2336,0)</f>
        <v>0</v>
      </c>
      <c r="BH2336" s="142">
        <f>IF(N2336="sníž. přenesená",J2336,0)</f>
        <v>0</v>
      </c>
      <c r="BI2336" s="142">
        <f>IF(N2336="nulová",J2336,0)</f>
        <v>0</v>
      </c>
      <c r="BJ2336" s="17" t="s">
        <v>79</v>
      </c>
      <c r="BK2336" s="142">
        <f>ROUND(I2336*H2336,2)</f>
        <v>0</v>
      </c>
      <c r="BL2336" s="17" t="s">
        <v>221</v>
      </c>
      <c r="BM2336" s="141" t="s">
        <v>2597</v>
      </c>
    </row>
    <row r="2337" spans="2:65" s="1" customFormat="1" ht="24.15" customHeight="1">
      <c r="B2337" s="129"/>
      <c r="C2337" s="130" t="s">
        <v>2598</v>
      </c>
      <c r="D2337" s="130" t="s">
        <v>137</v>
      </c>
      <c r="E2337" s="131" t="s">
        <v>2599</v>
      </c>
      <c r="F2337" s="132" t="s">
        <v>2600</v>
      </c>
      <c r="G2337" s="133" t="s">
        <v>188</v>
      </c>
      <c r="H2337" s="134">
        <v>3.75</v>
      </c>
      <c r="I2337" s="135"/>
      <c r="J2337" s="135">
        <f>ROUND(I2337*H2337,2)</f>
        <v>0</v>
      </c>
      <c r="K2337" s="136"/>
      <c r="L2337" s="29"/>
      <c r="M2337" s="137" t="s">
        <v>1</v>
      </c>
      <c r="N2337" s="138" t="s">
        <v>36</v>
      </c>
      <c r="O2337" s="139">
        <v>0</v>
      </c>
      <c r="P2337" s="139">
        <f>O2337*H2337</f>
        <v>0</v>
      </c>
      <c r="Q2337" s="139">
        <v>0</v>
      </c>
      <c r="R2337" s="139">
        <f>Q2337*H2337</f>
        <v>0</v>
      </c>
      <c r="S2337" s="139">
        <v>0</v>
      </c>
      <c r="T2337" s="140">
        <f>S2337*H2337</f>
        <v>0</v>
      </c>
      <c r="AR2337" s="141" t="s">
        <v>221</v>
      </c>
      <c r="AT2337" s="141" t="s">
        <v>137</v>
      </c>
      <c r="AU2337" s="141" t="s">
        <v>81</v>
      </c>
      <c r="AY2337" s="17" t="s">
        <v>135</v>
      </c>
      <c r="BE2337" s="142">
        <f>IF(N2337="základní",J2337,0)</f>
        <v>0</v>
      </c>
      <c r="BF2337" s="142">
        <f>IF(N2337="snížená",J2337,0)</f>
        <v>0</v>
      </c>
      <c r="BG2337" s="142">
        <f>IF(N2337="zákl. přenesená",J2337,0)</f>
        <v>0</v>
      </c>
      <c r="BH2337" s="142">
        <f>IF(N2337="sníž. přenesená",J2337,0)</f>
        <v>0</v>
      </c>
      <c r="BI2337" s="142">
        <f>IF(N2337="nulová",J2337,0)</f>
        <v>0</v>
      </c>
      <c r="BJ2337" s="17" t="s">
        <v>79</v>
      </c>
      <c r="BK2337" s="142">
        <f>ROUND(I2337*H2337,2)</f>
        <v>0</v>
      </c>
      <c r="BL2337" s="17" t="s">
        <v>221</v>
      </c>
      <c r="BM2337" s="141" t="s">
        <v>2601</v>
      </c>
    </row>
    <row r="2338" spans="2:65" s="12" customFormat="1">
      <c r="B2338" s="143"/>
      <c r="D2338" s="144" t="s">
        <v>143</v>
      </c>
      <c r="E2338" s="145" t="s">
        <v>1</v>
      </c>
      <c r="F2338" s="146" t="s">
        <v>2602</v>
      </c>
      <c r="H2338" s="147">
        <v>3.75</v>
      </c>
      <c r="L2338" s="143"/>
      <c r="M2338" s="148"/>
      <c r="T2338" s="149"/>
      <c r="AT2338" s="145" t="s">
        <v>143</v>
      </c>
      <c r="AU2338" s="145" t="s">
        <v>81</v>
      </c>
      <c r="AV2338" s="12" t="s">
        <v>81</v>
      </c>
      <c r="AW2338" s="12" t="s">
        <v>27</v>
      </c>
      <c r="AX2338" s="12" t="s">
        <v>79</v>
      </c>
      <c r="AY2338" s="145" t="s">
        <v>135</v>
      </c>
    </row>
    <row r="2339" spans="2:65" s="1" customFormat="1" ht="24.15" customHeight="1">
      <c r="B2339" s="129"/>
      <c r="C2339" s="130" t="s">
        <v>2603</v>
      </c>
      <c r="D2339" s="130" t="s">
        <v>137</v>
      </c>
      <c r="E2339" s="131" t="s">
        <v>2604</v>
      </c>
      <c r="F2339" s="132" t="s">
        <v>2605</v>
      </c>
      <c r="G2339" s="133" t="s">
        <v>188</v>
      </c>
      <c r="H2339" s="134">
        <v>3</v>
      </c>
      <c r="I2339" s="135"/>
      <c r="J2339" s="135">
        <f>ROUND(I2339*H2339,2)</f>
        <v>0</v>
      </c>
      <c r="K2339" s="136"/>
      <c r="L2339" s="29"/>
      <c r="M2339" s="137" t="s">
        <v>1</v>
      </c>
      <c r="N2339" s="138" t="s">
        <v>36</v>
      </c>
      <c r="O2339" s="139">
        <v>0</v>
      </c>
      <c r="P2339" s="139">
        <f>O2339*H2339</f>
        <v>0</v>
      </c>
      <c r="Q2339" s="139">
        <v>0</v>
      </c>
      <c r="R2339" s="139">
        <f>Q2339*H2339</f>
        <v>0</v>
      </c>
      <c r="S2339" s="139">
        <v>0</v>
      </c>
      <c r="T2339" s="140">
        <f>S2339*H2339</f>
        <v>0</v>
      </c>
      <c r="AR2339" s="141" t="s">
        <v>221</v>
      </c>
      <c r="AT2339" s="141" t="s">
        <v>137</v>
      </c>
      <c r="AU2339" s="141" t="s">
        <v>81</v>
      </c>
      <c r="AY2339" s="17" t="s">
        <v>135</v>
      </c>
      <c r="BE2339" s="142">
        <f>IF(N2339="základní",J2339,0)</f>
        <v>0</v>
      </c>
      <c r="BF2339" s="142">
        <f>IF(N2339="snížená",J2339,0)</f>
        <v>0</v>
      </c>
      <c r="BG2339" s="142">
        <f>IF(N2339="zákl. přenesená",J2339,0)</f>
        <v>0</v>
      </c>
      <c r="BH2339" s="142">
        <f>IF(N2339="sníž. přenesená",J2339,0)</f>
        <v>0</v>
      </c>
      <c r="BI2339" s="142">
        <f>IF(N2339="nulová",J2339,0)</f>
        <v>0</v>
      </c>
      <c r="BJ2339" s="17" t="s">
        <v>79</v>
      </c>
      <c r="BK2339" s="142">
        <f>ROUND(I2339*H2339,2)</f>
        <v>0</v>
      </c>
      <c r="BL2339" s="17" t="s">
        <v>221</v>
      </c>
      <c r="BM2339" s="141" t="s">
        <v>2606</v>
      </c>
    </row>
    <row r="2340" spans="2:65" s="12" customFormat="1">
      <c r="B2340" s="143"/>
      <c r="D2340" s="144" t="s">
        <v>143</v>
      </c>
      <c r="E2340" s="145" t="s">
        <v>1</v>
      </c>
      <c r="F2340" s="146" t="s">
        <v>2607</v>
      </c>
      <c r="H2340" s="147">
        <v>3</v>
      </c>
      <c r="L2340" s="143"/>
      <c r="M2340" s="148"/>
      <c r="T2340" s="149"/>
      <c r="AT2340" s="145" t="s">
        <v>143</v>
      </c>
      <c r="AU2340" s="145" t="s">
        <v>81</v>
      </c>
      <c r="AV2340" s="12" t="s">
        <v>81</v>
      </c>
      <c r="AW2340" s="12" t="s">
        <v>27</v>
      </c>
      <c r="AX2340" s="12" t="s">
        <v>79</v>
      </c>
      <c r="AY2340" s="145" t="s">
        <v>135</v>
      </c>
    </row>
    <row r="2341" spans="2:65" s="1" customFormat="1" ht="24.15" customHeight="1">
      <c r="B2341" s="129"/>
      <c r="C2341" s="130" t="s">
        <v>2608</v>
      </c>
      <c r="D2341" s="130" t="s">
        <v>137</v>
      </c>
      <c r="E2341" s="131" t="s">
        <v>2609</v>
      </c>
      <c r="F2341" s="132" t="s">
        <v>2610</v>
      </c>
      <c r="G2341" s="133" t="s">
        <v>188</v>
      </c>
      <c r="H2341" s="134">
        <v>3.75</v>
      </c>
      <c r="I2341" s="135"/>
      <c r="J2341" s="135">
        <f>ROUND(I2341*H2341,2)</f>
        <v>0</v>
      </c>
      <c r="K2341" s="136"/>
      <c r="L2341" s="29"/>
      <c r="M2341" s="137" t="s">
        <v>1</v>
      </c>
      <c r="N2341" s="138" t="s">
        <v>36</v>
      </c>
      <c r="O2341" s="139">
        <v>0</v>
      </c>
      <c r="P2341" s="139">
        <f>O2341*H2341</f>
        <v>0</v>
      </c>
      <c r="Q2341" s="139">
        <v>0</v>
      </c>
      <c r="R2341" s="139">
        <f>Q2341*H2341</f>
        <v>0</v>
      </c>
      <c r="S2341" s="139">
        <v>0</v>
      </c>
      <c r="T2341" s="140">
        <f>S2341*H2341</f>
        <v>0</v>
      </c>
      <c r="AR2341" s="141" t="s">
        <v>221</v>
      </c>
      <c r="AT2341" s="141" t="s">
        <v>137</v>
      </c>
      <c r="AU2341" s="141" t="s">
        <v>81</v>
      </c>
      <c r="AY2341" s="17" t="s">
        <v>135</v>
      </c>
      <c r="BE2341" s="142">
        <f>IF(N2341="základní",J2341,0)</f>
        <v>0</v>
      </c>
      <c r="BF2341" s="142">
        <f>IF(N2341="snížená",J2341,0)</f>
        <v>0</v>
      </c>
      <c r="BG2341" s="142">
        <f>IF(N2341="zákl. přenesená",J2341,0)</f>
        <v>0</v>
      </c>
      <c r="BH2341" s="142">
        <f>IF(N2341="sníž. přenesená",J2341,0)</f>
        <v>0</v>
      </c>
      <c r="BI2341" s="142">
        <f>IF(N2341="nulová",J2341,0)</f>
        <v>0</v>
      </c>
      <c r="BJ2341" s="17" t="s">
        <v>79</v>
      </c>
      <c r="BK2341" s="142">
        <f>ROUND(I2341*H2341,2)</f>
        <v>0</v>
      </c>
      <c r="BL2341" s="17" t="s">
        <v>221</v>
      </c>
      <c r="BM2341" s="141" t="s">
        <v>2611</v>
      </c>
    </row>
    <row r="2342" spans="2:65" s="12" customFormat="1">
      <c r="B2342" s="143"/>
      <c r="D2342" s="144" t="s">
        <v>143</v>
      </c>
      <c r="E2342" s="145" t="s">
        <v>1</v>
      </c>
      <c r="F2342" s="146" t="s">
        <v>2602</v>
      </c>
      <c r="H2342" s="147">
        <v>3.75</v>
      </c>
      <c r="L2342" s="143"/>
      <c r="M2342" s="148"/>
      <c r="T2342" s="149"/>
      <c r="AT2342" s="145" t="s">
        <v>143</v>
      </c>
      <c r="AU2342" s="145" t="s">
        <v>81</v>
      </c>
      <c r="AV2342" s="12" t="s">
        <v>81</v>
      </c>
      <c r="AW2342" s="12" t="s">
        <v>27</v>
      </c>
      <c r="AX2342" s="12" t="s">
        <v>79</v>
      </c>
      <c r="AY2342" s="145" t="s">
        <v>135</v>
      </c>
    </row>
    <row r="2343" spans="2:65" s="1" customFormat="1" ht="24.15" customHeight="1">
      <c r="B2343" s="129"/>
      <c r="C2343" s="130" t="s">
        <v>2612</v>
      </c>
      <c r="D2343" s="130" t="s">
        <v>137</v>
      </c>
      <c r="E2343" s="131" t="s">
        <v>2613</v>
      </c>
      <c r="F2343" s="132" t="s">
        <v>2614</v>
      </c>
      <c r="G2343" s="133" t="s">
        <v>316</v>
      </c>
      <c r="H2343" s="134">
        <v>1</v>
      </c>
      <c r="I2343" s="135"/>
      <c r="J2343" s="135">
        <f t="shared" ref="J2343:J2350" si="50">ROUND(I2343*H2343,2)</f>
        <v>0</v>
      </c>
      <c r="K2343" s="136"/>
      <c r="L2343" s="29"/>
      <c r="M2343" s="137" t="s">
        <v>1</v>
      </c>
      <c r="N2343" s="138" t="s">
        <v>36</v>
      </c>
      <c r="O2343" s="139">
        <v>0</v>
      </c>
      <c r="P2343" s="139">
        <f t="shared" ref="P2343:P2350" si="51">O2343*H2343</f>
        <v>0</v>
      </c>
      <c r="Q2343" s="139">
        <v>0</v>
      </c>
      <c r="R2343" s="139">
        <f t="shared" ref="R2343:R2350" si="52">Q2343*H2343</f>
        <v>0</v>
      </c>
      <c r="S2343" s="139">
        <v>0</v>
      </c>
      <c r="T2343" s="140">
        <f t="shared" ref="T2343:T2350" si="53">S2343*H2343</f>
        <v>0</v>
      </c>
      <c r="AR2343" s="141" t="s">
        <v>221</v>
      </c>
      <c r="AT2343" s="141" t="s">
        <v>137</v>
      </c>
      <c r="AU2343" s="141" t="s">
        <v>81</v>
      </c>
      <c r="AY2343" s="17" t="s">
        <v>135</v>
      </c>
      <c r="BE2343" s="142">
        <f t="shared" ref="BE2343:BE2350" si="54">IF(N2343="základní",J2343,0)</f>
        <v>0</v>
      </c>
      <c r="BF2343" s="142">
        <f t="shared" ref="BF2343:BF2350" si="55">IF(N2343="snížená",J2343,0)</f>
        <v>0</v>
      </c>
      <c r="BG2343" s="142">
        <f t="shared" ref="BG2343:BG2350" si="56">IF(N2343="zákl. přenesená",J2343,0)</f>
        <v>0</v>
      </c>
      <c r="BH2343" s="142">
        <f t="shared" ref="BH2343:BH2350" si="57">IF(N2343="sníž. přenesená",J2343,0)</f>
        <v>0</v>
      </c>
      <c r="BI2343" s="142">
        <f t="shared" ref="BI2343:BI2350" si="58">IF(N2343="nulová",J2343,0)</f>
        <v>0</v>
      </c>
      <c r="BJ2343" s="17" t="s">
        <v>79</v>
      </c>
      <c r="BK2343" s="142">
        <f t="shared" ref="BK2343:BK2350" si="59">ROUND(I2343*H2343,2)</f>
        <v>0</v>
      </c>
      <c r="BL2343" s="17" t="s">
        <v>221</v>
      </c>
      <c r="BM2343" s="141" t="s">
        <v>2615</v>
      </c>
    </row>
    <row r="2344" spans="2:65" s="1" customFormat="1" ht="24.15" customHeight="1">
      <c r="B2344" s="129"/>
      <c r="C2344" s="130" t="s">
        <v>2616</v>
      </c>
      <c r="D2344" s="130" t="s">
        <v>137</v>
      </c>
      <c r="E2344" s="131" t="s">
        <v>2617</v>
      </c>
      <c r="F2344" s="132" t="s">
        <v>2618</v>
      </c>
      <c r="G2344" s="133" t="s">
        <v>316</v>
      </c>
      <c r="H2344" s="134">
        <v>2</v>
      </c>
      <c r="I2344" s="135"/>
      <c r="J2344" s="135">
        <f t="shared" si="50"/>
        <v>0</v>
      </c>
      <c r="K2344" s="136"/>
      <c r="L2344" s="29"/>
      <c r="M2344" s="137" t="s">
        <v>1</v>
      </c>
      <c r="N2344" s="138" t="s">
        <v>36</v>
      </c>
      <c r="O2344" s="139">
        <v>0</v>
      </c>
      <c r="P2344" s="139">
        <f t="shared" si="51"/>
        <v>0</v>
      </c>
      <c r="Q2344" s="139">
        <v>0</v>
      </c>
      <c r="R2344" s="139">
        <f t="shared" si="52"/>
        <v>0</v>
      </c>
      <c r="S2344" s="139">
        <v>0</v>
      </c>
      <c r="T2344" s="140">
        <f t="shared" si="53"/>
        <v>0</v>
      </c>
      <c r="AR2344" s="141" t="s">
        <v>221</v>
      </c>
      <c r="AT2344" s="141" t="s">
        <v>137</v>
      </c>
      <c r="AU2344" s="141" t="s">
        <v>81</v>
      </c>
      <c r="AY2344" s="17" t="s">
        <v>135</v>
      </c>
      <c r="BE2344" s="142">
        <f t="shared" si="54"/>
        <v>0</v>
      </c>
      <c r="BF2344" s="142">
        <f t="shared" si="55"/>
        <v>0</v>
      </c>
      <c r="BG2344" s="142">
        <f t="shared" si="56"/>
        <v>0</v>
      </c>
      <c r="BH2344" s="142">
        <f t="shared" si="57"/>
        <v>0</v>
      </c>
      <c r="BI2344" s="142">
        <f t="shared" si="58"/>
        <v>0</v>
      </c>
      <c r="BJ2344" s="17" t="s">
        <v>79</v>
      </c>
      <c r="BK2344" s="142">
        <f t="shared" si="59"/>
        <v>0</v>
      </c>
      <c r="BL2344" s="17" t="s">
        <v>221</v>
      </c>
      <c r="BM2344" s="141" t="s">
        <v>2619</v>
      </c>
    </row>
    <row r="2345" spans="2:65" s="1" customFormat="1" ht="24.15" customHeight="1">
      <c r="B2345" s="129"/>
      <c r="C2345" s="130" t="s">
        <v>2620</v>
      </c>
      <c r="D2345" s="130" t="s">
        <v>137</v>
      </c>
      <c r="E2345" s="131" t="s">
        <v>2621</v>
      </c>
      <c r="F2345" s="132" t="s">
        <v>2622</v>
      </c>
      <c r="G2345" s="133" t="s">
        <v>316</v>
      </c>
      <c r="H2345" s="134">
        <v>2</v>
      </c>
      <c r="I2345" s="135"/>
      <c r="J2345" s="135">
        <f t="shared" si="50"/>
        <v>0</v>
      </c>
      <c r="K2345" s="136"/>
      <c r="L2345" s="29"/>
      <c r="M2345" s="137" t="s">
        <v>1</v>
      </c>
      <c r="N2345" s="138" t="s">
        <v>36</v>
      </c>
      <c r="O2345" s="139">
        <v>0</v>
      </c>
      <c r="P2345" s="139">
        <f t="shared" si="51"/>
        <v>0</v>
      </c>
      <c r="Q2345" s="139">
        <v>0</v>
      </c>
      <c r="R2345" s="139">
        <f t="shared" si="52"/>
        <v>0</v>
      </c>
      <c r="S2345" s="139">
        <v>0</v>
      </c>
      <c r="T2345" s="140">
        <f t="shared" si="53"/>
        <v>0</v>
      </c>
      <c r="AR2345" s="141" t="s">
        <v>221</v>
      </c>
      <c r="AT2345" s="141" t="s">
        <v>137</v>
      </c>
      <c r="AU2345" s="141" t="s">
        <v>81</v>
      </c>
      <c r="AY2345" s="17" t="s">
        <v>135</v>
      </c>
      <c r="BE2345" s="142">
        <f t="shared" si="54"/>
        <v>0</v>
      </c>
      <c r="BF2345" s="142">
        <f t="shared" si="55"/>
        <v>0</v>
      </c>
      <c r="BG2345" s="142">
        <f t="shared" si="56"/>
        <v>0</v>
      </c>
      <c r="BH2345" s="142">
        <f t="shared" si="57"/>
        <v>0</v>
      </c>
      <c r="BI2345" s="142">
        <f t="shared" si="58"/>
        <v>0</v>
      </c>
      <c r="BJ2345" s="17" t="s">
        <v>79</v>
      </c>
      <c r="BK2345" s="142">
        <f t="shared" si="59"/>
        <v>0</v>
      </c>
      <c r="BL2345" s="17" t="s">
        <v>221</v>
      </c>
      <c r="BM2345" s="141" t="s">
        <v>2623</v>
      </c>
    </row>
    <row r="2346" spans="2:65" s="1" customFormat="1" ht="33" customHeight="1">
      <c r="B2346" s="129"/>
      <c r="C2346" s="130" t="s">
        <v>2624</v>
      </c>
      <c r="D2346" s="130" t="s">
        <v>137</v>
      </c>
      <c r="E2346" s="131" t="s">
        <v>2625</v>
      </c>
      <c r="F2346" s="132" t="s">
        <v>2626</v>
      </c>
      <c r="G2346" s="133" t="s">
        <v>316</v>
      </c>
      <c r="H2346" s="134">
        <v>4</v>
      </c>
      <c r="I2346" s="135"/>
      <c r="J2346" s="135">
        <f t="shared" si="50"/>
        <v>0</v>
      </c>
      <c r="K2346" s="136"/>
      <c r="L2346" s="29"/>
      <c r="M2346" s="137" t="s">
        <v>1</v>
      </c>
      <c r="N2346" s="138" t="s">
        <v>36</v>
      </c>
      <c r="O2346" s="139">
        <v>0</v>
      </c>
      <c r="P2346" s="139">
        <f t="shared" si="51"/>
        <v>0</v>
      </c>
      <c r="Q2346" s="139">
        <v>0</v>
      </c>
      <c r="R2346" s="139">
        <f t="shared" si="52"/>
        <v>0</v>
      </c>
      <c r="S2346" s="139">
        <v>0</v>
      </c>
      <c r="T2346" s="140">
        <f t="shared" si="53"/>
        <v>0</v>
      </c>
      <c r="AR2346" s="141" t="s">
        <v>221</v>
      </c>
      <c r="AT2346" s="141" t="s">
        <v>137</v>
      </c>
      <c r="AU2346" s="141" t="s">
        <v>81</v>
      </c>
      <c r="AY2346" s="17" t="s">
        <v>135</v>
      </c>
      <c r="BE2346" s="142">
        <f t="shared" si="54"/>
        <v>0</v>
      </c>
      <c r="BF2346" s="142">
        <f t="shared" si="55"/>
        <v>0</v>
      </c>
      <c r="BG2346" s="142">
        <f t="shared" si="56"/>
        <v>0</v>
      </c>
      <c r="BH2346" s="142">
        <f t="shared" si="57"/>
        <v>0</v>
      </c>
      <c r="BI2346" s="142">
        <f t="shared" si="58"/>
        <v>0</v>
      </c>
      <c r="BJ2346" s="17" t="s">
        <v>79</v>
      </c>
      <c r="BK2346" s="142">
        <f t="shared" si="59"/>
        <v>0</v>
      </c>
      <c r="BL2346" s="17" t="s">
        <v>221</v>
      </c>
      <c r="BM2346" s="141" t="s">
        <v>2627</v>
      </c>
    </row>
    <row r="2347" spans="2:65" s="1" customFormat="1" ht="24.15" customHeight="1">
      <c r="B2347" s="129"/>
      <c r="C2347" s="130" t="s">
        <v>2628</v>
      </c>
      <c r="D2347" s="130" t="s">
        <v>137</v>
      </c>
      <c r="E2347" s="131" t="s">
        <v>2629</v>
      </c>
      <c r="F2347" s="132" t="s">
        <v>2630</v>
      </c>
      <c r="G2347" s="133" t="s">
        <v>316</v>
      </c>
      <c r="H2347" s="134">
        <v>2</v>
      </c>
      <c r="I2347" s="135"/>
      <c r="J2347" s="135">
        <f t="shared" si="50"/>
        <v>0</v>
      </c>
      <c r="K2347" s="136"/>
      <c r="L2347" s="29"/>
      <c r="M2347" s="137" t="s">
        <v>1</v>
      </c>
      <c r="N2347" s="138" t="s">
        <v>36</v>
      </c>
      <c r="O2347" s="139">
        <v>0</v>
      </c>
      <c r="P2347" s="139">
        <f t="shared" si="51"/>
        <v>0</v>
      </c>
      <c r="Q2347" s="139">
        <v>0</v>
      </c>
      <c r="R2347" s="139">
        <f t="shared" si="52"/>
        <v>0</v>
      </c>
      <c r="S2347" s="139">
        <v>0</v>
      </c>
      <c r="T2347" s="140">
        <f t="shared" si="53"/>
        <v>0</v>
      </c>
      <c r="AR2347" s="141" t="s">
        <v>221</v>
      </c>
      <c r="AT2347" s="141" t="s">
        <v>137</v>
      </c>
      <c r="AU2347" s="141" t="s">
        <v>81</v>
      </c>
      <c r="AY2347" s="17" t="s">
        <v>135</v>
      </c>
      <c r="BE2347" s="142">
        <f t="shared" si="54"/>
        <v>0</v>
      </c>
      <c r="BF2347" s="142">
        <f t="shared" si="55"/>
        <v>0</v>
      </c>
      <c r="BG2347" s="142">
        <f t="shared" si="56"/>
        <v>0</v>
      </c>
      <c r="BH2347" s="142">
        <f t="shared" si="57"/>
        <v>0</v>
      </c>
      <c r="BI2347" s="142">
        <f t="shared" si="58"/>
        <v>0</v>
      </c>
      <c r="BJ2347" s="17" t="s">
        <v>79</v>
      </c>
      <c r="BK2347" s="142">
        <f t="shared" si="59"/>
        <v>0</v>
      </c>
      <c r="BL2347" s="17" t="s">
        <v>221</v>
      </c>
      <c r="BM2347" s="141" t="s">
        <v>2631</v>
      </c>
    </row>
    <row r="2348" spans="2:65" s="1" customFormat="1" ht="24.15" customHeight="1">
      <c r="B2348" s="129"/>
      <c r="C2348" s="130" t="s">
        <v>2632</v>
      </c>
      <c r="D2348" s="130" t="s">
        <v>137</v>
      </c>
      <c r="E2348" s="131" t="s">
        <v>2633</v>
      </c>
      <c r="F2348" s="132" t="s">
        <v>2634</v>
      </c>
      <c r="G2348" s="133" t="s">
        <v>316</v>
      </c>
      <c r="H2348" s="134">
        <v>2</v>
      </c>
      <c r="I2348" s="135"/>
      <c r="J2348" s="135">
        <f t="shared" si="50"/>
        <v>0</v>
      </c>
      <c r="K2348" s="136"/>
      <c r="L2348" s="29"/>
      <c r="M2348" s="137" t="s">
        <v>1</v>
      </c>
      <c r="N2348" s="138" t="s">
        <v>36</v>
      </c>
      <c r="O2348" s="139">
        <v>0</v>
      </c>
      <c r="P2348" s="139">
        <f t="shared" si="51"/>
        <v>0</v>
      </c>
      <c r="Q2348" s="139">
        <v>0</v>
      </c>
      <c r="R2348" s="139">
        <f t="shared" si="52"/>
        <v>0</v>
      </c>
      <c r="S2348" s="139">
        <v>0</v>
      </c>
      <c r="T2348" s="140">
        <f t="shared" si="53"/>
        <v>0</v>
      </c>
      <c r="AR2348" s="141" t="s">
        <v>221</v>
      </c>
      <c r="AT2348" s="141" t="s">
        <v>137</v>
      </c>
      <c r="AU2348" s="141" t="s">
        <v>81</v>
      </c>
      <c r="AY2348" s="17" t="s">
        <v>135</v>
      </c>
      <c r="BE2348" s="142">
        <f t="shared" si="54"/>
        <v>0</v>
      </c>
      <c r="BF2348" s="142">
        <f t="shared" si="55"/>
        <v>0</v>
      </c>
      <c r="BG2348" s="142">
        <f t="shared" si="56"/>
        <v>0</v>
      </c>
      <c r="BH2348" s="142">
        <f t="shared" si="57"/>
        <v>0</v>
      </c>
      <c r="BI2348" s="142">
        <f t="shared" si="58"/>
        <v>0</v>
      </c>
      <c r="BJ2348" s="17" t="s">
        <v>79</v>
      </c>
      <c r="BK2348" s="142">
        <f t="shared" si="59"/>
        <v>0</v>
      </c>
      <c r="BL2348" s="17" t="s">
        <v>221</v>
      </c>
      <c r="BM2348" s="141" t="s">
        <v>2635</v>
      </c>
    </row>
    <row r="2349" spans="2:65" s="1" customFormat="1" ht="24.15" customHeight="1">
      <c r="B2349" s="129"/>
      <c r="C2349" s="130" t="s">
        <v>2636</v>
      </c>
      <c r="D2349" s="130" t="s">
        <v>137</v>
      </c>
      <c r="E2349" s="131" t="s">
        <v>2637</v>
      </c>
      <c r="F2349" s="132" t="s">
        <v>2638</v>
      </c>
      <c r="G2349" s="133" t="s">
        <v>316</v>
      </c>
      <c r="H2349" s="134">
        <v>2</v>
      </c>
      <c r="I2349" s="135"/>
      <c r="J2349" s="135">
        <f t="shared" si="50"/>
        <v>0</v>
      </c>
      <c r="K2349" s="136"/>
      <c r="L2349" s="29"/>
      <c r="M2349" s="137" t="s">
        <v>1</v>
      </c>
      <c r="N2349" s="138" t="s">
        <v>36</v>
      </c>
      <c r="O2349" s="139">
        <v>0</v>
      </c>
      <c r="P2349" s="139">
        <f t="shared" si="51"/>
        <v>0</v>
      </c>
      <c r="Q2349" s="139">
        <v>0</v>
      </c>
      <c r="R2349" s="139">
        <f t="shared" si="52"/>
        <v>0</v>
      </c>
      <c r="S2349" s="139">
        <v>0</v>
      </c>
      <c r="T2349" s="140">
        <f t="shared" si="53"/>
        <v>0</v>
      </c>
      <c r="AR2349" s="141" t="s">
        <v>221</v>
      </c>
      <c r="AT2349" s="141" t="s">
        <v>137</v>
      </c>
      <c r="AU2349" s="141" t="s">
        <v>81</v>
      </c>
      <c r="AY2349" s="17" t="s">
        <v>135</v>
      </c>
      <c r="BE2349" s="142">
        <f t="shared" si="54"/>
        <v>0</v>
      </c>
      <c r="BF2349" s="142">
        <f t="shared" si="55"/>
        <v>0</v>
      </c>
      <c r="BG2349" s="142">
        <f t="shared" si="56"/>
        <v>0</v>
      </c>
      <c r="BH2349" s="142">
        <f t="shared" si="57"/>
        <v>0</v>
      </c>
      <c r="BI2349" s="142">
        <f t="shared" si="58"/>
        <v>0</v>
      </c>
      <c r="BJ2349" s="17" t="s">
        <v>79</v>
      </c>
      <c r="BK2349" s="142">
        <f t="shared" si="59"/>
        <v>0</v>
      </c>
      <c r="BL2349" s="17" t="s">
        <v>221</v>
      </c>
      <c r="BM2349" s="141" t="s">
        <v>2639</v>
      </c>
    </row>
    <row r="2350" spans="2:65" s="1" customFormat="1" ht="16.5" customHeight="1">
      <c r="B2350" s="129"/>
      <c r="C2350" s="130" t="s">
        <v>2640</v>
      </c>
      <c r="D2350" s="130" t="s">
        <v>137</v>
      </c>
      <c r="E2350" s="131" t="s">
        <v>2641</v>
      </c>
      <c r="F2350" s="132" t="s">
        <v>2642</v>
      </c>
      <c r="G2350" s="133" t="s">
        <v>188</v>
      </c>
      <c r="H2350" s="134">
        <v>17.100000000000001</v>
      </c>
      <c r="I2350" s="135"/>
      <c r="J2350" s="135">
        <f t="shared" si="50"/>
        <v>0</v>
      </c>
      <c r="K2350" s="136"/>
      <c r="L2350" s="29"/>
      <c r="M2350" s="137" t="s">
        <v>1</v>
      </c>
      <c r="N2350" s="138" t="s">
        <v>36</v>
      </c>
      <c r="O2350" s="139">
        <v>0</v>
      </c>
      <c r="P2350" s="139">
        <f t="shared" si="51"/>
        <v>0</v>
      </c>
      <c r="Q2350" s="139">
        <v>0</v>
      </c>
      <c r="R2350" s="139">
        <f t="shared" si="52"/>
        <v>0</v>
      </c>
      <c r="S2350" s="139">
        <v>0</v>
      </c>
      <c r="T2350" s="140">
        <f t="shared" si="53"/>
        <v>0</v>
      </c>
      <c r="AR2350" s="141" t="s">
        <v>221</v>
      </c>
      <c r="AT2350" s="141" t="s">
        <v>137</v>
      </c>
      <c r="AU2350" s="141" t="s">
        <v>81</v>
      </c>
      <c r="AY2350" s="17" t="s">
        <v>135</v>
      </c>
      <c r="BE2350" s="142">
        <f t="shared" si="54"/>
        <v>0</v>
      </c>
      <c r="BF2350" s="142">
        <f t="shared" si="55"/>
        <v>0</v>
      </c>
      <c r="BG2350" s="142">
        <f t="shared" si="56"/>
        <v>0</v>
      </c>
      <c r="BH2350" s="142">
        <f t="shared" si="57"/>
        <v>0</v>
      </c>
      <c r="BI2350" s="142">
        <f t="shared" si="58"/>
        <v>0</v>
      </c>
      <c r="BJ2350" s="17" t="s">
        <v>79</v>
      </c>
      <c r="BK2350" s="142">
        <f t="shared" si="59"/>
        <v>0</v>
      </c>
      <c r="BL2350" s="17" t="s">
        <v>221</v>
      </c>
      <c r="BM2350" s="141" t="s">
        <v>2643</v>
      </c>
    </row>
    <row r="2351" spans="2:65" s="12" customFormat="1">
      <c r="B2351" s="143"/>
      <c r="D2351" s="144" t="s">
        <v>143</v>
      </c>
      <c r="E2351" s="145" t="s">
        <v>1</v>
      </c>
      <c r="F2351" s="146" t="s">
        <v>2644</v>
      </c>
      <c r="H2351" s="147">
        <v>17.100000000000001</v>
      </c>
      <c r="L2351" s="143"/>
      <c r="M2351" s="148"/>
      <c r="T2351" s="149"/>
      <c r="AT2351" s="145" t="s">
        <v>143</v>
      </c>
      <c r="AU2351" s="145" t="s">
        <v>81</v>
      </c>
      <c r="AV2351" s="12" t="s">
        <v>81</v>
      </c>
      <c r="AW2351" s="12" t="s">
        <v>27</v>
      </c>
      <c r="AX2351" s="12" t="s">
        <v>79</v>
      </c>
      <c r="AY2351" s="145" t="s">
        <v>135</v>
      </c>
    </row>
    <row r="2352" spans="2:65" s="1" customFormat="1" ht="16.5" customHeight="1">
      <c r="B2352" s="129"/>
      <c r="C2352" s="130" t="s">
        <v>2645</v>
      </c>
      <c r="D2352" s="130" t="s">
        <v>137</v>
      </c>
      <c r="E2352" s="131" t="s">
        <v>2646</v>
      </c>
      <c r="F2352" s="132" t="s">
        <v>2647</v>
      </c>
      <c r="G2352" s="133" t="s">
        <v>188</v>
      </c>
      <c r="H2352" s="134">
        <v>5.15</v>
      </c>
      <c r="I2352" s="135"/>
      <c r="J2352" s="135">
        <f>ROUND(I2352*H2352,2)</f>
        <v>0</v>
      </c>
      <c r="K2352" s="136"/>
      <c r="L2352" s="29"/>
      <c r="M2352" s="137" t="s">
        <v>1</v>
      </c>
      <c r="N2352" s="138" t="s">
        <v>36</v>
      </c>
      <c r="O2352" s="139">
        <v>0</v>
      </c>
      <c r="P2352" s="139">
        <f>O2352*H2352</f>
        <v>0</v>
      </c>
      <c r="Q2352" s="139">
        <v>0</v>
      </c>
      <c r="R2352" s="139">
        <f>Q2352*H2352</f>
        <v>0</v>
      </c>
      <c r="S2352" s="139">
        <v>0</v>
      </c>
      <c r="T2352" s="140">
        <f>S2352*H2352</f>
        <v>0</v>
      </c>
      <c r="AR2352" s="141" t="s">
        <v>221</v>
      </c>
      <c r="AT2352" s="141" t="s">
        <v>137</v>
      </c>
      <c r="AU2352" s="141" t="s">
        <v>81</v>
      </c>
      <c r="AY2352" s="17" t="s">
        <v>135</v>
      </c>
      <c r="BE2352" s="142">
        <f>IF(N2352="základní",J2352,0)</f>
        <v>0</v>
      </c>
      <c r="BF2352" s="142">
        <f>IF(N2352="snížená",J2352,0)</f>
        <v>0</v>
      </c>
      <c r="BG2352" s="142">
        <f>IF(N2352="zákl. přenesená",J2352,0)</f>
        <v>0</v>
      </c>
      <c r="BH2352" s="142">
        <f>IF(N2352="sníž. přenesená",J2352,0)</f>
        <v>0</v>
      </c>
      <c r="BI2352" s="142">
        <f>IF(N2352="nulová",J2352,0)</f>
        <v>0</v>
      </c>
      <c r="BJ2352" s="17" t="s">
        <v>79</v>
      </c>
      <c r="BK2352" s="142">
        <f>ROUND(I2352*H2352,2)</f>
        <v>0</v>
      </c>
      <c r="BL2352" s="17" t="s">
        <v>221</v>
      </c>
      <c r="BM2352" s="141" t="s">
        <v>2648</v>
      </c>
    </row>
    <row r="2353" spans="2:65" s="12" customFormat="1">
      <c r="B2353" s="143"/>
      <c r="D2353" s="144" t="s">
        <v>143</v>
      </c>
      <c r="E2353" s="145" t="s">
        <v>1</v>
      </c>
      <c r="F2353" s="146" t="s">
        <v>2649</v>
      </c>
      <c r="H2353" s="147">
        <v>5.15</v>
      </c>
      <c r="L2353" s="143"/>
      <c r="M2353" s="148"/>
      <c r="T2353" s="149"/>
      <c r="AT2353" s="145" t="s">
        <v>143</v>
      </c>
      <c r="AU2353" s="145" t="s">
        <v>81</v>
      </c>
      <c r="AV2353" s="12" t="s">
        <v>81</v>
      </c>
      <c r="AW2353" s="12" t="s">
        <v>27</v>
      </c>
      <c r="AX2353" s="12" t="s">
        <v>79</v>
      </c>
      <c r="AY2353" s="145" t="s">
        <v>135</v>
      </c>
    </row>
    <row r="2354" spans="2:65" s="1" customFormat="1" ht="16.5" customHeight="1">
      <c r="B2354" s="129"/>
      <c r="C2354" s="130" t="s">
        <v>2650</v>
      </c>
      <c r="D2354" s="130" t="s">
        <v>137</v>
      </c>
      <c r="E2354" s="131" t="s">
        <v>2651</v>
      </c>
      <c r="F2354" s="132" t="s">
        <v>2652</v>
      </c>
      <c r="G2354" s="133" t="s">
        <v>188</v>
      </c>
      <c r="H2354" s="134">
        <v>9.0500000000000007</v>
      </c>
      <c r="I2354" s="135"/>
      <c r="J2354" s="135">
        <f>ROUND(I2354*H2354,2)</f>
        <v>0</v>
      </c>
      <c r="K2354" s="136"/>
      <c r="L2354" s="29"/>
      <c r="M2354" s="137" t="s">
        <v>1</v>
      </c>
      <c r="N2354" s="138" t="s">
        <v>36</v>
      </c>
      <c r="O2354" s="139">
        <v>0</v>
      </c>
      <c r="P2354" s="139">
        <f>O2354*H2354</f>
        <v>0</v>
      </c>
      <c r="Q2354" s="139">
        <v>0</v>
      </c>
      <c r="R2354" s="139">
        <f>Q2354*H2354</f>
        <v>0</v>
      </c>
      <c r="S2354" s="139">
        <v>0</v>
      </c>
      <c r="T2354" s="140">
        <f>S2354*H2354</f>
        <v>0</v>
      </c>
      <c r="AR2354" s="141" t="s">
        <v>221</v>
      </c>
      <c r="AT2354" s="141" t="s">
        <v>137</v>
      </c>
      <c r="AU2354" s="141" t="s">
        <v>81</v>
      </c>
      <c r="AY2354" s="17" t="s">
        <v>135</v>
      </c>
      <c r="BE2354" s="142">
        <f>IF(N2354="základní",J2354,0)</f>
        <v>0</v>
      </c>
      <c r="BF2354" s="142">
        <f>IF(N2354="snížená",J2354,0)</f>
        <v>0</v>
      </c>
      <c r="BG2354" s="142">
        <f>IF(N2354="zákl. přenesená",J2354,0)</f>
        <v>0</v>
      </c>
      <c r="BH2354" s="142">
        <f>IF(N2354="sníž. přenesená",J2354,0)</f>
        <v>0</v>
      </c>
      <c r="BI2354" s="142">
        <f>IF(N2354="nulová",J2354,0)</f>
        <v>0</v>
      </c>
      <c r="BJ2354" s="17" t="s">
        <v>79</v>
      </c>
      <c r="BK2354" s="142">
        <f>ROUND(I2354*H2354,2)</f>
        <v>0</v>
      </c>
      <c r="BL2354" s="17" t="s">
        <v>221</v>
      </c>
      <c r="BM2354" s="141" t="s">
        <v>2653</v>
      </c>
    </row>
    <row r="2355" spans="2:65" s="12" customFormat="1">
      <c r="B2355" s="143"/>
      <c r="D2355" s="144" t="s">
        <v>143</v>
      </c>
      <c r="E2355" s="145" t="s">
        <v>1</v>
      </c>
      <c r="F2355" s="146" t="s">
        <v>2654</v>
      </c>
      <c r="H2355" s="147">
        <v>9.0500000000000007</v>
      </c>
      <c r="L2355" s="143"/>
      <c r="M2355" s="148"/>
      <c r="T2355" s="149"/>
      <c r="AT2355" s="145" t="s">
        <v>143</v>
      </c>
      <c r="AU2355" s="145" t="s">
        <v>81</v>
      </c>
      <c r="AV2355" s="12" t="s">
        <v>81</v>
      </c>
      <c r="AW2355" s="12" t="s">
        <v>27</v>
      </c>
      <c r="AX2355" s="12" t="s">
        <v>79</v>
      </c>
      <c r="AY2355" s="145" t="s">
        <v>135</v>
      </c>
    </row>
    <row r="2356" spans="2:65" s="1" customFormat="1" ht="24.15" customHeight="1">
      <c r="B2356" s="129"/>
      <c r="C2356" s="130" t="s">
        <v>2655</v>
      </c>
      <c r="D2356" s="130" t="s">
        <v>137</v>
      </c>
      <c r="E2356" s="131" t="s">
        <v>2656</v>
      </c>
      <c r="F2356" s="132" t="s">
        <v>2657</v>
      </c>
      <c r="G2356" s="133" t="s">
        <v>188</v>
      </c>
      <c r="H2356" s="134">
        <v>16</v>
      </c>
      <c r="I2356" s="135"/>
      <c r="J2356" s="135">
        <f>ROUND(I2356*H2356,2)</f>
        <v>0</v>
      </c>
      <c r="K2356" s="136"/>
      <c r="L2356" s="29"/>
      <c r="M2356" s="137" t="s">
        <v>1</v>
      </c>
      <c r="N2356" s="138" t="s">
        <v>36</v>
      </c>
      <c r="O2356" s="139">
        <v>0</v>
      </c>
      <c r="P2356" s="139">
        <f>O2356*H2356</f>
        <v>0</v>
      </c>
      <c r="Q2356" s="139">
        <v>0</v>
      </c>
      <c r="R2356" s="139">
        <f>Q2356*H2356</f>
        <v>0</v>
      </c>
      <c r="S2356" s="139">
        <v>0</v>
      </c>
      <c r="T2356" s="140">
        <f>S2356*H2356</f>
        <v>0</v>
      </c>
      <c r="AR2356" s="141" t="s">
        <v>221</v>
      </c>
      <c r="AT2356" s="141" t="s">
        <v>137</v>
      </c>
      <c r="AU2356" s="141" t="s">
        <v>81</v>
      </c>
      <c r="AY2356" s="17" t="s">
        <v>135</v>
      </c>
      <c r="BE2356" s="142">
        <f>IF(N2356="základní",J2356,0)</f>
        <v>0</v>
      </c>
      <c r="BF2356" s="142">
        <f>IF(N2356="snížená",J2356,0)</f>
        <v>0</v>
      </c>
      <c r="BG2356" s="142">
        <f>IF(N2356="zákl. přenesená",J2356,0)</f>
        <v>0</v>
      </c>
      <c r="BH2356" s="142">
        <f>IF(N2356="sníž. přenesená",J2356,0)</f>
        <v>0</v>
      </c>
      <c r="BI2356" s="142">
        <f>IF(N2356="nulová",J2356,0)</f>
        <v>0</v>
      </c>
      <c r="BJ2356" s="17" t="s">
        <v>79</v>
      </c>
      <c r="BK2356" s="142">
        <f>ROUND(I2356*H2356,2)</f>
        <v>0</v>
      </c>
      <c r="BL2356" s="17" t="s">
        <v>221</v>
      </c>
      <c r="BM2356" s="141" t="s">
        <v>2658</v>
      </c>
    </row>
    <row r="2357" spans="2:65" s="12" customFormat="1">
      <c r="B2357" s="143"/>
      <c r="D2357" s="144" t="s">
        <v>143</v>
      </c>
      <c r="E2357" s="145" t="s">
        <v>1</v>
      </c>
      <c r="F2357" s="146" t="s">
        <v>2659</v>
      </c>
      <c r="H2357" s="147">
        <v>16</v>
      </c>
      <c r="L2357" s="143"/>
      <c r="M2357" s="148"/>
      <c r="T2357" s="149"/>
      <c r="AT2357" s="145" t="s">
        <v>143</v>
      </c>
      <c r="AU2357" s="145" t="s">
        <v>81</v>
      </c>
      <c r="AV2357" s="12" t="s">
        <v>81</v>
      </c>
      <c r="AW2357" s="12" t="s">
        <v>27</v>
      </c>
      <c r="AX2357" s="12" t="s">
        <v>79</v>
      </c>
      <c r="AY2357" s="145" t="s">
        <v>135</v>
      </c>
    </row>
    <row r="2358" spans="2:65" s="1" customFormat="1" ht="24.15" customHeight="1">
      <c r="B2358" s="129"/>
      <c r="C2358" s="130" t="s">
        <v>2660</v>
      </c>
      <c r="D2358" s="130" t="s">
        <v>137</v>
      </c>
      <c r="E2358" s="131" t="s">
        <v>2661</v>
      </c>
      <c r="F2358" s="132" t="s">
        <v>2662</v>
      </c>
      <c r="G2358" s="133" t="s">
        <v>188</v>
      </c>
      <c r="H2358" s="134">
        <v>20</v>
      </c>
      <c r="I2358" s="135"/>
      <c r="J2358" s="135">
        <f>ROUND(I2358*H2358,2)</f>
        <v>0</v>
      </c>
      <c r="K2358" s="136"/>
      <c r="L2358" s="29"/>
      <c r="M2358" s="137" t="s">
        <v>1</v>
      </c>
      <c r="N2358" s="138" t="s">
        <v>36</v>
      </c>
      <c r="O2358" s="139">
        <v>0</v>
      </c>
      <c r="P2358" s="139">
        <f>O2358*H2358</f>
        <v>0</v>
      </c>
      <c r="Q2358" s="139">
        <v>0</v>
      </c>
      <c r="R2358" s="139">
        <f>Q2358*H2358</f>
        <v>0</v>
      </c>
      <c r="S2358" s="139">
        <v>0</v>
      </c>
      <c r="T2358" s="140">
        <f>S2358*H2358</f>
        <v>0</v>
      </c>
      <c r="AR2358" s="141" t="s">
        <v>221</v>
      </c>
      <c r="AT2358" s="141" t="s">
        <v>137</v>
      </c>
      <c r="AU2358" s="141" t="s">
        <v>81</v>
      </c>
      <c r="AY2358" s="17" t="s">
        <v>135</v>
      </c>
      <c r="BE2358" s="142">
        <f>IF(N2358="základní",J2358,0)</f>
        <v>0</v>
      </c>
      <c r="BF2358" s="142">
        <f>IF(N2358="snížená",J2358,0)</f>
        <v>0</v>
      </c>
      <c r="BG2358" s="142">
        <f>IF(N2358="zákl. přenesená",J2358,0)</f>
        <v>0</v>
      </c>
      <c r="BH2358" s="142">
        <f>IF(N2358="sníž. přenesená",J2358,0)</f>
        <v>0</v>
      </c>
      <c r="BI2358" s="142">
        <f>IF(N2358="nulová",J2358,0)</f>
        <v>0</v>
      </c>
      <c r="BJ2358" s="17" t="s">
        <v>79</v>
      </c>
      <c r="BK2358" s="142">
        <f>ROUND(I2358*H2358,2)</f>
        <v>0</v>
      </c>
      <c r="BL2358" s="17" t="s">
        <v>221</v>
      </c>
      <c r="BM2358" s="141" t="s">
        <v>2663</v>
      </c>
    </row>
    <row r="2359" spans="2:65" s="12" customFormat="1">
      <c r="B2359" s="143"/>
      <c r="D2359" s="144" t="s">
        <v>143</v>
      </c>
      <c r="E2359" s="145" t="s">
        <v>1</v>
      </c>
      <c r="F2359" s="146" t="s">
        <v>2664</v>
      </c>
      <c r="H2359" s="147">
        <v>20</v>
      </c>
      <c r="L2359" s="143"/>
      <c r="M2359" s="148"/>
      <c r="T2359" s="149"/>
      <c r="AT2359" s="145" t="s">
        <v>143</v>
      </c>
      <c r="AU2359" s="145" t="s">
        <v>81</v>
      </c>
      <c r="AV2359" s="12" t="s">
        <v>81</v>
      </c>
      <c r="AW2359" s="12" t="s">
        <v>27</v>
      </c>
      <c r="AX2359" s="12" t="s">
        <v>79</v>
      </c>
      <c r="AY2359" s="145" t="s">
        <v>135</v>
      </c>
    </row>
    <row r="2360" spans="2:65" s="1" customFormat="1" ht="24.15" customHeight="1">
      <c r="B2360" s="129"/>
      <c r="C2360" s="130" t="s">
        <v>2665</v>
      </c>
      <c r="D2360" s="130" t="s">
        <v>137</v>
      </c>
      <c r="E2360" s="131" t="s">
        <v>2666</v>
      </c>
      <c r="F2360" s="132" t="s">
        <v>2667</v>
      </c>
      <c r="G2360" s="133" t="s">
        <v>188</v>
      </c>
      <c r="H2360" s="134">
        <v>8.5</v>
      </c>
      <c r="I2360" s="135"/>
      <c r="J2360" s="135">
        <f>ROUND(I2360*H2360,2)</f>
        <v>0</v>
      </c>
      <c r="K2360" s="136"/>
      <c r="L2360" s="29"/>
      <c r="M2360" s="137" t="s">
        <v>1</v>
      </c>
      <c r="N2360" s="138" t="s">
        <v>36</v>
      </c>
      <c r="O2360" s="139">
        <v>0</v>
      </c>
      <c r="P2360" s="139">
        <f>O2360*H2360</f>
        <v>0</v>
      </c>
      <c r="Q2360" s="139">
        <v>0</v>
      </c>
      <c r="R2360" s="139">
        <f>Q2360*H2360</f>
        <v>0</v>
      </c>
      <c r="S2360" s="139">
        <v>0</v>
      </c>
      <c r="T2360" s="140">
        <f>S2360*H2360</f>
        <v>0</v>
      </c>
      <c r="AR2360" s="141" t="s">
        <v>221</v>
      </c>
      <c r="AT2360" s="141" t="s">
        <v>137</v>
      </c>
      <c r="AU2360" s="141" t="s">
        <v>81</v>
      </c>
      <c r="AY2360" s="17" t="s">
        <v>135</v>
      </c>
      <c r="BE2360" s="142">
        <f>IF(N2360="základní",J2360,0)</f>
        <v>0</v>
      </c>
      <c r="BF2360" s="142">
        <f>IF(N2360="snížená",J2360,0)</f>
        <v>0</v>
      </c>
      <c r="BG2360" s="142">
        <f>IF(N2360="zákl. přenesená",J2360,0)</f>
        <v>0</v>
      </c>
      <c r="BH2360" s="142">
        <f>IF(N2360="sníž. přenesená",J2360,0)</f>
        <v>0</v>
      </c>
      <c r="BI2360" s="142">
        <f>IF(N2360="nulová",J2360,0)</f>
        <v>0</v>
      </c>
      <c r="BJ2360" s="17" t="s">
        <v>79</v>
      </c>
      <c r="BK2360" s="142">
        <f>ROUND(I2360*H2360,2)</f>
        <v>0</v>
      </c>
      <c r="BL2360" s="17" t="s">
        <v>221</v>
      </c>
      <c r="BM2360" s="141" t="s">
        <v>2668</v>
      </c>
    </row>
    <row r="2361" spans="2:65" s="12" customFormat="1">
      <c r="B2361" s="143"/>
      <c r="D2361" s="144" t="s">
        <v>143</v>
      </c>
      <c r="E2361" s="145" t="s">
        <v>1</v>
      </c>
      <c r="F2361" s="146" t="s">
        <v>2669</v>
      </c>
      <c r="H2361" s="147">
        <v>8.5</v>
      </c>
      <c r="L2361" s="143"/>
      <c r="M2361" s="148"/>
      <c r="T2361" s="149"/>
      <c r="AT2361" s="145" t="s">
        <v>143</v>
      </c>
      <c r="AU2361" s="145" t="s">
        <v>81</v>
      </c>
      <c r="AV2361" s="12" t="s">
        <v>81</v>
      </c>
      <c r="AW2361" s="12" t="s">
        <v>27</v>
      </c>
      <c r="AX2361" s="12" t="s">
        <v>79</v>
      </c>
      <c r="AY2361" s="145" t="s">
        <v>135</v>
      </c>
    </row>
    <row r="2362" spans="2:65" s="1" customFormat="1" ht="24.15" customHeight="1">
      <c r="B2362" s="129"/>
      <c r="C2362" s="130" t="s">
        <v>2670</v>
      </c>
      <c r="D2362" s="130" t="s">
        <v>137</v>
      </c>
      <c r="E2362" s="131" t="s">
        <v>2671</v>
      </c>
      <c r="F2362" s="132" t="s">
        <v>2672</v>
      </c>
      <c r="G2362" s="133" t="s">
        <v>188</v>
      </c>
      <c r="H2362" s="134">
        <v>2.2000000000000002</v>
      </c>
      <c r="I2362" s="135"/>
      <c r="J2362" s="135">
        <f>ROUND(I2362*H2362,2)</f>
        <v>0</v>
      </c>
      <c r="K2362" s="136"/>
      <c r="L2362" s="29"/>
      <c r="M2362" s="137" t="s">
        <v>1</v>
      </c>
      <c r="N2362" s="138" t="s">
        <v>36</v>
      </c>
      <c r="O2362" s="139">
        <v>0</v>
      </c>
      <c r="P2362" s="139">
        <f>O2362*H2362</f>
        <v>0</v>
      </c>
      <c r="Q2362" s="139">
        <v>0</v>
      </c>
      <c r="R2362" s="139">
        <f>Q2362*H2362</f>
        <v>0</v>
      </c>
      <c r="S2362" s="139">
        <v>0</v>
      </c>
      <c r="T2362" s="140">
        <f>S2362*H2362</f>
        <v>0</v>
      </c>
      <c r="AR2362" s="141" t="s">
        <v>221</v>
      </c>
      <c r="AT2362" s="141" t="s">
        <v>137</v>
      </c>
      <c r="AU2362" s="141" t="s">
        <v>81</v>
      </c>
      <c r="AY2362" s="17" t="s">
        <v>135</v>
      </c>
      <c r="BE2362" s="142">
        <f>IF(N2362="základní",J2362,0)</f>
        <v>0</v>
      </c>
      <c r="BF2362" s="142">
        <f>IF(N2362="snížená",J2362,0)</f>
        <v>0</v>
      </c>
      <c r="BG2362" s="142">
        <f>IF(N2362="zákl. přenesená",J2362,0)</f>
        <v>0</v>
      </c>
      <c r="BH2362" s="142">
        <f>IF(N2362="sníž. přenesená",J2362,0)</f>
        <v>0</v>
      </c>
      <c r="BI2362" s="142">
        <f>IF(N2362="nulová",J2362,0)</f>
        <v>0</v>
      </c>
      <c r="BJ2362" s="17" t="s">
        <v>79</v>
      </c>
      <c r="BK2362" s="142">
        <f>ROUND(I2362*H2362,2)</f>
        <v>0</v>
      </c>
      <c r="BL2362" s="17" t="s">
        <v>221</v>
      </c>
      <c r="BM2362" s="141" t="s">
        <v>2673</v>
      </c>
    </row>
    <row r="2363" spans="2:65" s="12" customFormat="1">
      <c r="B2363" s="143"/>
      <c r="D2363" s="144" t="s">
        <v>143</v>
      </c>
      <c r="E2363" s="145" t="s">
        <v>1</v>
      </c>
      <c r="F2363" s="146" t="s">
        <v>2674</v>
      </c>
      <c r="H2363" s="147">
        <v>2.2000000000000002</v>
      </c>
      <c r="L2363" s="143"/>
      <c r="M2363" s="148"/>
      <c r="T2363" s="149"/>
      <c r="AT2363" s="145" t="s">
        <v>143</v>
      </c>
      <c r="AU2363" s="145" t="s">
        <v>81</v>
      </c>
      <c r="AV2363" s="12" t="s">
        <v>81</v>
      </c>
      <c r="AW2363" s="12" t="s">
        <v>27</v>
      </c>
      <c r="AX2363" s="12" t="s">
        <v>79</v>
      </c>
      <c r="AY2363" s="145" t="s">
        <v>135</v>
      </c>
    </row>
    <row r="2364" spans="2:65" s="1" customFormat="1" ht="24.15" customHeight="1">
      <c r="B2364" s="129"/>
      <c r="C2364" s="130" t="s">
        <v>2675</v>
      </c>
      <c r="D2364" s="130" t="s">
        <v>137</v>
      </c>
      <c r="E2364" s="131" t="s">
        <v>2676</v>
      </c>
      <c r="F2364" s="132" t="s">
        <v>2677</v>
      </c>
      <c r="G2364" s="133" t="s">
        <v>188</v>
      </c>
      <c r="H2364" s="134">
        <v>3.2</v>
      </c>
      <c r="I2364" s="135"/>
      <c r="J2364" s="135">
        <f>ROUND(I2364*H2364,2)</f>
        <v>0</v>
      </c>
      <c r="K2364" s="136"/>
      <c r="L2364" s="29"/>
      <c r="M2364" s="137" t="s">
        <v>1</v>
      </c>
      <c r="N2364" s="138" t="s">
        <v>36</v>
      </c>
      <c r="O2364" s="139">
        <v>0</v>
      </c>
      <c r="P2364" s="139">
        <f>O2364*H2364</f>
        <v>0</v>
      </c>
      <c r="Q2364" s="139">
        <v>0</v>
      </c>
      <c r="R2364" s="139">
        <f>Q2364*H2364</f>
        <v>0</v>
      </c>
      <c r="S2364" s="139">
        <v>0</v>
      </c>
      <c r="T2364" s="140">
        <f>S2364*H2364</f>
        <v>0</v>
      </c>
      <c r="AR2364" s="141" t="s">
        <v>221</v>
      </c>
      <c r="AT2364" s="141" t="s">
        <v>137</v>
      </c>
      <c r="AU2364" s="141" t="s">
        <v>81</v>
      </c>
      <c r="AY2364" s="17" t="s">
        <v>135</v>
      </c>
      <c r="BE2364" s="142">
        <f>IF(N2364="základní",J2364,0)</f>
        <v>0</v>
      </c>
      <c r="BF2364" s="142">
        <f>IF(N2364="snížená",J2364,0)</f>
        <v>0</v>
      </c>
      <c r="BG2364" s="142">
        <f>IF(N2364="zákl. přenesená",J2364,0)</f>
        <v>0</v>
      </c>
      <c r="BH2364" s="142">
        <f>IF(N2364="sníž. přenesená",J2364,0)</f>
        <v>0</v>
      </c>
      <c r="BI2364" s="142">
        <f>IF(N2364="nulová",J2364,0)</f>
        <v>0</v>
      </c>
      <c r="BJ2364" s="17" t="s">
        <v>79</v>
      </c>
      <c r="BK2364" s="142">
        <f>ROUND(I2364*H2364,2)</f>
        <v>0</v>
      </c>
      <c r="BL2364" s="17" t="s">
        <v>221</v>
      </c>
      <c r="BM2364" s="141" t="s">
        <v>2678</v>
      </c>
    </row>
    <row r="2365" spans="2:65" s="12" customFormat="1">
      <c r="B2365" s="143"/>
      <c r="D2365" s="144" t="s">
        <v>143</v>
      </c>
      <c r="E2365" s="145" t="s">
        <v>1</v>
      </c>
      <c r="F2365" s="146" t="s">
        <v>2679</v>
      </c>
      <c r="H2365" s="147">
        <v>3.2</v>
      </c>
      <c r="L2365" s="143"/>
      <c r="M2365" s="148"/>
      <c r="T2365" s="149"/>
      <c r="AT2365" s="145" t="s">
        <v>143</v>
      </c>
      <c r="AU2365" s="145" t="s">
        <v>81</v>
      </c>
      <c r="AV2365" s="12" t="s">
        <v>81</v>
      </c>
      <c r="AW2365" s="12" t="s">
        <v>27</v>
      </c>
      <c r="AX2365" s="12" t="s">
        <v>79</v>
      </c>
      <c r="AY2365" s="145" t="s">
        <v>135</v>
      </c>
    </row>
    <row r="2366" spans="2:65" s="1" customFormat="1" ht="24.15" customHeight="1">
      <c r="B2366" s="129"/>
      <c r="C2366" s="130" t="s">
        <v>2680</v>
      </c>
      <c r="D2366" s="130" t="s">
        <v>137</v>
      </c>
      <c r="E2366" s="131" t="s">
        <v>2681</v>
      </c>
      <c r="F2366" s="132" t="s">
        <v>2682</v>
      </c>
      <c r="G2366" s="133" t="s">
        <v>188</v>
      </c>
      <c r="H2366" s="134">
        <v>1.8</v>
      </c>
      <c r="I2366" s="135"/>
      <c r="J2366" s="135">
        <f>ROUND(I2366*H2366,2)</f>
        <v>0</v>
      </c>
      <c r="K2366" s="136"/>
      <c r="L2366" s="29"/>
      <c r="M2366" s="137" t="s">
        <v>1</v>
      </c>
      <c r="N2366" s="138" t="s">
        <v>36</v>
      </c>
      <c r="O2366" s="139">
        <v>0</v>
      </c>
      <c r="P2366" s="139">
        <f>O2366*H2366</f>
        <v>0</v>
      </c>
      <c r="Q2366" s="139">
        <v>0</v>
      </c>
      <c r="R2366" s="139">
        <f>Q2366*H2366</f>
        <v>0</v>
      </c>
      <c r="S2366" s="139">
        <v>0</v>
      </c>
      <c r="T2366" s="140">
        <f>S2366*H2366</f>
        <v>0</v>
      </c>
      <c r="AR2366" s="141" t="s">
        <v>221</v>
      </c>
      <c r="AT2366" s="141" t="s">
        <v>137</v>
      </c>
      <c r="AU2366" s="141" t="s">
        <v>81</v>
      </c>
      <c r="AY2366" s="17" t="s">
        <v>135</v>
      </c>
      <c r="BE2366" s="142">
        <f>IF(N2366="základní",J2366,0)</f>
        <v>0</v>
      </c>
      <c r="BF2366" s="142">
        <f>IF(N2366="snížená",J2366,0)</f>
        <v>0</v>
      </c>
      <c r="BG2366" s="142">
        <f>IF(N2366="zákl. přenesená",J2366,0)</f>
        <v>0</v>
      </c>
      <c r="BH2366" s="142">
        <f>IF(N2366="sníž. přenesená",J2366,0)</f>
        <v>0</v>
      </c>
      <c r="BI2366" s="142">
        <f>IF(N2366="nulová",J2366,0)</f>
        <v>0</v>
      </c>
      <c r="BJ2366" s="17" t="s">
        <v>79</v>
      </c>
      <c r="BK2366" s="142">
        <f>ROUND(I2366*H2366,2)</f>
        <v>0</v>
      </c>
      <c r="BL2366" s="17" t="s">
        <v>221</v>
      </c>
      <c r="BM2366" s="141" t="s">
        <v>2683</v>
      </c>
    </row>
    <row r="2367" spans="2:65" s="12" customFormat="1">
      <c r="B2367" s="143"/>
      <c r="D2367" s="144" t="s">
        <v>143</v>
      </c>
      <c r="E2367" s="145" t="s">
        <v>1</v>
      </c>
      <c r="F2367" s="146" t="s">
        <v>2684</v>
      </c>
      <c r="H2367" s="147">
        <v>1.8</v>
      </c>
      <c r="L2367" s="143"/>
      <c r="M2367" s="148"/>
      <c r="T2367" s="149"/>
      <c r="AT2367" s="145" t="s">
        <v>143</v>
      </c>
      <c r="AU2367" s="145" t="s">
        <v>81</v>
      </c>
      <c r="AV2367" s="12" t="s">
        <v>81</v>
      </c>
      <c r="AW2367" s="12" t="s">
        <v>27</v>
      </c>
      <c r="AX2367" s="12" t="s">
        <v>79</v>
      </c>
      <c r="AY2367" s="145" t="s">
        <v>135</v>
      </c>
    </row>
    <row r="2368" spans="2:65" s="1" customFormat="1" ht="24.15" customHeight="1">
      <c r="B2368" s="129"/>
      <c r="C2368" s="130" t="s">
        <v>2685</v>
      </c>
      <c r="D2368" s="130" t="s">
        <v>137</v>
      </c>
      <c r="E2368" s="131" t="s">
        <v>2686</v>
      </c>
      <c r="F2368" s="132" t="s">
        <v>2687</v>
      </c>
      <c r="G2368" s="133" t="s">
        <v>330</v>
      </c>
      <c r="H2368" s="134">
        <v>4</v>
      </c>
      <c r="I2368" s="135"/>
      <c r="J2368" s="135">
        <f>ROUND(I2368*H2368,2)</f>
        <v>0</v>
      </c>
      <c r="K2368" s="136"/>
      <c r="L2368" s="29"/>
      <c r="M2368" s="137" t="s">
        <v>1</v>
      </c>
      <c r="N2368" s="138" t="s">
        <v>36</v>
      </c>
      <c r="O2368" s="139">
        <v>0</v>
      </c>
      <c r="P2368" s="139">
        <f>O2368*H2368</f>
        <v>0</v>
      </c>
      <c r="Q2368" s="139">
        <v>0</v>
      </c>
      <c r="R2368" s="139">
        <f>Q2368*H2368</f>
        <v>0</v>
      </c>
      <c r="S2368" s="139">
        <v>0</v>
      </c>
      <c r="T2368" s="140">
        <f>S2368*H2368</f>
        <v>0</v>
      </c>
      <c r="AR2368" s="141" t="s">
        <v>221</v>
      </c>
      <c r="AT2368" s="141" t="s">
        <v>137</v>
      </c>
      <c r="AU2368" s="141" t="s">
        <v>81</v>
      </c>
      <c r="AY2368" s="17" t="s">
        <v>135</v>
      </c>
      <c r="BE2368" s="142">
        <f>IF(N2368="základní",J2368,0)</f>
        <v>0</v>
      </c>
      <c r="BF2368" s="142">
        <f>IF(N2368="snížená",J2368,0)</f>
        <v>0</v>
      </c>
      <c r="BG2368" s="142">
        <f>IF(N2368="zákl. přenesená",J2368,0)</f>
        <v>0</v>
      </c>
      <c r="BH2368" s="142">
        <f>IF(N2368="sníž. přenesená",J2368,0)</f>
        <v>0</v>
      </c>
      <c r="BI2368" s="142">
        <f>IF(N2368="nulová",J2368,0)</f>
        <v>0</v>
      </c>
      <c r="BJ2368" s="17" t="s">
        <v>79</v>
      </c>
      <c r="BK2368" s="142">
        <f>ROUND(I2368*H2368,2)</f>
        <v>0</v>
      </c>
      <c r="BL2368" s="17" t="s">
        <v>221</v>
      </c>
      <c r="BM2368" s="141" t="s">
        <v>2688</v>
      </c>
    </row>
    <row r="2369" spans="2:65" s="1" customFormat="1" ht="24.15" customHeight="1">
      <c r="B2369" s="129"/>
      <c r="C2369" s="130" t="s">
        <v>2689</v>
      </c>
      <c r="D2369" s="130" t="s">
        <v>137</v>
      </c>
      <c r="E2369" s="131" t="s">
        <v>2690</v>
      </c>
      <c r="F2369" s="132" t="s">
        <v>2691</v>
      </c>
      <c r="G2369" s="133" t="s">
        <v>188</v>
      </c>
      <c r="H2369" s="134">
        <v>6.4</v>
      </c>
      <c r="I2369" s="135"/>
      <c r="J2369" s="135">
        <f>ROUND(I2369*H2369,2)</f>
        <v>0</v>
      </c>
      <c r="K2369" s="136"/>
      <c r="L2369" s="29"/>
      <c r="M2369" s="137" t="s">
        <v>1</v>
      </c>
      <c r="N2369" s="138" t="s">
        <v>36</v>
      </c>
      <c r="O2369" s="139">
        <v>0</v>
      </c>
      <c r="P2369" s="139">
        <f>O2369*H2369</f>
        <v>0</v>
      </c>
      <c r="Q2369" s="139">
        <v>0</v>
      </c>
      <c r="R2369" s="139">
        <f>Q2369*H2369</f>
        <v>0</v>
      </c>
      <c r="S2369" s="139">
        <v>0</v>
      </c>
      <c r="T2369" s="140">
        <f>S2369*H2369</f>
        <v>0</v>
      </c>
      <c r="AR2369" s="141" t="s">
        <v>221</v>
      </c>
      <c r="AT2369" s="141" t="s">
        <v>137</v>
      </c>
      <c r="AU2369" s="141" t="s">
        <v>81</v>
      </c>
      <c r="AY2369" s="17" t="s">
        <v>135</v>
      </c>
      <c r="BE2369" s="142">
        <f>IF(N2369="základní",J2369,0)</f>
        <v>0</v>
      </c>
      <c r="BF2369" s="142">
        <f>IF(N2369="snížená",J2369,0)</f>
        <v>0</v>
      </c>
      <c r="BG2369" s="142">
        <f>IF(N2369="zákl. přenesená",J2369,0)</f>
        <v>0</v>
      </c>
      <c r="BH2369" s="142">
        <f>IF(N2369="sníž. přenesená",J2369,0)</f>
        <v>0</v>
      </c>
      <c r="BI2369" s="142">
        <f>IF(N2369="nulová",J2369,0)</f>
        <v>0</v>
      </c>
      <c r="BJ2369" s="17" t="s">
        <v>79</v>
      </c>
      <c r="BK2369" s="142">
        <f>ROUND(I2369*H2369,2)</f>
        <v>0</v>
      </c>
      <c r="BL2369" s="17" t="s">
        <v>221</v>
      </c>
      <c r="BM2369" s="141" t="s">
        <v>2692</v>
      </c>
    </row>
    <row r="2370" spans="2:65" s="1" customFormat="1" ht="16.5" customHeight="1">
      <c r="B2370" s="129"/>
      <c r="C2370" s="130" t="s">
        <v>2693</v>
      </c>
      <c r="D2370" s="130" t="s">
        <v>137</v>
      </c>
      <c r="E2370" s="131" t="s">
        <v>2694</v>
      </c>
      <c r="F2370" s="132" t="s">
        <v>2695</v>
      </c>
      <c r="G2370" s="133" t="s">
        <v>188</v>
      </c>
      <c r="H2370" s="134">
        <v>3.75</v>
      </c>
      <c r="I2370" s="135"/>
      <c r="J2370" s="135">
        <f>ROUND(I2370*H2370,2)</f>
        <v>0</v>
      </c>
      <c r="K2370" s="136"/>
      <c r="L2370" s="29"/>
      <c r="M2370" s="137" t="s">
        <v>1</v>
      </c>
      <c r="N2370" s="138" t="s">
        <v>36</v>
      </c>
      <c r="O2370" s="139">
        <v>0</v>
      </c>
      <c r="P2370" s="139">
        <f>O2370*H2370</f>
        <v>0</v>
      </c>
      <c r="Q2370" s="139">
        <v>0</v>
      </c>
      <c r="R2370" s="139">
        <f>Q2370*H2370</f>
        <v>0</v>
      </c>
      <c r="S2370" s="139">
        <v>0</v>
      </c>
      <c r="T2370" s="140">
        <f>S2370*H2370</f>
        <v>0</v>
      </c>
      <c r="AR2370" s="141" t="s">
        <v>221</v>
      </c>
      <c r="AT2370" s="141" t="s">
        <v>137</v>
      </c>
      <c r="AU2370" s="141" t="s">
        <v>81</v>
      </c>
      <c r="AY2370" s="17" t="s">
        <v>135</v>
      </c>
      <c r="BE2370" s="142">
        <f>IF(N2370="základní",J2370,0)</f>
        <v>0</v>
      </c>
      <c r="BF2370" s="142">
        <f>IF(N2370="snížená",J2370,0)</f>
        <v>0</v>
      </c>
      <c r="BG2370" s="142">
        <f>IF(N2370="zákl. přenesená",J2370,0)</f>
        <v>0</v>
      </c>
      <c r="BH2370" s="142">
        <f>IF(N2370="sníž. přenesená",J2370,0)</f>
        <v>0</v>
      </c>
      <c r="BI2370" s="142">
        <f>IF(N2370="nulová",J2370,0)</f>
        <v>0</v>
      </c>
      <c r="BJ2370" s="17" t="s">
        <v>79</v>
      </c>
      <c r="BK2370" s="142">
        <f>ROUND(I2370*H2370,2)</f>
        <v>0</v>
      </c>
      <c r="BL2370" s="17" t="s">
        <v>221</v>
      </c>
      <c r="BM2370" s="141" t="s">
        <v>2696</v>
      </c>
    </row>
    <row r="2371" spans="2:65" s="1" customFormat="1" ht="24.15" customHeight="1">
      <c r="B2371" s="129"/>
      <c r="C2371" s="130" t="s">
        <v>2697</v>
      </c>
      <c r="D2371" s="130" t="s">
        <v>137</v>
      </c>
      <c r="E2371" s="131" t="s">
        <v>2698</v>
      </c>
      <c r="F2371" s="132" t="s">
        <v>2699</v>
      </c>
      <c r="G2371" s="133" t="s">
        <v>188</v>
      </c>
      <c r="H2371" s="134">
        <v>22.1</v>
      </c>
      <c r="I2371" s="135"/>
      <c r="J2371" s="135">
        <f>ROUND(I2371*H2371,2)</f>
        <v>0</v>
      </c>
      <c r="K2371" s="136"/>
      <c r="L2371" s="29"/>
      <c r="M2371" s="137" t="s">
        <v>1</v>
      </c>
      <c r="N2371" s="138" t="s">
        <v>36</v>
      </c>
      <c r="O2371" s="139">
        <v>0</v>
      </c>
      <c r="P2371" s="139">
        <f>O2371*H2371</f>
        <v>0</v>
      </c>
      <c r="Q2371" s="139">
        <v>0</v>
      </c>
      <c r="R2371" s="139">
        <f>Q2371*H2371</f>
        <v>0</v>
      </c>
      <c r="S2371" s="139">
        <v>0</v>
      </c>
      <c r="T2371" s="140">
        <f>S2371*H2371</f>
        <v>0</v>
      </c>
      <c r="AR2371" s="141" t="s">
        <v>221</v>
      </c>
      <c r="AT2371" s="141" t="s">
        <v>137</v>
      </c>
      <c r="AU2371" s="141" t="s">
        <v>81</v>
      </c>
      <c r="AY2371" s="17" t="s">
        <v>135</v>
      </c>
      <c r="BE2371" s="142">
        <f>IF(N2371="základní",J2371,0)</f>
        <v>0</v>
      </c>
      <c r="BF2371" s="142">
        <f>IF(N2371="snížená",J2371,0)</f>
        <v>0</v>
      </c>
      <c r="BG2371" s="142">
        <f>IF(N2371="zákl. přenesená",J2371,0)</f>
        <v>0</v>
      </c>
      <c r="BH2371" s="142">
        <f>IF(N2371="sníž. přenesená",J2371,0)</f>
        <v>0</v>
      </c>
      <c r="BI2371" s="142">
        <f>IF(N2371="nulová",J2371,0)</f>
        <v>0</v>
      </c>
      <c r="BJ2371" s="17" t="s">
        <v>79</v>
      </c>
      <c r="BK2371" s="142">
        <f>ROUND(I2371*H2371,2)</f>
        <v>0</v>
      </c>
      <c r="BL2371" s="17" t="s">
        <v>221</v>
      </c>
      <c r="BM2371" s="141" t="s">
        <v>2700</v>
      </c>
    </row>
    <row r="2372" spans="2:65" s="12" customFormat="1">
      <c r="B2372" s="143"/>
      <c r="D2372" s="144" t="s">
        <v>143</v>
      </c>
      <c r="E2372" s="145" t="s">
        <v>1</v>
      </c>
      <c r="F2372" s="146" t="s">
        <v>2701</v>
      </c>
      <c r="H2372" s="147">
        <v>22.1</v>
      </c>
      <c r="L2372" s="143"/>
      <c r="M2372" s="148"/>
      <c r="T2372" s="149"/>
      <c r="AT2372" s="145" t="s">
        <v>143</v>
      </c>
      <c r="AU2372" s="145" t="s">
        <v>81</v>
      </c>
      <c r="AV2372" s="12" t="s">
        <v>81</v>
      </c>
      <c r="AW2372" s="12" t="s">
        <v>27</v>
      </c>
      <c r="AX2372" s="12" t="s">
        <v>79</v>
      </c>
      <c r="AY2372" s="145" t="s">
        <v>135</v>
      </c>
    </row>
    <row r="2373" spans="2:65" s="1" customFormat="1" ht="24.15" customHeight="1">
      <c r="B2373" s="129"/>
      <c r="C2373" s="130" t="s">
        <v>2702</v>
      </c>
      <c r="D2373" s="130" t="s">
        <v>137</v>
      </c>
      <c r="E2373" s="131" t="s">
        <v>2703</v>
      </c>
      <c r="F2373" s="132" t="s">
        <v>2704</v>
      </c>
      <c r="G2373" s="133" t="s">
        <v>316</v>
      </c>
      <c r="H2373" s="134">
        <v>13</v>
      </c>
      <c r="I2373" s="135"/>
      <c r="J2373" s="135">
        <f>ROUND(I2373*H2373,2)</f>
        <v>0</v>
      </c>
      <c r="K2373" s="136"/>
      <c r="L2373" s="29"/>
      <c r="M2373" s="137" t="s">
        <v>1</v>
      </c>
      <c r="N2373" s="138" t="s">
        <v>36</v>
      </c>
      <c r="O2373" s="139">
        <v>0</v>
      </c>
      <c r="P2373" s="139">
        <f>O2373*H2373</f>
        <v>0</v>
      </c>
      <c r="Q2373" s="139">
        <v>0</v>
      </c>
      <c r="R2373" s="139">
        <f>Q2373*H2373</f>
        <v>0</v>
      </c>
      <c r="S2373" s="139">
        <v>0</v>
      </c>
      <c r="T2373" s="140">
        <f>S2373*H2373</f>
        <v>0</v>
      </c>
      <c r="AR2373" s="141" t="s">
        <v>221</v>
      </c>
      <c r="AT2373" s="141" t="s">
        <v>137</v>
      </c>
      <c r="AU2373" s="141" t="s">
        <v>81</v>
      </c>
      <c r="AY2373" s="17" t="s">
        <v>135</v>
      </c>
      <c r="BE2373" s="142">
        <f>IF(N2373="základní",J2373,0)</f>
        <v>0</v>
      </c>
      <c r="BF2373" s="142">
        <f>IF(N2373="snížená",J2373,0)</f>
        <v>0</v>
      </c>
      <c r="BG2373" s="142">
        <f>IF(N2373="zákl. přenesená",J2373,0)</f>
        <v>0</v>
      </c>
      <c r="BH2373" s="142">
        <f>IF(N2373="sníž. přenesená",J2373,0)</f>
        <v>0</v>
      </c>
      <c r="BI2373" s="142">
        <f>IF(N2373="nulová",J2373,0)</f>
        <v>0</v>
      </c>
      <c r="BJ2373" s="17" t="s">
        <v>79</v>
      </c>
      <c r="BK2373" s="142">
        <f>ROUND(I2373*H2373,2)</f>
        <v>0</v>
      </c>
      <c r="BL2373" s="17" t="s">
        <v>221</v>
      </c>
      <c r="BM2373" s="141" t="s">
        <v>2705</v>
      </c>
    </row>
    <row r="2374" spans="2:65" s="1" customFormat="1" ht="24.15" customHeight="1">
      <c r="B2374" s="129"/>
      <c r="C2374" s="130" t="s">
        <v>2706</v>
      </c>
      <c r="D2374" s="130" t="s">
        <v>137</v>
      </c>
      <c r="E2374" s="131" t="s">
        <v>2707</v>
      </c>
      <c r="F2374" s="132" t="s">
        <v>2708</v>
      </c>
      <c r="G2374" s="133" t="s">
        <v>188</v>
      </c>
      <c r="H2374" s="134">
        <v>8.65</v>
      </c>
      <c r="I2374" s="135"/>
      <c r="J2374" s="135">
        <f>ROUND(I2374*H2374,2)</f>
        <v>0</v>
      </c>
      <c r="K2374" s="136"/>
      <c r="L2374" s="29"/>
      <c r="M2374" s="137" t="s">
        <v>1</v>
      </c>
      <c r="N2374" s="138" t="s">
        <v>36</v>
      </c>
      <c r="O2374" s="139">
        <v>0</v>
      </c>
      <c r="P2374" s="139">
        <f>O2374*H2374</f>
        <v>0</v>
      </c>
      <c r="Q2374" s="139">
        <v>0</v>
      </c>
      <c r="R2374" s="139">
        <f>Q2374*H2374</f>
        <v>0</v>
      </c>
      <c r="S2374" s="139">
        <v>0</v>
      </c>
      <c r="T2374" s="140">
        <f>S2374*H2374</f>
        <v>0</v>
      </c>
      <c r="AR2374" s="141" t="s">
        <v>221</v>
      </c>
      <c r="AT2374" s="141" t="s">
        <v>137</v>
      </c>
      <c r="AU2374" s="141" t="s">
        <v>81</v>
      </c>
      <c r="AY2374" s="17" t="s">
        <v>135</v>
      </c>
      <c r="BE2374" s="142">
        <f>IF(N2374="základní",J2374,0)</f>
        <v>0</v>
      </c>
      <c r="BF2374" s="142">
        <f>IF(N2374="snížená",J2374,0)</f>
        <v>0</v>
      </c>
      <c r="BG2374" s="142">
        <f>IF(N2374="zákl. přenesená",J2374,0)</f>
        <v>0</v>
      </c>
      <c r="BH2374" s="142">
        <f>IF(N2374="sníž. přenesená",J2374,0)</f>
        <v>0</v>
      </c>
      <c r="BI2374" s="142">
        <f>IF(N2374="nulová",J2374,0)</f>
        <v>0</v>
      </c>
      <c r="BJ2374" s="17" t="s">
        <v>79</v>
      </c>
      <c r="BK2374" s="142">
        <f>ROUND(I2374*H2374,2)</f>
        <v>0</v>
      </c>
      <c r="BL2374" s="17" t="s">
        <v>221</v>
      </c>
      <c r="BM2374" s="141" t="s">
        <v>2709</v>
      </c>
    </row>
    <row r="2375" spans="2:65" s="12" customFormat="1">
      <c r="B2375" s="143"/>
      <c r="D2375" s="144" t="s">
        <v>143</v>
      </c>
      <c r="E2375" s="145" t="s">
        <v>1</v>
      </c>
      <c r="F2375" s="146" t="s">
        <v>2710</v>
      </c>
      <c r="H2375" s="147">
        <v>8.65</v>
      </c>
      <c r="L2375" s="143"/>
      <c r="M2375" s="148"/>
      <c r="T2375" s="149"/>
      <c r="AT2375" s="145" t="s">
        <v>143</v>
      </c>
      <c r="AU2375" s="145" t="s">
        <v>81</v>
      </c>
      <c r="AV2375" s="12" t="s">
        <v>81</v>
      </c>
      <c r="AW2375" s="12" t="s">
        <v>27</v>
      </c>
      <c r="AX2375" s="12" t="s">
        <v>79</v>
      </c>
      <c r="AY2375" s="145" t="s">
        <v>135</v>
      </c>
    </row>
    <row r="2376" spans="2:65" s="1" customFormat="1" ht="24.15" customHeight="1">
      <c r="B2376" s="129"/>
      <c r="C2376" s="130" t="s">
        <v>2711</v>
      </c>
      <c r="D2376" s="130" t="s">
        <v>137</v>
      </c>
      <c r="E2376" s="131" t="s">
        <v>2712</v>
      </c>
      <c r="F2376" s="132" t="s">
        <v>2713</v>
      </c>
      <c r="G2376" s="133" t="s">
        <v>316</v>
      </c>
      <c r="H2376" s="134">
        <v>1</v>
      </c>
      <c r="I2376" s="135"/>
      <c r="J2376" s="135">
        <f>ROUND(I2376*H2376,2)</f>
        <v>0</v>
      </c>
      <c r="K2376" s="136"/>
      <c r="L2376" s="29"/>
      <c r="M2376" s="137" t="s">
        <v>1</v>
      </c>
      <c r="N2376" s="138" t="s">
        <v>36</v>
      </c>
      <c r="O2376" s="139">
        <v>0</v>
      </c>
      <c r="P2376" s="139">
        <f>O2376*H2376</f>
        <v>0</v>
      </c>
      <c r="Q2376" s="139">
        <v>0</v>
      </c>
      <c r="R2376" s="139">
        <f>Q2376*H2376</f>
        <v>0</v>
      </c>
      <c r="S2376" s="139">
        <v>0</v>
      </c>
      <c r="T2376" s="140">
        <f>S2376*H2376</f>
        <v>0</v>
      </c>
      <c r="AR2376" s="141" t="s">
        <v>221</v>
      </c>
      <c r="AT2376" s="141" t="s">
        <v>137</v>
      </c>
      <c r="AU2376" s="141" t="s">
        <v>81</v>
      </c>
      <c r="AY2376" s="17" t="s">
        <v>135</v>
      </c>
      <c r="BE2376" s="142">
        <f>IF(N2376="základní",J2376,0)</f>
        <v>0</v>
      </c>
      <c r="BF2376" s="142">
        <f>IF(N2376="snížená",J2376,0)</f>
        <v>0</v>
      </c>
      <c r="BG2376" s="142">
        <f>IF(N2376="zákl. přenesená",J2376,0)</f>
        <v>0</v>
      </c>
      <c r="BH2376" s="142">
        <f>IF(N2376="sníž. přenesená",J2376,0)</f>
        <v>0</v>
      </c>
      <c r="BI2376" s="142">
        <f>IF(N2376="nulová",J2376,0)</f>
        <v>0</v>
      </c>
      <c r="BJ2376" s="17" t="s">
        <v>79</v>
      </c>
      <c r="BK2376" s="142">
        <f>ROUND(I2376*H2376,2)</f>
        <v>0</v>
      </c>
      <c r="BL2376" s="17" t="s">
        <v>221</v>
      </c>
      <c r="BM2376" s="141" t="s">
        <v>2714</v>
      </c>
    </row>
    <row r="2377" spans="2:65" s="1" customFormat="1" ht="24.15" customHeight="1">
      <c r="B2377" s="129"/>
      <c r="C2377" s="130" t="s">
        <v>2715</v>
      </c>
      <c r="D2377" s="130" t="s">
        <v>137</v>
      </c>
      <c r="E2377" s="131" t="s">
        <v>2716</v>
      </c>
      <c r="F2377" s="132" t="s">
        <v>2717</v>
      </c>
      <c r="G2377" s="133" t="s">
        <v>188</v>
      </c>
      <c r="H2377" s="134">
        <v>2.2999999999999998</v>
      </c>
      <c r="I2377" s="135"/>
      <c r="J2377" s="135">
        <f>ROUND(I2377*H2377,2)</f>
        <v>0</v>
      </c>
      <c r="K2377" s="136"/>
      <c r="L2377" s="29"/>
      <c r="M2377" s="137" t="s">
        <v>1</v>
      </c>
      <c r="N2377" s="138" t="s">
        <v>36</v>
      </c>
      <c r="O2377" s="139">
        <v>0</v>
      </c>
      <c r="P2377" s="139">
        <f>O2377*H2377</f>
        <v>0</v>
      </c>
      <c r="Q2377" s="139">
        <v>0</v>
      </c>
      <c r="R2377" s="139">
        <f>Q2377*H2377</f>
        <v>0</v>
      </c>
      <c r="S2377" s="139">
        <v>0</v>
      </c>
      <c r="T2377" s="140">
        <f>S2377*H2377</f>
        <v>0</v>
      </c>
      <c r="AR2377" s="141" t="s">
        <v>221</v>
      </c>
      <c r="AT2377" s="141" t="s">
        <v>137</v>
      </c>
      <c r="AU2377" s="141" t="s">
        <v>81</v>
      </c>
      <c r="AY2377" s="17" t="s">
        <v>135</v>
      </c>
      <c r="BE2377" s="142">
        <f>IF(N2377="základní",J2377,0)</f>
        <v>0</v>
      </c>
      <c r="BF2377" s="142">
        <f>IF(N2377="snížená",J2377,0)</f>
        <v>0</v>
      </c>
      <c r="BG2377" s="142">
        <f>IF(N2377="zákl. přenesená",J2377,0)</f>
        <v>0</v>
      </c>
      <c r="BH2377" s="142">
        <f>IF(N2377="sníž. přenesená",J2377,0)</f>
        <v>0</v>
      </c>
      <c r="BI2377" s="142">
        <f>IF(N2377="nulová",J2377,0)</f>
        <v>0</v>
      </c>
      <c r="BJ2377" s="17" t="s">
        <v>79</v>
      </c>
      <c r="BK2377" s="142">
        <f>ROUND(I2377*H2377,2)</f>
        <v>0</v>
      </c>
      <c r="BL2377" s="17" t="s">
        <v>221</v>
      </c>
      <c r="BM2377" s="141" t="s">
        <v>2718</v>
      </c>
    </row>
    <row r="2378" spans="2:65" s="12" customFormat="1">
      <c r="B2378" s="143"/>
      <c r="D2378" s="144" t="s">
        <v>143</v>
      </c>
      <c r="E2378" s="145" t="s">
        <v>1</v>
      </c>
      <c r="F2378" s="146" t="s">
        <v>2719</v>
      </c>
      <c r="H2378" s="147">
        <v>2.2999999999999998</v>
      </c>
      <c r="L2378" s="143"/>
      <c r="M2378" s="148"/>
      <c r="T2378" s="149"/>
      <c r="AT2378" s="145" t="s">
        <v>143</v>
      </c>
      <c r="AU2378" s="145" t="s">
        <v>81</v>
      </c>
      <c r="AV2378" s="12" t="s">
        <v>81</v>
      </c>
      <c r="AW2378" s="12" t="s">
        <v>27</v>
      </c>
      <c r="AX2378" s="12" t="s">
        <v>79</v>
      </c>
      <c r="AY2378" s="145" t="s">
        <v>135</v>
      </c>
    </row>
    <row r="2379" spans="2:65" s="1" customFormat="1" ht="24.15" customHeight="1">
      <c r="B2379" s="129"/>
      <c r="C2379" s="130" t="s">
        <v>2720</v>
      </c>
      <c r="D2379" s="130" t="s">
        <v>137</v>
      </c>
      <c r="E2379" s="131" t="s">
        <v>2721</v>
      </c>
      <c r="F2379" s="132" t="s">
        <v>2722</v>
      </c>
      <c r="G2379" s="133" t="s">
        <v>316</v>
      </c>
      <c r="H2379" s="134">
        <v>1</v>
      </c>
      <c r="I2379" s="135"/>
      <c r="J2379" s="135">
        <f t="shared" ref="J2379:J2410" si="60">ROUND(I2379*H2379,2)</f>
        <v>0</v>
      </c>
      <c r="K2379" s="136"/>
      <c r="L2379" s="29"/>
      <c r="M2379" s="137" t="s">
        <v>1</v>
      </c>
      <c r="N2379" s="138" t="s">
        <v>36</v>
      </c>
      <c r="O2379" s="139">
        <v>0</v>
      </c>
      <c r="P2379" s="139">
        <f t="shared" ref="P2379:P2410" si="61">O2379*H2379</f>
        <v>0</v>
      </c>
      <c r="Q2379" s="139">
        <v>0</v>
      </c>
      <c r="R2379" s="139">
        <f t="shared" ref="R2379:R2410" si="62">Q2379*H2379</f>
        <v>0</v>
      </c>
      <c r="S2379" s="139">
        <v>0</v>
      </c>
      <c r="T2379" s="140">
        <f t="shared" ref="T2379:T2410" si="63">S2379*H2379</f>
        <v>0</v>
      </c>
      <c r="AR2379" s="141" t="s">
        <v>221</v>
      </c>
      <c r="AT2379" s="141" t="s">
        <v>137</v>
      </c>
      <c r="AU2379" s="141" t="s">
        <v>81</v>
      </c>
      <c r="AY2379" s="17" t="s">
        <v>135</v>
      </c>
      <c r="BE2379" s="142">
        <f t="shared" ref="BE2379:BE2410" si="64">IF(N2379="základní",J2379,0)</f>
        <v>0</v>
      </c>
      <c r="BF2379" s="142">
        <f t="shared" ref="BF2379:BF2410" si="65">IF(N2379="snížená",J2379,0)</f>
        <v>0</v>
      </c>
      <c r="BG2379" s="142">
        <f t="shared" ref="BG2379:BG2410" si="66">IF(N2379="zákl. přenesená",J2379,0)</f>
        <v>0</v>
      </c>
      <c r="BH2379" s="142">
        <f t="shared" ref="BH2379:BH2410" si="67">IF(N2379="sníž. přenesená",J2379,0)</f>
        <v>0</v>
      </c>
      <c r="BI2379" s="142">
        <f t="shared" ref="BI2379:BI2410" si="68">IF(N2379="nulová",J2379,0)</f>
        <v>0</v>
      </c>
      <c r="BJ2379" s="17" t="s">
        <v>79</v>
      </c>
      <c r="BK2379" s="142">
        <f t="shared" ref="BK2379:BK2410" si="69">ROUND(I2379*H2379,2)</f>
        <v>0</v>
      </c>
      <c r="BL2379" s="17" t="s">
        <v>221</v>
      </c>
      <c r="BM2379" s="141" t="s">
        <v>2723</v>
      </c>
    </row>
    <row r="2380" spans="2:65" s="1" customFormat="1" ht="16.5" customHeight="1">
      <c r="B2380" s="129"/>
      <c r="C2380" s="130" t="s">
        <v>2724</v>
      </c>
      <c r="D2380" s="130" t="s">
        <v>137</v>
      </c>
      <c r="E2380" s="131" t="s">
        <v>2725</v>
      </c>
      <c r="F2380" s="132" t="s">
        <v>2726</v>
      </c>
      <c r="G2380" s="133" t="s">
        <v>188</v>
      </c>
      <c r="H2380" s="134">
        <v>14.2</v>
      </c>
      <c r="I2380" s="135"/>
      <c r="J2380" s="135">
        <f t="shared" si="60"/>
        <v>0</v>
      </c>
      <c r="K2380" s="136"/>
      <c r="L2380" s="29"/>
      <c r="M2380" s="137" t="s">
        <v>1</v>
      </c>
      <c r="N2380" s="138" t="s">
        <v>36</v>
      </c>
      <c r="O2380" s="139">
        <v>0</v>
      </c>
      <c r="P2380" s="139">
        <f t="shared" si="61"/>
        <v>0</v>
      </c>
      <c r="Q2380" s="139">
        <v>0</v>
      </c>
      <c r="R2380" s="139">
        <f t="shared" si="62"/>
        <v>0</v>
      </c>
      <c r="S2380" s="139">
        <v>0</v>
      </c>
      <c r="T2380" s="140">
        <f t="shared" si="63"/>
        <v>0</v>
      </c>
      <c r="AR2380" s="141" t="s">
        <v>221</v>
      </c>
      <c r="AT2380" s="141" t="s">
        <v>137</v>
      </c>
      <c r="AU2380" s="141" t="s">
        <v>81</v>
      </c>
      <c r="AY2380" s="17" t="s">
        <v>135</v>
      </c>
      <c r="BE2380" s="142">
        <f t="shared" si="64"/>
        <v>0</v>
      </c>
      <c r="BF2380" s="142">
        <f t="shared" si="65"/>
        <v>0</v>
      </c>
      <c r="BG2380" s="142">
        <f t="shared" si="66"/>
        <v>0</v>
      </c>
      <c r="BH2380" s="142">
        <f t="shared" si="67"/>
        <v>0</v>
      </c>
      <c r="BI2380" s="142">
        <f t="shared" si="68"/>
        <v>0</v>
      </c>
      <c r="BJ2380" s="17" t="s">
        <v>79</v>
      </c>
      <c r="BK2380" s="142">
        <f t="shared" si="69"/>
        <v>0</v>
      </c>
      <c r="BL2380" s="17" t="s">
        <v>221</v>
      </c>
      <c r="BM2380" s="141" t="s">
        <v>2727</v>
      </c>
    </row>
    <row r="2381" spans="2:65" s="1" customFormat="1" ht="16.5" customHeight="1">
      <c r="B2381" s="129"/>
      <c r="C2381" s="130" t="s">
        <v>2728</v>
      </c>
      <c r="D2381" s="130" t="s">
        <v>137</v>
      </c>
      <c r="E2381" s="131" t="s">
        <v>2729</v>
      </c>
      <c r="F2381" s="132" t="s">
        <v>2730</v>
      </c>
      <c r="G2381" s="133" t="s">
        <v>188</v>
      </c>
      <c r="H2381" s="134">
        <v>12.9</v>
      </c>
      <c r="I2381" s="135"/>
      <c r="J2381" s="135">
        <f t="shared" si="60"/>
        <v>0</v>
      </c>
      <c r="K2381" s="136"/>
      <c r="L2381" s="29"/>
      <c r="M2381" s="137" t="s">
        <v>1</v>
      </c>
      <c r="N2381" s="138" t="s">
        <v>36</v>
      </c>
      <c r="O2381" s="139">
        <v>0</v>
      </c>
      <c r="P2381" s="139">
        <f t="shared" si="61"/>
        <v>0</v>
      </c>
      <c r="Q2381" s="139">
        <v>0</v>
      </c>
      <c r="R2381" s="139">
        <f t="shared" si="62"/>
        <v>0</v>
      </c>
      <c r="S2381" s="139">
        <v>0</v>
      </c>
      <c r="T2381" s="140">
        <f t="shared" si="63"/>
        <v>0</v>
      </c>
      <c r="AR2381" s="141" t="s">
        <v>221</v>
      </c>
      <c r="AT2381" s="141" t="s">
        <v>137</v>
      </c>
      <c r="AU2381" s="141" t="s">
        <v>81</v>
      </c>
      <c r="AY2381" s="17" t="s">
        <v>135</v>
      </c>
      <c r="BE2381" s="142">
        <f t="shared" si="64"/>
        <v>0</v>
      </c>
      <c r="BF2381" s="142">
        <f t="shared" si="65"/>
        <v>0</v>
      </c>
      <c r="BG2381" s="142">
        <f t="shared" si="66"/>
        <v>0</v>
      </c>
      <c r="BH2381" s="142">
        <f t="shared" si="67"/>
        <v>0</v>
      </c>
      <c r="BI2381" s="142">
        <f t="shared" si="68"/>
        <v>0</v>
      </c>
      <c r="BJ2381" s="17" t="s">
        <v>79</v>
      </c>
      <c r="BK2381" s="142">
        <f t="shared" si="69"/>
        <v>0</v>
      </c>
      <c r="BL2381" s="17" t="s">
        <v>221</v>
      </c>
      <c r="BM2381" s="141" t="s">
        <v>2731</v>
      </c>
    </row>
    <row r="2382" spans="2:65" s="1" customFormat="1" ht="24.15" customHeight="1">
      <c r="B2382" s="129"/>
      <c r="C2382" s="130" t="s">
        <v>2732</v>
      </c>
      <c r="D2382" s="130" t="s">
        <v>137</v>
      </c>
      <c r="E2382" s="131" t="s">
        <v>2733</v>
      </c>
      <c r="F2382" s="132" t="s">
        <v>2734</v>
      </c>
      <c r="G2382" s="133" t="s">
        <v>1846</v>
      </c>
      <c r="H2382" s="134">
        <v>420</v>
      </c>
      <c r="I2382" s="135"/>
      <c r="J2382" s="135">
        <f t="shared" si="60"/>
        <v>0</v>
      </c>
      <c r="K2382" s="136"/>
      <c r="L2382" s="29"/>
      <c r="M2382" s="137" t="s">
        <v>1</v>
      </c>
      <c r="N2382" s="138" t="s">
        <v>36</v>
      </c>
      <c r="O2382" s="139">
        <v>0</v>
      </c>
      <c r="P2382" s="139">
        <f t="shared" si="61"/>
        <v>0</v>
      </c>
      <c r="Q2382" s="139">
        <v>0</v>
      </c>
      <c r="R2382" s="139">
        <f t="shared" si="62"/>
        <v>0</v>
      </c>
      <c r="S2382" s="139">
        <v>0</v>
      </c>
      <c r="T2382" s="140">
        <f t="shared" si="63"/>
        <v>0</v>
      </c>
      <c r="AR2382" s="141" t="s">
        <v>221</v>
      </c>
      <c r="AT2382" s="141" t="s">
        <v>137</v>
      </c>
      <c r="AU2382" s="141" t="s">
        <v>81</v>
      </c>
      <c r="AY2382" s="17" t="s">
        <v>135</v>
      </c>
      <c r="BE2382" s="142">
        <f t="shared" si="64"/>
        <v>0</v>
      </c>
      <c r="BF2382" s="142">
        <f t="shared" si="65"/>
        <v>0</v>
      </c>
      <c r="BG2382" s="142">
        <f t="shared" si="66"/>
        <v>0</v>
      </c>
      <c r="BH2382" s="142">
        <f t="shared" si="67"/>
        <v>0</v>
      </c>
      <c r="BI2382" s="142">
        <f t="shared" si="68"/>
        <v>0</v>
      </c>
      <c r="BJ2382" s="17" t="s">
        <v>79</v>
      </c>
      <c r="BK2382" s="142">
        <f t="shared" si="69"/>
        <v>0</v>
      </c>
      <c r="BL2382" s="17" t="s">
        <v>221</v>
      </c>
      <c r="BM2382" s="141" t="s">
        <v>2735</v>
      </c>
    </row>
    <row r="2383" spans="2:65" s="1" customFormat="1" ht="24.15" customHeight="1">
      <c r="B2383" s="129"/>
      <c r="C2383" s="130" t="s">
        <v>2736</v>
      </c>
      <c r="D2383" s="130" t="s">
        <v>137</v>
      </c>
      <c r="E2383" s="131" t="s">
        <v>2737</v>
      </c>
      <c r="F2383" s="132" t="s">
        <v>2738</v>
      </c>
      <c r="G2383" s="133" t="s">
        <v>316</v>
      </c>
      <c r="H2383" s="134">
        <v>1</v>
      </c>
      <c r="I2383" s="135"/>
      <c r="J2383" s="135">
        <f t="shared" si="60"/>
        <v>0</v>
      </c>
      <c r="K2383" s="136"/>
      <c r="L2383" s="29"/>
      <c r="M2383" s="137" t="s">
        <v>1</v>
      </c>
      <c r="N2383" s="138" t="s">
        <v>36</v>
      </c>
      <c r="O2383" s="139">
        <v>0</v>
      </c>
      <c r="P2383" s="139">
        <f t="shared" si="61"/>
        <v>0</v>
      </c>
      <c r="Q2383" s="139">
        <v>0</v>
      </c>
      <c r="R2383" s="139">
        <f t="shared" si="62"/>
        <v>0</v>
      </c>
      <c r="S2383" s="139">
        <v>0</v>
      </c>
      <c r="T2383" s="140">
        <f t="shared" si="63"/>
        <v>0</v>
      </c>
      <c r="AR2383" s="141" t="s">
        <v>221</v>
      </c>
      <c r="AT2383" s="141" t="s">
        <v>137</v>
      </c>
      <c r="AU2383" s="141" t="s">
        <v>81</v>
      </c>
      <c r="AY2383" s="17" t="s">
        <v>135</v>
      </c>
      <c r="BE2383" s="142">
        <f t="shared" si="64"/>
        <v>0</v>
      </c>
      <c r="BF2383" s="142">
        <f t="shared" si="65"/>
        <v>0</v>
      </c>
      <c r="BG2383" s="142">
        <f t="shared" si="66"/>
        <v>0</v>
      </c>
      <c r="BH2383" s="142">
        <f t="shared" si="67"/>
        <v>0</v>
      </c>
      <c r="BI2383" s="142">
        <f t="shared" si="68"/>
        <v>0</v>
      </c>
      <c r="BJ2383" s="17" t="s">
        <v>79</v>
      </c>
      <c r="BK2383" s="142">
        <f t="shared" si="69"/>
        <v>0</v>
      </c>
      <c r="BL2383" s="17" t="s">
        <v>221</v>
      </c>
      <c r="BM2383" s="141" t="s">
        <v>2739</v>
      </c>
    </row>
    <row r="2384" spans="2:65" s="1" customFormat="1" ht="24.15" customHeight="1">
      <c r="B2384" s="129"/>
      <c r="C2384" s="130" t="s">
        <v>2740</v>
      </c>
      <c r="D2384" s="130" t="s">
        <v>137</v>
      </c>
      <c r="E2384" s="131" t="s">
        <v>2741</v>
      </c>
      <c r="F2384" s="132" t="s">
        <v>2742</v>
      </c>
      <c r="G2384" s="133" t="s">
        <v>316</v>
      </c>
      <c r="H2384" s="134">
        <v>11</v>
      </c>
      <c r="I2384" s="135"/>
      <c r="J2384" s="135">
        <f t="shared" si="60"/>
        <v>0</v>
      </c>
      <c r="K2384" s="136"/>
      <c r="L2384" s="29"/>
      <c r="M2384" s="137" t="s">
        <v>1</v>
      </c>
      <c r="N2384" s="138" t="s">
        <v>36</v>
      </c>
      <c r="O2384" s="139">
        <v>0</v>
      </c>
      <c r="P2384" s="139">
        <f t="shared" si="61"/>
        <v>0</v>
      </c>
      <c r="Q2384" s="139">
        <v>0</v>
      </c>
      <c r="R2384" s="139">
        <f t="shared" si="62"/>
        <v>0</v>
      </c>
      <c r="S2384" s="139">
        <v>0</v>
      </c>
      <c r="T2384" s="140">
        <f t="shared" si="63"/>
        <v>0</v>
      </c>
      <c r="AR2384" s="141" t="s">
        <v>221</v>
      </c>
      <c r="AT2384" s="141" t="s">
        <v>137</v>
      </c>
      <c r="AU2384" s="141" t="s">
        <v>81</v>
      </c>
      <c r="AY2384" s="17" t="s">
        <v>135</v>
      </c>
      <c r="BE2384" s="142">
        <f t="shared" si="64"/>
        <v>0</v>
      </c>
      <c r="BF2384" s="142">
        <f t="shared" si="65"/>
        <v>0</v>
      </c>
      <c r="BG2384" s="142">
        <f t="shared" si="66"/>
        <v>0</v>
      </c>
      <c r="BH2384" s="142">
        <f t="shared" si="67"/>
        <v>0</v>
      </c>
      <c r="BI2384" s="142">
        <f t="shared" si="68"/>
        <v>0</v>
      </c>
      <c r="BJ2384" s="17" t="s">
        <v>79</v>
      </c>
      <c r="BK2384" s="142">
        <f t="shared" si="69"/>
        <v>0</v>
      </c>
      <c r="BL2384" s="17" t="s">
        <v>221</v>
      </c>
      <c r="BM2384" s="141" t="s">
        <v>2743</v>
      </c>
    </row>
    <row r="2385" spans="2:65" s="1" customFormat="1" ht="24.15" customHeight="1">
      <c r="B2385" s="129"/>
      <c r="C2385" s="130" t="s">
        <v>2744</v>
      </c>
      <c r="D2385" s="130" t="s">
        <v>137</v>
      </c>
      <c r="E2385" s="131" t="s">
        <v>2745</v>
      </c>
      <c r="F2385" s="132" t="s">
        <v>2746</v>
      </c>
      <c r="G2385" s="133" t="s">
        <v>316</v>
      </c>
      <c r="H2385" s="134">
        <v>11</v>
      </c>
      <c r="I2385" s="135"/>
      <c r="J2385" s="135">
        <f t="shared" si="60"/>
        <v>0</v>
      </c>
      <c r="K2385" s="136"/>
      <c r="L2385" s="29"/>
      <c r="M2385" s="137" t="s">
        <v>1</v>
      </c>
      <c r="N2385" s="138" t="s">
        <v>36</v>
      </c>
      <c r="O2385" s="139">
        <v>0</v>
      </c>
      <c r="P2385" s="139">
        <f t="shared" si="61"/>
        <v>0</v>
      </c>
      <c r="Q2385" s="139">
        <v>0</v>
      </c>
      <c r="R2385" s="139">
        <f t="shared" si="62"/>
        <v>0</v>
      </c>
      <c r="S2385" s="139">
        <v>0</v>
      </c>
      <c r="T2385" s="140">
        <f t="shared" si="63"/>
        <v>0</v>
      </c>
      <c r="AR2385" s="141" t="s">
        <v>221</v>
      </c>
      <c r="AT2385" s="141" t="s">
        <v>137</v>
      </c>
      <c r="AU2385" s="141" t="s">
        <v>81</v>
      </c>
      <c r="AY2385" s="17" t="s">
        <v>135</v>
      </c>
      <c r="BE2385" s="142">
        <f t="shared" si="64"/>
        <v>0</v>
      </c>
      <c r="BF2385" s="142">
        <f t="shared" si="65"/>
        <v>0</v>
      </c>
      <c r="BG2385" s="142">
        <f t="shared" si="66"/>
        <v>0</v>
      </c>
      <c r="BH2385" s="142">
        <f t="shared" si="67"/>
        <v>0</v>
      </c>
      <c r="BI2385" s="142">
        <f t="shared" si="68"/>
        <v>0</v>
      </c>
      <c r="BJ2385" s="17" t="s">
        <v>79</v>
      </c>
      <c r="BK2385" s="142">
        <f t="shared" si="69"/>
        <v>0</v>
      </c>
      <c r="BL2385" s="17" t="s">
        <v>221</v>
      </c>
      <c r="BM2385" s="141" t="s">
        <v>2747</v>
      </c>
    </row>
    <row r="2386" spans="2:65" s="1" customFormat="1" ht="24.15" customHeight="1">
      <c r="B2386" s="129"/>
      <c r="C2386" s="130" t="s">
        <v>2748</v>
      </c>
      <c r="D2386" s="130" t="s">
        <v>137</v>
      </c>
      <c r="E2386" s="131" t="s">
        <v>2749</v>
      </c>
      <c r="F2386" s="132" t="s">
        <v>2750</v>
      </c>
      <c r="G2386" s="133" t="s">
        <v>316</v>
      </c>
      <c r="H2386" s="134">
        <v>11</v>
      </c>
      <c r="I2386" s="135"/>
      <c r="J2386" s="135">
        <f t="shared" si="60"/>
        <v>0</v>
      </c>
      <c r="K2386" s="136"/>
      <c r="L2386" s="29"/>
      <c r="M2386" s="137" t="s">
        <v>1</v>
      </c>
      <c r="N2386" s="138" t="s">
        <v>36</v>
      </c>
      <c r="O2386" s="139">
        <v>0</v>
      </c>
      <c r="P2386" s="139">
        <f t="shared" si="61"/>
        <v>0</v>
      </c>
      <c r="Q2386" s="139">
        <v>0</v>
      </c>
      <c r="R2386" s="139">
        <f t="shared" si="62"/>
        <v>0</v>
      </c>
      <c r="S2386" s="139">
        <v>0</v>
      </c>
      <c r="T2386" s="140">
        <f t="shared" si="63"/>
        <v>0</v>
      </c>
      <c r="AR2386" s="141" t="s">
        <v>221</v>
      </c>
      <c r="AT2386" s="141" t="s">
        <v>137</v>
      </c>
      <c r="AU2386" s="141" t="s">
        <v>81</v>
      </c>
      <c r="AY2386" s="17" t="s">
        <v>135</v>
      </c>
      <c r="BE2386" s="142">
        <f t="shared" si="64"/>
        <v>0</v>
      </c>
      <c r="BF2386" s="142">
        <f t="shared" si="65"/>
        <v>0</v>
      </c>
      <c r="BG2386" s="142">
        <f t="shared" si="66"/>
        <v>0</v>
      </c>
      <c r="BH2386" s="142">
        <f t="shared" si="67"/>
        <v>0</v>
      </c>
      <c r="BI2386" s="142">
        <f t="shared" si="68"/>
        <v>0</v>
      </c>
      <c r="BJ2386" s="17" t="s">
        <v>79</v>
      </c>
      <c r="BK2386" s="142">
        <f t="shared" si="69"/>
        <v>0</v>
      </c>
      <c r="BL2386" s="17" t="s">
        <v>221</v>
      </c>
      <c r="BM2386" s="141" t="s">
        <v>2751</v>
      </c>
    </row>
    <row r="2387" spans="2:65" s="1" customFormat="1" ht="37.950000000000003" customHeight="1">
      <c r="B2387" s="129"/>
      <c r="C2387" s="130" t="s">
        <v>2752</v>
      </c>
      <c r="D2387" s="130" t="s">
        <v>137</v>
      </c>
      <c r="E2387" s="131" t="s">
        <v>2753</v>
      </c>
      <c r="F2387" s="132" t="s">
        <v>2754</v>
      </c>
      <c r="G2387" s="133" t="s">
        <v>316</v>
      </c>
      <c r="H2387" s="134">
        <v>4</v>
      </c>
      <c r="I2387" s="135"/>
      <c r="J2387" s="135">
        <f t="shared" si="60"/>
        <v>0</v>
      </c>
      <c r="K2387" s="136"/>
      <c r="L2387" s="29"/>
      <c r="M2387" s="137" t="s">
        <v>1</v>
      </c>
      <c r="N2387" s="138" t="s">
        <v>36</v>
      </c>
      <c r="O2387" s="139">
        <v>0</v>
      </c>
      <c r="P2387" s="139">
        <f t="shared" si="61"/>
        <v>0</v>
      </c>
      <c r="Q2387" s="139">
        <v>0</v>
      </c>
      <c r="R2387" s="139">
        <f t="shared" si="62"/>
        <v>0</v>
      </c>
      <c r="S2387" s="139">
        <v>0</v>
      </c>
      <c r="T2387" s="140">
        <f t="shared" si="63"/>
        <v>0</v>
      </c>
      <c r="AR2387" s="141" t="s">
        <v>221</v>
      </c>
      <c r="AT2387" s="141" t="s">
        <v>137</v>
      </c>
      <c r="AU2387" s="141" t="s">
        <v>81</v>
      </c>
      <c r="AY2387" s="17" t="s">
        <v>135</v>
      </c>
      <c r="BE2387" s="142">
        <f t="shared" si="64"/>
        <v>0</v>
      </c>
      <c r="BF2387" s="142">
        <f t="shared" si="65"/>
        <v>0</v>
      </c>
      <c r="BG2387" s="142">
        <f t="shared" si="66"/>
        <v>0</v>
      </c>
      <c r="BH2387" s="142">
        <f t="shared" si="67"/>
        <v>0</v>
      </c>
      <c r="BI2387" s="142">
        <f t="shared" si="68"/>
        <v>0</v>
      </c>
      <c r="BJ2387" s="17" t="s">
        <v>79</v>
      </c>
      <c r="BK2387" s="142">
        <f t="shared" si="69"/>
        <v>0</v>
      </c>
      <c r="BL2387" s="17" t="s">
        <v>221</v>
      </c>
      <c r="BM2387" s="141" t="s">
        <v>2755</v>
      </c>
    </row>
    <row r="2388" spans="2:65" s="1" customFormat="1" ht="24.15" customHeight="1">
      <c r="B2388" s="129"/>
      <c r="C2388" s="130" t="s">
        <v>2756</v>
      </c>
      <c r="D2388" s="130" t="s">
        <v>137</v>
      </c>
      <c r="E2388" s="131" t="s">
        <v>2757</v>
      </c>
      <c r="F2388" s="132" t="s">
        <v>2758</v>
      </c>
      <c r="G2388" s="133" t="s">
        <v>316</v>
      </c>
      <c r="H2388" s="134">
        <v>2</v>
      </c>
      <c r="I2388" s="135"/>
      <c r="J2388" s="135">
        <f t="shared" si="60"/>
        <v>0</v>
      </c>
      <c r="K2388" s="136"/>
      <c r="L2388" s="29"/>
      <c r="M2388" s="137" t="s">
        <v>1</v>
      </c>
      <c r="N2388" s="138" t="s">
        <v>36</v>
      </c>
      <c r="O2388" s="139">
        <v>0</v>
      </c>
      <c r="P2388" s="139">
        <f t="shared" si="61"/>
        <v>0</v>
      </c>
      <c r="Q2388" s="139">
        <v>0</v>
      </c>
      <c r="R2388" s="139">
        <f t="shared" si="62"/>
        <v>0</v>
      </c>
      <c r="S2388" s="139">
        <v>0</v>
      </c>
      <c r="T2388" s="140">
        <f t="shared" si="63"/>
        <v>0</v>
      </c>
      <c r="AR2388" s="141" t="s">
        <v>221</v>
      </c>
      <c r="AT2388" s="141" t="s">
        <v>137</v>
      </c>
      <c r="AU2388" s="141" t="s">
        <v>81</v>
      </c>
      <c r="AY2388" s="17" t="s">
        <v>135</v>
      </c>
      <c r="BE2388" s="142">
        <f t="shared" si="64"/>
        <v>0</v>
      </c>
      <c r="BF2388" s="142">
        <f t="shared" si="65"/>
        <v>0</v>
      </c>
      <c r="BG2388" s="142">
        <f t="shared" si="66"/>
        <v>0</v>
      </c>
      <c r="BH2388" s="142">
        <f t="shared" si="67"/>
        <v>0</v>
      </c>
      <c r="BI2388" s="142">
        <f t="shared" si="68"/>
        <v>0</v>
      </c>
      <c r="BJ2388" s="17" t="s">
        <v>79</v>
      </c>
      <c r="BK2388" s="142">
        <f t="shared" si="69"/>
        <v>0</v>
      </c>
      <c r="BL2388" s="17" t="s">
        <v>221</v>
      </c>
      <c r="BM2388" s="141" t="s">
        <v>2759</v>
      </c>
    </row>
    <row r="2389" spans="2:65" s="1" customFormat="1" ht="24.15" customHeight="1">
      <c r="B2389" s="129"/>
      <c r="C2389" s="130" t="s">
        <v>2760</v>
      </c>
      <c r="D2389" s="130" t="s">
        <v>137</v>
      </c>
      <c r="E2389" s="131" t="s">
        <v>2761</v>
      </c>
      <c r="F2389" s="132" t="s">
        <v>2762</v>
      </c>
      <c r="G2389" s="133" t="s">
        <v>316</v>
      </c>
      <c r="H2389" s="134">
        <v>7</v>
      </c>
      <c r="I2389" s="135"/>
      <c r="J2389" s="135">
        <f t="shared" si="60"/>
        <v>0</v>
      </c>
      <c r="K2389" s="136"/>
      <c r="L2389" s="29"/>
      <c r="M2389" s="137" t="s">
        <v>1</v>
      </c>
      <c r="N2389" s="138" t="s">
        <v>36</v>
      </c>
      <c r="O2389" s="139">
        <v>0</v>
      </c>
      <c r="P2389" s="139">
        <f t="shared" si="61"/>
        <v>0</v>
      </c>
      <c r="Q2389" s="139">
        <v>0</v>
      </c>
      <c r="R2389" s="139">
        <f t="shared" si="62"/>
        <v>0</v>
      </c>
      <c r="S2389" s="139">
        <v>0</v>
      </c>
      <c r="T2389" s="140">
        <f t="shared" si="63"/>
        <v>0</v>
      </c>
      <c r="AR2389" s="141" t="s">
        <v>221</v>
      </c>
      <c r="AT2389" s="141" t="s">
        <v>137</v>
      </c>
      <c r="AU2389" s="141" t="s">
        <v>81</v>
      </c>
      <c r="AY2389" s="17" t="s">
        <v>135</v>
      </c>
      <c r="BE2389" s="142">
        <f t="shared" si="64"/>
        <v>0</v>
      </c>
      <c r="BF2389" s="142">
        <f t="shared" si="65"/>
        <v>0</v>
      </c>
      <c r="BG2389" s="142">
        <f t="shared" si="66"/>
        <v>0</v>
      </c>
      <c r="BH2389" s="142">
        <f t="shared" si="67"/>
        <v>0</v>
      </c>
      <c r="BI2389" s="142">
        <f t="shared" si="68"/>
        <v>0</v>
      </c>
      <c r="BJ2389" s="17" t="s">
        <v>79</v>
      </c>
      <c r="BK2389" s="142">
        <f t="shared" si="69"/>
        <v>0</v>
      </c>
      <c r="BL2389" s="17" t="s">
        <v>221</v>
      </c>
      <c r="BM2389" s="141" t="s">
        <v>2763</v>
      </c>
    </row>
    <row r="2390" spans="2:65" s="1" customFormat="1" ht="24.15" customHeight="1">
      <c r="B2390" s="129"/>
      <c r="C2390" s="130" t="s">
        <v>2764</v>
      </c>
      <c r="D2390" s="130" t="s">
        <v>137</v>
      </c>
      <c r="E2390" s="131" t="s">
        <v>2765</v>
      </c>
      <c r="F2390" s="132" t="s">
        <v>2766</v>
      </c>
      <c r="G2390" s="133" t="s">
        <v>1846</v>
      </c>
      <c r="H2390" s="134">
        <v>420</v>
      </c>
      <c r="I2390" s="135"/>
      <c r="J2390" s="135">
        <f t="shared" si="60"/>
        <v>0</v>
      </c>
      <c r="K2390" s="136"/>
      <c r="L2390" s="29"/>
      <c r="M2390" s="137" t="s">
        <v>1</v>
      </c>
      <c r="N2390" s="138" t="s">
        <v>36</v>
      </c>
      <c r="O2390" s="139">
        <v>0</v>
      </c>
      <c r="P2390" s="139">
        <f t="shared" si="61"/>
        <v>0</v>
      </c>
      <c r="Q2390" s="139">
        <v>0</v>
      </c>
      <c r="R2390" s="139">
        <f t="shared" si="62"/>
        <v>0</v>
      </c>
      <c r="S2390" s="139">
        <v>0</v>
      </c>
      <c r="T2390" s="140">
        <f t="shared" si="63"/>
        <v>0</v>
      </c>
      <c r="AR2390" s="141" t="s">
        <v>221</v>
      </c>
      <c r="AT2390" s="141" t="s">
        <v>137</v>
      </c>
      <c r="AU2390" s="141" t="s">
        <v>81</v>
      </c>
      <c r="AY2390" s="17" t="s">
        <v>135</v>
      </c>
      <c r="BE2390" s="142">
        <f t="shared" si="64"/>
        <v>0</v>
      </c>
      <c r="BF2390" s="142">
        <f t="shared" si="65"/>
        <v>0</v>
      </c>
      <c r="BG2390" s="142">
        <f t="shared" si="66"/>
        <v>0</v>
      </c>
      <c r="BH2390" s="142">
        <f t="shared" si="67"/>
        <v>0</v>
      </c>
      <c r="BI2390" s="142">
        <f t="shared" si="68"/>
        <v>0</v>
      </c>
      <c r="BJ2390" s="17" t="s">
        <v>79</v>
      </c>
      <c r="BK2390" s="142">
        <f t="shared" si="69"/>
        <v>0</v>
      </c>
      <c r="BL2390" s="17" t="s">
        <v>221</v>
      </c>
      <c r="BM2390" s="141" t="s">
        <v>2767</v>
      </c>
    </row>
    <row r="2391" spans="2:65" s="1" customFormat="1" ht="24.15" customHeight="1">
      <c r="B2391" s="129"/>
      <c r="C2391" s="130" t="s">
        <v>2768</v>
      </c>
      <c r="D2391" s="130" t="s">
        <v>137</v>
      </c>
      <c r="E2391" s="131" t="s">
        <v>2769</v>
      </c>
      <c r="F2391" s="132" t="s">
        <v>2770</v>
      </c>
      <c r="G2391" s="133" t="s">
        <v>1846</v>
      </c>
      <c r="H2391" s="134">
        <v>420</v>
      </c>
      <c r="I2391" s="135"/>
      <c r="J2391" s="135">
        <f t="shared" si="60"/>
        <v>0</v>
      </c>
      <c r="K2391" s="136"/>
      <c r="L2391" s="29"/>
      <c r="M2391" s="137" t="s">
        <v>1</v>
      </c>
      <c r="N2391" s="138" t="s">
        <v>36</v>
      </c>
      <c r="O2391" s="139">
        <v>0</v>
      </c>
      <c r="P2391" s="139">
        <f t="shared" si="61"/>
        <v>0</v>
      </c>
      <c r="Q2391" s="139">
        <v>0</v>
      </c>
      <c r="R2391" s="139">
        <f t="shared" si="62"/>
        <v>0</v>
      </c>
      <c r="S2391" s="139">
        <v>0</v>
      </c>
      <c r="T2391" s="140">
        <f t="shared" si="63"/>
        <v>0</v>
      </c>
      <c r="AR2391" s="141" t="s">
        <v>221</v>
      </c>
      <c r="AT2391" s="141" t="s">
        <v>137</v>
      </c>
      <c r="AU2391" s="141" t="s">
        <v>81</v>
      </c>
      <c r="AY2391" s="17" t="s">
        <v>135</v>
      </c>
      <c r="BE2391" s="142">
        <f t="shared" si="64"/>
        <v>0</v>
      </c>
      <c r="BF2391" s="142">
        <f t="shared" si="65"/>
        <v>0</v>
      </c>
      <c r="BG2391" s="142">
        <f t="shared" si="66"/>
        <v>0</v>
      </c>
      <c r="BH2391" s="142">
        <f t="shared" si="67"/>
        <v>0</v>
      </c>
      <c r="BI2391" s="142">
        <f t="shared" si="68"/>
        <v>0</v>
      </c>
      <c r="BJ2391" s="17" t="s">
        <v>79</v>
      </c>
      <c r="BK2391" s="142">
        <f t="shared" si="69"/>
        <v>0</v>
      </c>
      <c r="BL2391" s="17" t="s">
        <v>221</v>
      </c>
      <c r="BM2391" s="141" t="s">
        <v>2771</v>
      </c>
    </row>
    <row r="2392" spans="2:65" s="1" customFormat="1" ht="24.15" customHeight="1">
      <c r="B2392" s="129"/>
      <c r="C2392" s="130" t="s">
        <v>2772</v>
      </c>
      <c r="D2392" s="130" t="s">
        <v>137</v>
      </c>
      <c r="E2392" s="131" t="s">
        <v>2773</v>
      </c>
      <c r="F2392" s="132" t="s">
        <v>2774</v>
      </c>
      <c r="G2392" s="133" t="s">
        <v>1846</v>
      </c>
      <c r="H2392" s="134">
        <v>420</v>
      </c>
      <c r="I2392" s="135"/>
      <c r="J2392" s="135">
        <f t="shared" si="60"/>
        <v>0</v>
      </c>
      <c r="K2392" s="136"/>
      <c r="L2392" s="29"/>
      <c r="M2392" s="137" t="s">
        <v>1</v>
      </c>
      <c r="N2392" s="138" t="s">
        <v>36</v>
      </c>
      <c r="O2392" s="139">
        <v>0</v>
      </c>
      <c r="P2392" s="139">
        <f t="shared" si="61"/>
        <v>0</v>
      </c>
      <c r="Q2392" s="139">
        <v>0</v>
      </c>
      <c r="R2392" s="139">
        <f t="shared" si="62"/>
        <v>0</v>
      </c>
      <c r="S2392" s="139">
        <v>0</v>
      </c>
      <c r="T2392" s="140">
        <f t="shared" si="63"/>
        <v>0</v>
      </c>
      <c r="AR2392" s="141" t="s">
        <v>221</v>
      </c>
      <c r="AT2392" s="141" t="s">
        <v>137</v>
      </c>
      <c r="AU2392" s="141" t="s">
        <v>81</v>
      </c>
      <c r="AY2392" s="17" t="s">
        <v>135</v>
      </c>
      <c r="BE2392" s="142">
        <f t="shared" si="64"/>
        <v>0</v>
      </c>
      <c r="BF2392" s="142">
        <f t="shared" si="65"/>
        <v>0</v>
      </c>
      <c r="BG2392" s="142">
        <f t="shared" si="66"/>
        <v>0</v>
      </c>
      <c r="BH2392" s="142">
        <f t="shared" si="67"/>
        <v>0</v>
      </c>
      <c r="BI2392" s="142">
        <f t="shared" si="68"/>
        <v>0</v>
      </c>
      <c r="BJ2392" s="17" t="s">
        <v>79</v>
      </c>
      <c r="BK2392" s="142">
        <f t="shared" si="69"/>
        <v>0</v>
      </c>
      <c r="BL2392" s="17" t="s">
        <v>221</v>
      </c>
      <c r="BM2392" s="141" t="s">
        <v>2775</v>
      </c>
    </row>
    <row r="2393" spans="2:65" s="1" customFormat="1" ht="24.15" customHeight="1">
      <c r="B2393" s="129"/>
      <c r="C2393" s="130" t="s">
        <v>2776</v>
      </c>
      <c r="D2393" s="130" t="s">
        <v>137</v>
      </c>
      <c r="E2393" s="131" t="s">
        <v>2777</v>
      </c>
      <c r="F2393" s="132" t="s">
        <v>2778</v>
      </c>
      <c r="G2393" s="133" t="s">
        <v>316</v>
      </c>
      <c r="H2393" s="134">
        <v>8</v>
      </c>
      <c r="I2393" s="135"/>
      <c r="J2393" s="135">
        <f t="shared" si="60"/>
        <v>0</v>
      </c>
      <c r="K2393" s="136"/>
      <c r="L2393" s="29"/>
      <c r="M2393" s="137" t="s">
        <v>1</v>
      </c>
      <c r="N2393" s="138" t="s">
        <v>36</v>
      </c>
      <c r="O2393" s="139">
        <v>0</v>
      </c>
      <c r="P2393" s="139">
        <f t="shared" si="61"/>
        <v>0</v>
      </c>
      <c r="Q2393" s="139">
        <v>0</v>
      </c>
      <c r="R2393" s="139">
        <f t="shared" si="62"/>
        <v>0</v>
      </c>
      <c r="S2393" s="139">
        <v>0</v>
      </c>
      <c r="T2393" s="140">
        <f t="shared" si="63"/>
        <v>0</v>
      </c>
      <c r="AR2393" s="141" t="s">
        <v>221</v>
      </c>
      <c r="AT2393" s="141" t="s">
        <v>137</v>
      </c>
      <c r="AU2393" s="141" t="s">
        <v>81</v>
      </c>
      <c r="AY2393" s="17" t="s">
        <v>135</v>
      </c>
      <c r="BE2393" s="142">
        <f t="shared" si="64"/>
        <v>0</v>
      </c>
      <c r="BF2393" s="142">
        <f t="shared" si="65"/>
        <v>0</v>
      </c>
      <c r="BG2393" s="142">
        <f t="shared" si="66"/>
        <v>0</v>
      </c>
      <c r="BH2393" s="142">
        <f t="shared" si="67"/>
        <v>0</v>
      </c>
      <c r="BI2393" s="142">
        <f t="shared" si="68"/>
        <v>0</v>
      </c>
      <c r="BJ2393" s="17" t="s">
        <v>79</v>
      </c>
      <c r="BK2393" s="142">
        <f t="shared" si="69"/>
        <v>0</v>
      </c>
      <c r="BL2393" s="17" t="s">
        <v>221</v>
      </c>
      <c r="BM2393" s="141" t="s">
        <v>2779</v>
      </c>
    </row>
    <row r="2394" spans="2:65" s="1" customFormat="1" ht="24.15" customHeight="1">
      <c r="B2394" s="129"/>
      <c r="C2394" s="130" t="s">
        <v>2780</v>
      </c>
      <c r="D2394" s="130" t="s">
        <v>137</v>
      </c>
      <c r="E2394" s="131" t="s">
        <v>2781</v>
      </c>
      <c r="F2394" s="132" t="s">
        <v>2782</v>
      </c>
      <c r="G2394" s="133" t="s">
        <v>316</v>
      </c>
      <c r="H2394" s="134">
        <v>3</v>
      </c>
      <c r="I2394" s="135"/>
      <c r="J2394" s="135">
        <f t="shared" si="60"/>
        <v>0</v>
      </c>
      <c r="K2394" s="136"/>
      <c r="L2394" s="29"/>
      <c r="M2394" s="137" t="s">
        <v>1</v>
      </c>
      <c r="N2394" s="138" t="s">
        <v>36</v>
      </c>
      <c r="O2394" s="139">
        <v>0</v>
      </c>
      <c r="P2394" s="139">
        <f t="shared" si="61"/>
        <v>0</v>
      </c>
      <c r="Q2394" s="139">
        <v>0</v>
      </c>
      <c r="R2394" s="139">
        <f t="shared" si="62"/>
        <v>0</v>
      </c>
      <c r="S2394" s="139">
        <v>0</v>
      </c>
      <c r="T2394" s="140">
        <f t="shared" si="63"/>
        <v>0</v>
      </c>
      <c r="AR2394" s="141" t="s">
        <v>221</v>
      </c>
      <c r="AT2394" s="141" t="s">
        <v>137</v>
      </c>
      <c r="AU2394" s="141" t="s">
        <v>81</v>
      </c>
      <c r="AY2394" s="17" t="s">
        <v>135</v>
      </c>
      <c r="BE2394" s="142">
        <f t="shared" si="64"/>
        <v>0</v>
      </c>
      <c r="BF2394" s="142">
        <f t="shared" si="65"/>
        <v>0</v>
      </c>
      <c r="BG2394" s="142">
        <f t="shared" si="66"/>
        <v>0</v>
      </c>
      <c r="BH2394" s="142">
        <f t="shared" si="67"/>
        <v>0</v>
      </c>
      <c r="BI2394" s="142">
        <f t="shared" si="68"/>
        <v>0</v>
      </c>
      <c r="BJ2394" s="17" t="s">
        <v>79</v>
      </c>
      <c r="BK2394" s="142">
        <f t="shared" si="69"/>
        <v>0</v>
      </c>
      <c r="BL2394" s="17" t="s">
        <v>221</v>
      </c>
      <c r="BM2394" s="141" t="s">
        <v>2783</v>
      </c>
    </row>
    <row r="2395" spans="2:65" s="1" customFormat="1" ht="33" customHeight="1">
      <c r="B2395" s="129"/>
      <c r="C2395" s="130" t="s">
        <v>2784</v>
      </c>
      <c r="D2395" s="130" t="s">
        <v>137</v>
      </c>
      <c r="E2395" s="131" t="s">
        <v>2785</v>
      </c>
      <c r="F2395" s="132" t="s">
        <v>2786</v>
      </c>
      <c r="G2395" s="133" t="s">
        <v>316</v>
      </c>
      <c r="H2395" s="134">
        <v>1</v>
      </c>
      <c r="I2395" s="135">
        <f>'Zádržný systém I'!I28</f>
        <v>0</v>
      </c>
      <c r="J2395" s="135">
        <f t="shared" si="60"/>
        <v>0</v>
      </c>
      <c r="K2395" s="136"/>
      <c r="L2395" s="29"/>
      <c r="M2395" s="137" t="s">
        <v>1</v>
      </c>
      <c r="N2395" s="138" t="s">
        <v>36</v>
      </c>
      <c r="O2395" s="139">
        <v>0</v>
      </c>
      <c r="P2395" s="139">
        <f t="shared" si="61"/>
        <v>0</v>
      </c>
      <c r="Q2395" s="139">
        <v>0</v>
      </c>
      <c r="R2395" s="139">
        <f t="shared" si="62"/>
        <v>0</v>
      </c>
      <c r="S2395" s="139">
        <v>0</v>
      </c>
      <c r="T2395" s="140">
        <f t="shared" si="63"/>
        <v>0</v>
      </c>
      <c r="AR2395" s="141" t="s">
        <v>221</v>
      </c>
      <c r="AT2395" s="141" t="s">
        <v>137</v>
      </c>
      <c r="AU2395" s="141" t="s">
        <v>81</v>
      </c>
      <c r="AY2395" s="17" t="s">
        <v>135</v>
      </c>
      <c r="BE2395" s="142">
        <f t="shared" si="64"/>
        <v>0</v>
      </c>
      <c r="BF2395" s="142">
        <f t="shared" si="65"/>
        <v>0</v>
      </c>
      <c r="BG2395" s="142">
        <f t="shared" si="66"/>
        <v>0</v>
      </c>
      <c r="BH2395" s="142">
        <f t="shared" si="67"/>
        <v>0</v>
      </c>
      <c r="BI2395" s="142">
        <f t="shared" si="68"/>
        <v>0</v>
      </c>
      <c r="BJ2395" s="17" t="s">
        <v>79</v>
      </c>
      <c r="BK2395" s="142">
        <f t="shared" si="69"/>
        <v>0</v>
      </c>
      <c r="BL2395" s="17" t="s">
        <v>221</v>
      </c>
      <c r="BM2395" s="141" t="s">
        <v>2787</v>
      </c>
    </row>
    <row r="2396" spans="2:65" s="1" customFormat="1" ht="33" customHeight="1">
      <c r="B2396" s="129"/>
      <c r="C2396" s="130" t="s">
        <v>2788</v>
      </c>
      <c r="D2396" s="130" t="s">
        <v>137</v>
      </c>
      <c r="E2396" s="131" t="s">
        <v>2789</v>
      </c>
      <c r="F2396" s="132" t="s">
        <v>2790</v>
      </c>
      <c r="G2396" s="133" t="s">
        <v>316</v>
      </c>
      <c r="H2396" s="134">
        <v>1</v>
      </c>
      <c r="I2396" s="135">
        <f>'Zádržný systém II'!I105</f>
        <v>0</v>
      </c>
      <c r="J2396" s="135">
        <f t="shared" si="60"/>
        <v>0</v>
      </c>
      <c r="K2396" s="136"/>
      <c r="L2396" s="29"/>
      <c r="M2396" s="137" t="s">
        <v>1</v>
      </c>
      <c r="N2396" s="138" t="s">
        <v>36</v>
      </c>
      <c r="O2396" s="139">
        <v>0</v>
      </c>
      <c r="P2396" s="139">
        <f t="shared" si="61"/>
        <v>0</v>
      </c>
      <c r="Q2396" s="139">
        <v>0</v>
      </c>
      <c r="R2396" s="139">
        <f t="shared" si="62"/>
        <v>0</v>
      </c>
      <c r="S2396" s="139">
        <v>0</v>
      </c>
      <c r="T2396" s="140">
        <f t="shared" si="63"/>
        <v>0</v>
      </c>
      <c r="AR2396" s="141" t="s">
        <v>221</v>
      </c>
      <c r="AT2396" s="141" t="s">
        <v>137</v>
      </c>
      <c r="AU2396" s="141" t="s">
        <v>81</v>
      </c>
      <c r="AY2396" s="17" t="s">
        <v>135</v>
      </c>
      <c r="BE2396" s="142">
        <f t="shared" si="64"/>
        <v>0</v>
      </c>
      <c r="BF2396" s="142">
        <f t="shared" si="65"/>
        <v>0</v>
      </c>
      <c r="BG2396" s="142">
        <f t="shared" si="66"/>
        <v>0</v>
      </c>
      <c r="BH2396" s="142">
        <f t="shared" si="67"/>
        <v>0</v>
      </c>
      <c r="BI2396" s="142">
        <f t="shared" si="68"/>
        <v>0</v>
      </c>
      <c r="BJ2396" s="17" t="s">
        <v>79</v>
      </c>
      <c r="BK2396" s="142">
        <f t="shared" si="69"/>
        <v>0</v>
      </c>
      <c r="BL2396" s="17" t="s">
        <v>221</v>
      </c>
      <c r="BM2396" s="141" t="s">
        <v>2791</v>
      </c>
    </row>
    <row r="2397" spans="2:65" s="1" customFormat="1" ht="37.950000000000003" customHeight="1">
      <c r="B2397" s="129"/>
      <c r="C2397" s="130" t="s">
        <v>2792</v>
      </c>
      <c r="D2397" s="130" t="s">
        <v>137</v>
      </c>
      <c r="E2397" s="131" t="s">
        <v>2793</v>
      </c>
      <c r="F2397" s="132" t="s">
        <v>2794</v>
      </c>
      <c r="G2397" s="133" t="s">
        <v>330</v>
      </c>
      <c r="H2397" s="134">
        <v>19</v>
      </c>
      <c r="I2397" s="135"/>
      <c r="J2397" s="135">
        <f t="shared" si="60"/>
        <v>0</v>
      </c>
      <c r="K2397" s="136"/>
      <c r="L2397" s="29"/>
      <c r="M2397" s="137" t="s">
        <v>1</v>
      </c>
      <c r="N2397" s="138" t="s">
        <v>36</v>
      </c>
      <c r="O2397" s="139">
        <v>0</v>
      </c>
      <c r="P2397" s="139">
        <f t="shared" si="61"/>
        <v>0</v>
      </c>
      <c r="Q2397" s="139">
        <v>0</v>
      </c>
      <c r="R2397" s="139">
        <f t="shared" si="62"/>
        <v>0</v>
      </c>
      <c r="S2397" s="139">
        <v>0</v>
      </c>
      <c r="T2397" s="140">
        <f t="shared" si="63"/>
        <v>0</v>
      </c>
      <c r="AR2397" s="141" t="s">
        <v>221</v>
      </c>
      <c r="AT2397" s="141" t="s">
        <v>137</v>
      </c>
      <c r="AU2397" s="141" t="s">
        <v>81</v>
      </c>
      <c r="AY2397" s="17" t="s">
        <v>135</v>
      </c>
      <c r="BE2397" s="142">
        <f t="shared" si="64"/>
        <v>0</v>
      </c>
      <c r="BF2397" s="142">
        <f t="shared" si="65"/>
        <v>0</v>
      </c>
      <c r="BG2397" s="142">
        <f t="shared" si="66"/>
        <v>0</v>
      </c>
      <c r="BH2397" s="142">
        <f t="shared" si="67"/>
        <v>0</v>
      </c>
      <c r="BI2397" s="142">
        <f t="shared" si="68"/>
        <v>0</v>
      </c>
      <c r="BJ2397" s="17" t="s">
        <v>79</v>
      </c>
      <c r="BK2397" s="142">
        <f t="shared" si="69"/>
        <v>0</v>
      </c>
      <c r="BL2397" s="17" t="s">
        <v>221</v>
      </c>
      <c r="BM2397" s="141" t="s">
        <v>2795</v>
      </c>
    </row>
    <row r="2398" spans="2:65" s="1" customFormat="1" ht="37.950000000000003" customHeight="1">
      <c r="B2398" s="129"/>
      <c r="C2398" s="130" t="s">
        <v>2796</v>
      </c>
      <c r="D2398" s="130" t="s">
        <v>137</v>
      </c>
      <c r="E2398" s="131" t="s">
        <v>2797</v>
      </c>
      <c r="F2398" s="132" t="s">
        <v>2798</v>
      </c>
      <c r="G2398" s="133" t="s">
        <v>330</v>
      </c>
      <c r="H2398" s="134">
        <v>19</v>
      </c>
      <c r="I2398" s="135"/>
      <c r="J2398" s="135">
        <f t="shared" si="60"/>
        <v>0</v>
      </c>
      <c r="K2398" s="136"/>
      <c r="L2398" s="29"/>
      <c r="M2398" s="137" t="s">
        <v>1</v>
      </c>
      <c r="N2398" s="138" t="s">
        <v>36</v>
      </c>
      <c r="O2398" s="139">
        <v>0</v>
      </c>
      <c r="P2398" s="139">
        <f t="shared" si="61"/>
        <v>0</v>
      </c>
      <c r="Q2398" s="139">
        <v>0</v>
      </c>
      <c r="R2398" s="139">
        <f t="shared" si="62"/>
        <v>0</v>
      </c>
      <c r="S2398" s="139">
        <v>0</v>
      </c>
      <c r="T2398" s="140">
        <f t="shared" si="63"/>
        <v>0</v>
      </c>
      <c r="AR2398" s="141" t="s">
        <v>221</v>
      </c>
      <c r="AT2398" s="141" t="s">
        <v>137</v>
      </c>
      <c r="AU2398" s="141" t="s">
        <v>81</v>
      </c>
      <c r="AY2398" s="17" t="s">
        <v>135</v>
      </c>
      <c r="BE2398" s="142">
        <f t="shared" si="64"/>
        <v>0</v>
      </c>
      <c r="BF2398" s="142">
        <f t="shared" si="65"/>
        <v>0</v>
      </c>
      <c r="BG2398" s="142">
        <f t="shared" si="66"/>
        <v>0</v>
      </c>
      <c r="BH2398" s="142">
        <f t="shared" si="67"/>
        <v>0</v>
      </c>
      <c r="BI2398" s="142">
        <f t="shared" si="68"/>
        <v>0</v>
      </c>
      <c r="BJ2398" s="17" t="s">
        <v>79</v>
      </c>
      <c r="BK2398" s="142">
        <f t="shared" si="69"/>
        <v>0</v>
      </c>
      <c r="BL2398" s="17" t="s">
        <v>221</v>
      </c>
      <c r="BM2398" s="141" t="s">
        <v>2799</v>
      </c>
    </row>
    <row r="2399" spans="2:65" s="1" customFormat="1" ht="33" customHeight="1">
      <c r="B2399" s="129"/>
      <c r="C2399" s="130" t="s">
        <v>2800</v>
      </c>
      <c r="D2399" s="130" t="s">
        <v>137</v>
      </c>
      <c r="E2399" s="131" t="s">
        <v>2801</v>
      </c>
      <c r="F2399" s="132" t="s">
        <v>2802</v>
      </c>
      <c r="G2399" s="133" t="s">
        <v>330</v>
      </c>
      <c r="H2399" s="134">
        <v>38</v>
      </c>
      <c r="I2399" s="135"/>
      <c r="J2399" s="135">
        <f t="shared" si="60"/>
        <v>0</v>
      </c>
      <c r="K2399" s="136"/>
      <c r="L2399" s="29"/>
      <c r="M2399" s="137" t="s">
        <v>1</v>
      </c>
      <c r="N2399" s="138" t="s">
        <v>36</v>
      </c>
      <c r="O2399" s="139">
        <v>0</v>
      </c>
      <c r="P2399" s="139">
        <f t="shared" si="61"/>
        <v>0</v>
      </c>
      <c r="Q2399" s="139">
        <v>0</v>
      </c>
      <c r="R2399" s="139">
        <f t="shared" si="62"/>
        <v>0</v>
      </c>
      <c r="S2399" s="139">
        <v>0</v>
      </c>
      <c r="T2399" s="140">
        <f t="shared" si="63"/>
        <v>0</v>
      </c>
      <c r="AR2399" s="141" t="s">
        <v>221</v>
      </c>
      <c r="AT2399" s="141" t="s">
        <v>137</v>
      </c>
      <c r="AU2399" s="141" t="s">
        <v>81</v>
      </c>
      <c r="AY2399" s="17" t="s">
        <v>135</v>
      </c>
      <c r="BE2399" s="142">
        <f t="shared" si="64"/>
        <v>0</v>
      </c>
      <c r="BF2399" s="142">
        <f t="shared" si="65"/>
        <v>0</v>
      </c>
      <c r="BG2399" s="142">
        <f t="shared" si="66"/>
        <v>0</v>
      </c>
      <c r="BH2399" s="142">
        <f t="shared" si="67"/>
        <v>0</v>
      </c>
      <c r="BI2399" s="142">
        <f t="shared" si="68"/>
        <v>0</v>
      </c>
      <c r="BJ2399" s="17" t="s">
        <v>79</v>
      </c>
      <c r="BK2399" s="142">
        <f t="shared" si="69"/>
        <v>0</v>
      </c>
      <c r="BL2399" s="17" t="s">
        <v>221</v>
      </c>
      <c r="BM2399" s="141" t="s">
        <v>2803</v>
      </c>
    </row>
    <row r="2400" spans="2:65" s="1" customFormat="1" ht="37.950000000000003" customHeight="1">
      <c r="B2400" s="129"/>
      <c r="C2400" s="130" t="s">
        <v>2804</v>
      </c>
      <c r="D2400" s="130" t="s">
        <v>137</v>
      </c>
      <c r="E2400" s="131" t="s">
        <v>2805</v>
      </c>
      <c r="F2400" s="132" t="s">
        <v>2806</v>
      </c>
      <c r="G2400" s="133" t="s">
        <v>330</v>
      </c>
      <c r="H2400" s="134">
        <v>1</v>
      </c>
      <c r="I2400" s="135"/>
      <c r="J2400" s="135">
        <f t="shared" si="60"/>
        <v>0</v>
      </c>
      <c r="K2400" s="136"/>
      <c r="L2400" s="29"/>
      <c r="M2400" s="137" t="s">
        <v>1</v>
      </c>
      <c r="N2400" s="138" t="s">
        <v>36</v>
      </c>
      <c r="O2400" s="139">
        <v>0</v>
      </c>
      <c r="P2400" s="139">
        <f t="shared" si="61"/>
        <v>0</v>
      </c>
      <c r="Q2400" s="139">
        <v>0</v>
      </c>
      <c r="R2400" s="139">
        <f t="shared" si="62"/>
        <v>0</v>
      </c>
      <c r="S2400" s="139">
        <v>0</v>
      </c>
      <c r="T2400" s="140">
        <f t="shared" si="63"/>
        <v>0</v>
      </c>
      <c r="AR2400" s="141" t="s">
        <v>221</v>
      </c>
      <c r="AT2400" s="141" t="s">
        <v>137</v>
      </c>
      <c r="AU2400" s="141" t="s">
        <v>81</v>
      </c>
      <c r="AY2400" s="17" t="s">
        <v>135</v>
      </c>
      <c r="BE2400" s="142">
        <f t="shared" si="64"/>
        <v>0</v>
      </c>
      <c r="BF2400" s="142">
        <f t="shared" si="65"/>
        <v>0</v>
      </c>
      <c r="BG2400" s="142">
        <f t="shared" si="66"/>
        <v>0</v>
      </c>
      <c r="BH2400" s="142">
        <f t="shared" si="67"/>
        <v>0</v>
      </c>
      <c r="BI2400" s="142">
        <f t="shared" si="68"/>
        <v>0</v>
      </c>
      <c r="BJ2400" s="17" t="s">
        <v>79</v>
      </c>
      <c r="BK2400" s="142">
        <f t="shared" si="69"/>
        <v>0</v>
      </c>
      <c r="BL2400" s="17" t="s">
        <v>221</v>
      </c>
      <c r="BM2400" s="141" t="s">
        <v>2807</v>
      </c>
    </row>
    <row r="2401" spans="2:65" s="1" customFormat="1" ht="24.15" customHeight="1">
      <c r="B2401" s="129"/>
      <c r="C2401" s="130" t="s">
        <v>2808</v>
      </c>
      <c r="D2401" s="130" t="s">
        <v>137</v>
      </c>
      <c r="E2401" s="131" t="s">
        <v>2809</v>
      </c>
      <c r="F2401" s="132" t="s">
        <v>2810</v>
      </c>
      <c r="G2401" s="133" t="s">
        <v>330</v>
      </c>
      <c r="H2401" s="134">
        <v>2</v>
      </c>
      <c r="I2401" s="135"/>
      <c r="J2401" s="135">
        <f t="shared" si="60"/>
        <v>0</v>
      </c>
      <c r="K2401" s="136"/>
      <c r="L2401" s="29"/>
      <c r="M2401" s="137" t="s">
        <v>1</v>
      </c>
      <c r="N2401" s="138" t="s">
        <v>36</v>
      </c>
      <c r="O2401" s="139">
        <v>0</v>
      </c>
      <c r="P2401" s="139">
        <f t="shared" si="61"/>
        <v>0</v>
      </c>
      <c r="Q2401" s="139">
        <v>0</v>
      </c>
      <c r="R2401" s="139">
        <f t="shared" si="62"/>
        <v>0</v>
      </c>
      <c r="S2401" s="139">
        <v>0</v>
      </c>
      <c r="T2401" s="140">
        <f t="shared" si="63"/>
        <v>0</v>
      </c>
      <c r="AR2401" s="141" t="s">
        <v>221</v>
      </c>
      <c r="AT2401" s="141" t="s">
        <v>137</v>
      </c>
      <c r="AU2401" s="141" t="s">
        <v>81</v>
      </c>
      <c r="AY2401" s="17" t="s">
        <v>135</v>
      </c>
      <c r="BE2401" s="142">
        <f t="shared" si="64"/>
        <v>0</v>
      </c>
      <c r="BF2401" s="142">
        <f t="shared" si="65"/>
        <v>0</v>
      </c>
      <c r="BG2401" s="142">
        <f t="shared" si="66"/>
        <v>0</v>
      </c>
      <c r="BH2401" s="142">
        <f t="shared" si="67"/>
        <v>0</v>
      </c>
      <c r="BI2401" s="142">
        <f t="shared" si="68"/>
        <v>0</v>
      </c>
      <c r="BJ2401" s="17" t="s">
        <v>79</v>
      </c>
      <c r="BK2401" s="142">
        <f t="shared" si="69"/>
        <v>0</v>
      </c>
      <c r="BL2401" s="17" t="s">
        <v>221</v>
      </c>
      <c r="BM2401" s="141" t="s">
        <v>2811</v>
      </c>
    </row>
    <row r="2402" spans="2:65" s="1" customFormat="1" ht="33" customHeight="1">
      <c r="B2402" s="129"/>
      <c r="C2402" s="130" t="s">
        <v>2812</v>
      </c>
      <c r="D2402" s="130" t="s">
        <v>137</v>
      </c>
      <c r="E2402" s="131" t="s">
        <v>2813</v>
      </c>
      <c r="F2402" s="132" t="s">
        <v>2814</v>
      </c>
      <c r="G2402" s="133" t="s">
        <v>330</v>
      </c>
      <c r="H2402" s="134">
        <v>2</v>
      </c>
      <c r="I2402" s="135"/>
      <c r="J2402" s="135">
        <f t="shared" si="60"/>
        <v>0</v>
      </c>
      <c r="K2402" s="136"/>
      <c r="L2402" s="29"/>
      <c r="M2402" s="137" t="s">
        <v>1</v>
      </c>
      <c r="N2402" s="138" t="s">
        <v>36</v>
      </c>
      <c r="O2402" s="139">
        <v>0</v>
      </c>
      <c r="P2402" s="139">
        <f t="shared" si="61"/>
        <v>0</v>
      </c>
      <c r="Q2402" s="139">
        <v>0</v>
      </c>
      <c r="R2402" s="139">
        <f t="shared" si="62"/>
        <v>0</v>
      </c>
      <c r="S2402" s="139">
        <v>0</v>
      </c>
      <c r="T2402" s="140">
        <f t="shared" si="63"/>
        <v>0</v>
      </c>
      <c r="AR2402" s="141" t="s">
        <v>221</v>
      </c>
      <c r="AT2402" s="141" t="s">
        <v>137</v>
      </c>
      <c r="AU2402" s="141" t="s">
        <v>81</v>
      </c>
      <c r="AY2402" s="17" t="s">
        <v>135</v>
      </c>
      <c r="BE2402" s="142">
        <f t="shared" si="64"/>
        <v>0</v>
      </c>
      <c r="BF2402" s="142">
        <f t="shared" si="65"/>
        <v>0</v>
      </c>
      <c r="BG2402" s="142">
        <f t="shared" si="66"/>
        <v>0</v>
      </c>
      <c r="BH2402" s="142">
        <f t="shared" si="67"/>
        <v>0</v>
      </c>
      <c r="BI2402" s="142">
        <f t="shared" si="68"/>
        <v>0</v>
      </c>
      <c r="BJ2402" s="17" t="s">
        <v>79</v>
      </c>
      <c r="BK2402" s="142">
        <f t="shared" si="69"/>
        <v>0</v>
      </c>
      <c r="BL2402" s="17" t="s">
        <v>221</v>
      </c>
      <c r="BM2402" s="141" t="s">
        <v>2815</v>
      </c>
    </row>
    <row r="2403" spans="2:65" s="1" customFormat="1" ht="24.15" customHeight="1">
      <c r="B2403" s="129"/>
      <c r="C2403" s="130" t="s">
        <v>2816</v>
      </c>
      <c r="D2403" s="130" t="s">
        <v>137</v>
      </c>
      <c r="E2403" s="131" t="s">
        <v>2817</v>
      </c>
      <c r="F2403" s="132" t="s">
        <v>2818</v>
      </c>
      <c r="G2403" s="133" t="s">
        <v>330</v>
      </c>
      <c r="H2403" s="134">
        <v>8</v>
      </c>
      <c r="I2403" s="135"/>
      <c r="J2403" s="135">
        <f t="shared" si="60"/>
        <v>0</v>
      </c>
      <c r="K2403" s="136"/>
      <c r="L2403" s="29"/>
      <c r="M2403" s="137" t="s">
        <v>1</v>
      </c>
      <c r="N2403" s="138" t="s">
        <v>36</v>
      </c>
      <c r="O2403" s="139">
        <v>0</v>
      </c>
      <c r="P2403" s="139">
        <f t="shared" si="61"/>
        <v>0</v>
      </c>
      <c r="Q2403" s="139">
        <v>0</v>
      </c>
      <c r="R2403" s="139">
        <f t="shared" si="62"/>
        <v>0</v>
      </c>
      <c r="S2403" s="139">
        <v>0</v>
      </c>
      <c r="T2403" s="140">
        <f t="shared" si="63"/>
        <v>0</v>
      </c>
      <c r="AR2403" s="141" t="s">
        <v>221</v>
      </c>
      <c r="AT2403" s="141" t="s">
        <v>137</v>
      </c>
      <c r="AU2403" s="141" t="s">
        <v>81</v>
      </c>
      <c r="AY2403" s="17" t="s">
        <v>135</v>
      </c>
      <c r="BE2403" s="142">
        <f t="shared" si="64"/>
        <v>0</v>
      </c>
      <c r="BF2403" s="142">
        <f t="shared" si="65"/>
        <v>0</v>
      </c>
      <c r="BG2403" s="142">
        <f t="shared" si="66"/>
        <v>0</v>
      </c>
      <c r="BH2403" s="142">
        <f t="shared" si="67"/>
        <v>0</v>
      </c>
      <c r="BI2403" s="142">
        <f t="shared" si="68"/>
        <v>0</v>
      </c>
      <c r="BJ2403" s="17" t="s">
        <v>79</v>
      </c>
      <c r="BK2403" s="142">
        <f t="shared" si="69"/>
        <v>0</v>
      </c>
      <c r="BL2403" s="17" t="s">
        <v>221</v>
      </c>
      <c r="BM2403" s="141" t="s">
        <v>2819</v>
      </c>
    </row>
    <row r="2404" spans="2:65" s="1" customFormat="1" ht="37.950000000000003" customHeight="1">
      <c r="B2404" s="129"/>
      <c r="C2404" s="130" t="s">
        <v>2820</v>
      </c>
      <c r="D2404" s="130" t="s">
        <v>137</v>
      </c>
      <c r="E2404" s="131" t="s">
        <v>2821</v>
      </c>
      <c r="F2404" s="132" t="s">
        <v>2822</v>
      </c>
      <c r="G2404" s="133" t="s">
        <v>330</v>
      </c>
      <c r="H2404" s="134">
        <v>2</v>
      </c>
      <c r="I2404" s="135"/>
      <c r="J2404" s="135">
        <f t="shared" si="60"/>
        <v>0</v>
      </c>
      <c r="K2404" s="136"/>
      <c r="L2404" s="29"/>
      <c r="M2404" s="137" t="s">
        <v>1</v>
      </c>
      <c r="N2404" s="138" t="s">
        <v>36</v>
      </c>
      <c r="O2404" s="139">
        <v>0</v>
      </c>
      <c r="P2404" s="139">
        <f t="shared" si="61"/>
        <v>0</v>
      </c>
      <c r="Q2404" s="139">
        <v>0</v>
      </c>
      <c r="R2404" s="139">
        <f t="shared" si="62"/>
        <v>0</v>
      </c>
      <c r="S2404" s="139">
        <v>0</v>
      </c>
      <c r="T2404" s="140">
        <f t="shared" si="63"/>
        <v>0</v>
      </c>
      <c r="AR2404" s="141" t="s">
        <v>221</v>
      </c>
      <c r="AT2404" s="141" t="s">
        <v>137</v>
      </c>
      <c r="AU2404" s="141" t="s">
        <v>81</v>
      </c>
      <c r="AY2404" s="17" t="s">
        <v>135</v>
      </c>
      <c r="BE2404" s="142">
        <f t="shared" si="64"/>
        <v>0</v>
      </c>
      <c r="BF2404" s="142">
        <f t="shared" si="65"/>
        <v>0</v>
      </c>
      <c r="BG2404" s="142">
        <f t="shared" si="66"/>
        <v>0</v>
      </c>
      <c r="BH2404" s="142">
        <f t="shared" si="67"/>
        <v>0</v>
      </c>
      <c r="BI2404" s="142">
        <f t="shared" si="68"/>
        <v>0</v>
      </c>
      <c r="BJ2404" s="17" t="s">
        <v>79</v>
      </c>
      <c r="BK2404" s="142">
        <f t="shared" si="69"/>
        <v>0</v>
      </c>
      <c r="BL2404" s="17" t="s">
        <v>221</v>
      </c>
      <c r="BM2404" s="141" t="s">
        <v>2823</v>
      </c>
    </row>
    <row r="2405" spans="2:65" s="1" customFormat="1" ht="24.15" customHeight="1">
      <c r="B2405" s="129"/>
      <c r="C2405" s="130" t="s">
        <v>2824</v>
      </c>
      <c r="D2405" s="130" t="s">
        <v>137</v>
      </c>
      <c r="E2405" s="131" t="s">
        <v>2825</v>
      </c>
      <c r="F2405" s="132" t="s">
        <v>2826</v>
      </c>
      <c r="G2405" s="133" t="s">
        <v>330</v>
      </c>
      <c r="H2405" s="134">
        <v>26</v>
      </c>
      <c r="I2405" s="135"/>
      <c r="J2405" s="135">
        <f t="shared" si="60"/>
        <v>0</v>
      </c>
      <c r="K2405" s="136"/>
      <c r="L2405" s="29"/>
      <c r="M2405" s="137" t="s">
        <v>1</v>
      </c>
      <c r="N2405" s="138" t="s">
        <v>36</v>
      </c>
      <c r="O2405" s="139">
        <v>0</v>
      </c>
      <c r="P2405" s="139">
        <f t="shared" si="61"/>
        <v>0</v>
      </c>
      <c r="Q2405" s="139">
        <v>0</v>
      </c>
      <c r="R2405" s="139">
        <f t="shared" si="62"/>
        <v>0</v>
      </c>
      <c r="S2405" s="139">
        <v>0</v>
      </c>
      <c r="T2405" s="140">
        <f t="shared" si="63"/>
        <v>0</v>
      </c>
      <c r="AR2405" s="141" t="s">
        <v>221</v>
      </c>
      <c r="AT2405" s="141" t="s">
        <v>137</v>
      </c>
      <c r="AU2405" s="141" t="s">
        <v>81</v>
      </c>
      <c r="AY2405" s="17" t="s">
        <v>135</v>
      </c>
      <c r="BE2405" s="142">
        <f t="shared" si="64"/>
        <v>0</v>
      </c>
      <c r="BF2405" s="142">
        <f t="shared" si="65"/>
        <v>0</v>
      </c>
      <c r="BG2405" s="142">
        <f t="shared" si="66"/>
        <v>0</v>
      </c>
      <c r="BH2405" s="142">
        <f t="shared" si="67"/>
        <v>0</v>
      </c>
      <c r="BI2405" s="142">
        <f t="shared" si="68"/>
        <v>0</v>
      </c>
      <c r="BJ2405" s="17" t="s">
        <v>79</v>
      </c>
      <c r="BK2405" s="142">
        <f t="shared" si="69"/>
        <v>0</v>
      </c>
      <c r="BL2405" s="17" t="s">
        <v>221</v>
      </c>
      <c r="BM2405" s="141" t="s">
        <v>2827</v>
      </c>
    </row>
    <row r="2406" spans="2:65" s="1" customFormat="1" ht="33" customHeight="1">
      <c r="B2406" s="129"/>
      <c r="C2406" s="130" t="s">
        <v>2828</v>
      </c>
      <c r="D2406" s="130" t="s">
        <v>137</v>
      </c>
      <c r="E2406" s="131" t="s">
        <v>2829</v>
      </c>
      <c r="F2406" s="132" t="s">
        <v>2830</v>
      </c>
      <c r="G2406" s="133" t="s">
        <v>330</v>
      </c>
      <c r="H2406" s="134">
        <v>1</v>
      </c>
      <c r="I2406" s="135"/>
      <c r="J2406" s="135">
        <f t="shared" si="60"/>
        <v>0</v>
      </c>
      <c r="K2406" s="136"/>
      <c r="L2406" s="29"/>
      <c r="M2406" s="137" t="s">
        <v>1</v>
      </c>
      <c r="N2406" s="138" t="s">
        <v>36</v>
      </c>
      <c r="O2406" s="139">
        <v>0</v>
      </c>
      <c r="P2406" s="139">
        <f t="shared" si="61"/>
        <v>0</v>
      </c>
      <c r="Q2406" s="139">
        <v>0</v>
      </c>
      <c r="R2406" s="139">
        <f t="shared" si="62"/>
        <v>0</v>
      </c>
      <c r="S2406" s="139">
        <v>0</v>
      </c>
      <c r="T2406" s="140">
        <f t="shared" si="63"/>
        <v>0</v>
      </c>
      <c r="AR2406" s="141" t="s">
        <v>221</v>
      </c>
      <c r="AT2406" s="141" t="s">
        <v>137</v>
      </c>
      <c r="AU2406" s="141" t="s">
        <v>81</v>
      </c>
      <c r="AY2406" s="17" t="s">
        <v>135</v>
      </c>
      <c r="BE2406" s="142">
        <f t="shared" si="64"/>
        <v>0</v>
      </c>
      <c r="BF2406" s="142">
        <f t="shared" si="65"/>
        <v>0</v>
      </c>
      <c r="BG2406" s="142">
        <f t="shared" si="66"/>
        <v>0</v>
      </c>
      <c r="BH2406" s="142">
        <f t="shared" si="67"/>
        <v>0</v>
      </c>
      <c r="BI2406" s="142">
        <f t="shared" si="68"/>
        <v>0</v>
      </c>
      <c r="BJ2406" s="17" t="s">
        <v>79</v>
      </c>
      <c r="BK2406" s="142">
        <f t="shared" si="69"/>
        <v>0</v>
      </c>
      <c r="BL2406" s="17" t="s">
        <v>221</v>
      </c>
      <c r="BM2406" s="141" t="s">
        <v>2831</v>
      </c>
    </row>
    <row r="2407" spans="2:65" s="1" customFormat="1" ht="33" customHeight="1">
      <c r="B2407" s="129"/>
      <c r="C2407" s="130" t="s">
        <v>2832</v>
      </c>
      <c r="D2407" s="130" t="s">
        <v>137</v>
      </c>
      <c r="E2407" s="131" t="s">
        <v>2833</v>
      </c>
      <c r="F2407" s="132" t="s">
        <v>2834</v>
      </c>
      <c r="G2407" s="133" t="s">
        <v>330</v>
      </c>
      <c r="H2407" s="134">
        <v>10</v>
      </c>
      <c r="I2407" s="135"/>
      <c r="J2407" s="135">
        <f t="shared" si="60"/>
        <v>0</v>
      </c>
      <c r="K2407" s="136"/>
      <c r="L2407" s="29"/>
      <c r="M2407" s="137" t="s">
        <v>1</v>
      </c>
      <c r="N2407" s="138" t="s">
        <v>36</v>
      </c>
      <c r="O2407" s="139">
        <v>0</v>
      </c>
      <c r="P2407" s="139">
        <f t="shared" si="61"/>
        <v>0</v>
      </c>
      <c r="Q2407" s="139">
        <v>0</v>
      </c>
      <c r="R2407" s="139">
        <f t="shared" si="62"/>
        <v>0</v>
      </c>
      <c r="S2407" s="139">
        <v>0</v>
      </c>
      <c r="T2407" s="140">
        <f t="shared" si="63"/>
        <v>0</v>
      </c>
      <c r="AR2407" s="141" t="s">
        <v>221</v>
      </c>
      <c r="AT2407" s="141" t="s">
        <v>137</v>
      </c>
      <c r="AU2407" s="141" t="s">
        <v>81</v>
      </c>
      <c r="AY2407" s="17" t="s">
        <v>135</v>
      </c>
      <c r="BE2407" s="142">
        <f t="shared" si="64"/>
        <v>0</v>
      </c>
      <c r="BF2407" s="142">
        <f t="shared" si="65"/>
        <v>0</v>
      </c>
      <c r="BG2407" s="142">
        <f t="shared" si="66"/>
        <v>0</v>
      </c>
      <c r="BH2407" s="142">
        <f t="shared" si="67"/>
        <v>0</v>
      </c>
      <c r="BI2407" s="142">
        <f t="shared" si="68"/>
        <v>0</v>
      </c>
      <c r="BJ2407" s="17" t="s">
        <v>79</v>
      </c>
      <c r="BK2407" s="142">
        <f t="shared" si="69"/>
        <v>0</v>
      </c>
      <c r="BL2407" s="17" t="s">
        <v>221</v>
      </c>
      <c r="BM2407" s="141" t="s">
        <v>2835</v>
      </c>
    </row>
    <row r="2408" spans="2:65" s="1" customFormat="1" ht="33" customHeight="1">
      <c r="B2408" s="129"/>
      <c r="C2408" s="130" t="s">
        <v>2836</v>
      </c>
      <c r="D2408" s="130" t="s">
        <v>137</v>
      </c>
      <c r="E2408" s="131" t="s">
        <v>2837</v>
      </c>
      <c r="F2408" s="132" t="s">
        <v>2838</v>
      </c>
      <c r="G2408" s="133" t="s">
        <v>330</v>
      </c>
      <c r="H2408" s="134">
        <v>1</v>
      </c>
      <c r="I2408" s="135"/>
      <c r="J2408" s="135">
        <f t="shared" si="60"/>
        <v>0</v>
      </c>
      <c r="K2408" s="136"/>
      <c r="L2408" s="29"/>
      <c r="M2408" s="137" t="s">
        <v>1</v>
      </c>
      <c r="N2408" s="138" t="s">
        <v>36</v>
      </c>
      <c r="O2408" s="139">
        <v>0</v>
      </c>
      <c r="P2408" s="139">
        <f t="shared" si="61"/>
        <v>0</v>
      </c>
      <c r="Q2408" s="139">
        <v>0</v>
      </c>
      <c r="R2408" s="139">
        <f t="shared" si="62"/>
        <v>0</v>
      </c>
      <c r="S2408" s="139">
        <v>0</v>
      </c>
      <c r="T2408" s="140">
        <f t="shared" si="63"/>
        <v>0</v>
      </c>
      <c r="AR2408" s="141" t="s">
        <v>221</v>
      </c>
      <c r="AT2408" s="141" t="s">
        <v>137</v>
      </c>
      <c r="AU2408" s="141" t="s">
        <v>81</v>
      </c>
      <c r="AY2408" s="17" t="s">
        <v>135</v>
      </c>
      <c r="BE2408" s="142">
        <f t="shared" si="64"/>
        <v>0</v>
      </c>
      <c r="BF2408" s="142">
        <f t="shared" si="65"/>
        <v>0</v>
      </c>
      <c r="BG2408" s="142">
        <f t="shared" si="66"/>
        <v>0</v>
      </c>
      <c r="BH2408" s="142">
        <f t="shared" si="67"/>
        <v>0</v>
      </c>
      <c r="BI2408" s="142">
        <f t="shared" si="68"/>
        <v>0</v>
      </c>
      <c r="BJ2408" s="17" t="s">
        <v>79</v>
      </c>
      <c r="BK2408" s="142">
        <f t="shared" si="69"/>
        <v>0</v>
      </c>
      <c r="BL2408" s="17" t="s">
        <v>221</v>
      </c>
      <c r="BM2408" s="141" t="s">
        <v>2839</v>
      </c>
    </row>
    <row r="2409" spans="2:65" s="1" customFormat="1" ht="24.15" customHeight="1">
      <c r="B2409" s="129"/>
      <c r="C2409" s="130" t="s">
        <v>2840</v>
      </c>
      <c r="D2409" s="130" t="s">
        <v>137</v>
      </c>
      <c r="E2409" s="131" t="s">
        <v>2841</v>
      </c>
      <c r="F2409" s="132" t="s">
        <v>2842</v>
      </c>
      <c r="G2409" s="133" t="s">
        <v>330</v>
      </c>
      <c r="H2409" s="134">
        <v>1</v>
      </c>
      <c r="I2409" s="135"/>
      <c r="J2409" s="135">
        <f t="shared" si="60"/>
        <v>0</v>
      </c>
      <c r="K2409" s="136"/>
      <c r="L2409" s="29"/>
      <c r="M2409" s="137" t="s">
        <v>1</v>
      </c>
      <c r="N2409" s="138" t="s">
        <v>36</v>
      </c>
      <c r="O2409" s="139">
        <v>0</v>
      </c>
      <c r="P2409" s="139">
        <f t="shared" si="61"/>
        <v>0</v>
      </c>
      <c r="Q2409" s="139">
        <v>0</v>
      </c>
      <c r="R2409" s="139">
        <f t="shared" si="62"/>
        <v>0</v>
      </c>
      <c r="S2409" s="139">
        <v>0</v>
      </c>
      <c r="T2409" s="140">
        <f t="shared" si="63"/>
        <v>0</v>
      </c>
      <c r="AR2409" s="141" t="s">
        <v>221</v>
      </c>
      <c r="AT2409" s="141" t="s">
        <v>137</v>
      </c>
      <c r="AU2409" s="141" t="s">
        <v>81</v>
      </c>
      <c r="AY2409" s="17" t="s">
        <v>135</v>
      </c>
      <c r="BE2409" s="142">
        <f t="shared" si="64"/>
        <v>0</v>
      </c>
      <c r="BF2409" s="142">
        <f t="shared" si="65"/>
        <v>0</v>
      </c>
      <c r="BG2409" s="142">
        <f t="shared" si="66"/>
        <v>0</v>
      </c>
      <c r="BH2409" s="142">
        <f t="shared" si="67"/>
        <v>0</v>
      </c>
      <c r="BI2409" s="142">
        <f t="shared" si="68"/>
        <v>0</v>
      </c>
      <c r="BJ2409" s="17" t="s">
        <v>79</v>
      </c>
      <c r="BK2409" s="142">
        <f t="shared" si="69"/>
        <v>0</v>
      </c>
      <c r="BL2409" s="17" t="s">
        <v>221</v>
      </c>
      <c r="BM2409" s="141" t="s">
        <v>2843</v>
      </c>
    </row>
    <row r="2410" spans="2:65" s="1" customFormat="1" ht="33" customHeight="1">
      <c r="B2410" s="129"/>
      <c r="C2410" s="130" t="s">
        <v>2844</v>
      </c>
      <c r="D2410" s="130" t="s">
        <v>137</v>
      </c>
      <c r="E2410" s="131" t="s">
        <v>2845</v>
      </c>
      <c r="F2410" s="132" t="s">
        <v>2846</v>
      </c>
      <c r="G2410" s="133" t="s">
        <v>330</v>
      </c>
      <c r="H2410" s="134">
        <v>2</v>
      </c>
      <c r="I2410" s="135"/>
      <c r="J2410" s="135">
        <f t="shared" si="60"/>
        <v>0</v>
      </c>
      <c r="K2410" s="136"/>
      <c r="L2410" s="29"/>
      <c r="M2410" s="137" t="s">
        <v>1</v>
      </c>
      <c r="N2410" s="138" t="s">
        <v>36</v>
      </c>
      <c r="O2410" s="139">
        <v>0</v>
      </c>
      <c r="P2410" s="139">
        <f t="shared" si="61"/>
        <v>0</v>
      </c>
      <c r="Q2410" s="139">
        <v>0</v>
      </c>
      <c r="R2410" s="139">
        <f t="shared" si="62"/>
        <v>0</v>
      </c>
      <c r="S2410" s="139">
        <v>0</v>
      </c>
      <c r="T2410" s="140">
        <f t="shared" si="63"/>
        <v>0</v>
      </c>
      <c r="AR2410" s="141" t="s">
        <v>221</v>
      </c>
      <c r="AT2410" s="141" t="s">
        <v>137</v>
      </c>
      <c r="AU2410" s="141" t="s">
        <v>81</v>
      </c>
      <c r="AY2410" s="17" t="s">
        <v>135</v>
      </c>
      <c r="BE2410" s="142">
        <f t="shared" si="64"/>
        <v>0</v>
      </c>
      <c r="BF2410" s="142">
        <f t="shared" si="65"/>
        <v>0</v>
      </c>
      <c r="BG2410" s="142">
        <f t="shared" si="66"/>
        <v>0</v>
      </c>
      <c r="BH2410" s="142">
        <f t="shared" si="67"/>
        <v>0</v>
      </c>
      <c r="BI2410" s="142">
        <f t="shared" si="68"/>
        <v>0</v>
      </c>
      <c r="BJ2410" s="17" t="s">
        <v>79</v>
      </c>
      <c r="BK2410" s="142">
        <f t="shared" si="69"/>
        <v>0</v>
      </c>
      <c r="BL2410" s="17" t="s">
        <v>221</v>
      </c>
      <c r="BM2410" s="141" t="s">
        <v>2847</v>
      </c>
    </row>
    <row r="2411" spans="2:65" s="1" customFormat="1" ht="24.15" customHeight="1">
      <c r="B2411" s="129"/>
      <c r="C2411" s="130" t="s">
        <v>2848</v>
      </c>
      <c r="D2411" s="130" t="s">
        <v>137</v>
      </c>
      <c r="E2411" s="131" t="s">
        <v>2849</v>
      </c>
      <c r="F2411" s="132" t="s">
        <v>2850</v>
      </c>
      <c r="G2411" s="133" t="s">
        <v>1846</v>
      </c>
      <c r="H2411" s="134">
        <v>135</v>
      </c>
      <c r="I2411" s="135"/>
      <c r="J2411" s="135">
        <f t="shared" ref="J2411:J2441" si="70">ROUND(I2411*H2411,2)</f>
        <v>0</v>
      </c>
      <c r="K2411" s="136"/>
      <c r="L2411" s="29"/>
      <c r="M2411" s="137" t="s">
        <v>1</v>
      </c>
      <c r="N2411" s="138" t="s">
        <v>36</v>
      </c>
      <c r="O2411" s="139">
        <v>0</v>
      </c>
      <c r="P2411" s="139">
        <f t="shared" ref="P2411:P2441" si="71">O2411*H2411</f>
        <v>0</v>
      </c>
      <c r="Q2411" s="139">
        <v>0</v>
      </c>
      <c r="R2411" s="139">
        <f t="shared" ref="R2411:R2441" si="72">Q2411*H2411</f>
        <v>0</v>
      </c>
      <c r="S2411" s="139">
        <v>0</v>
      </c>
      <c r="T2411" s="140">
        <f t="shared" ref="T2411:T2441" si="73">S2411*H2411</f>
        <v>0</v>
      </c>
      <c r="AR2411" s="141" t="s">
        <v>221</v>
      </c>
      <c r="AT2411" s="141" t="s">
        <v>137</v>
      </c>
      <c r="AU2411" s="141" t="s">
        <v>81</v>
      </c>
      <c r="AY2411" s="17" t="s">
        <v>135</v>
      </c>
      <c r="BE2411" s="142">
        <f t="shared" ref="BE2411:BE2441" si="74">IF(N2411="základní",J2411,0)</f>
        <v>0</v>
      </c>
      <c r="BF2411" s="142">
        <f t="shared" ref="BF2411:BF2441" si="75">IF(N2411="snížená",J2411,0)</f>
        <v>0</v>
      </c>
      <c r="BG2411" s="142">
        <f t="shared" ref="BG2411:BG2441" si="76">IF(N2411="zákl. přenesená",J2411,0)</f>
        <v>0</v>
      </c>
      <c r="BH2411" s="142">
        <f t="shared" ref="BH2411:BH2441" si="77">IF(N2411="sníž. přenesená",J2411,0)</f>
        <v>0</v>
      </c>
      <c r="BI2411" s="142">
        <f t="shared" ref="BI2411:BI2441" si="78">IF(N2411="nulová",J2411,0)</f>
        <v>0</v>
      </c>
      <c r="BJ2411" s="17" t="s">
        <v>79</v>
      </c>
      <c r="BK2411" s="142">
        <f t="shared" ref="BK2411:BK2441" si="79">ROUND(I2411*H2411,2)</f>
        <v>0</v>
      </c>
      <c r="BL2411" s="17" t="s">
        <v>221</v>
      </c>
      <c r="BM2411" s="141" t="s">
        <v>2851</v>
      </c>
    </row>
    <row r="2412" spans="2:65" s="1" customFormat="1" ht="24.15" customHeight="1">
      <c r="B2412" s="129"/>
      <c r="C2412" s="130" t="s">
        <v>2852</v>
      </c>
      <c r="D2412" s="130" t="s">
        <v>137</v>
      </c>
      <c r="E2412" s="131" t="s">
        <v>2853</v>
      </c>
      <c r="F2412" s="132" t="s">
        <v>2854</v>
      </c>
      <c r="G2412" s="133" t="s">
        <v>316</v>
      </c>
      <c r="H2412" s="134">
        <v>6</v>
      </c>
      <c r="I2412" s="135"/>
      <c r="J2412" s="135">
        <f t="shared" si="70"/>
        <v>0</v>
      </c>
      <c r="K2412" s="136"/>
      <c r="L2412" s="29"/>
      <c r="M2412" s="137" t="s">
        <v>1</v>
      </c>
      <c r="N2412" s="138" t="s">
        <v>36</v>
      </c>
      <c r="O2412" s="139">
        <v>0</v>
      </c>
      <c r="P2412" s="139">
        <f t="shared" si="71"/>
        <v>0</v>
      </c>
      <c r="Q2412" s="139">
        <v>0</v>
      </c>
      <c r="R2412" s="139">
        <f t="shared" si="72"/>
        <v>0</v>
      </c>
      <c r="S2412" s="139">
        <v>0</v>
      </c>
      <c r="T2412" s="140">
        <f t="shared" si="73"/>
        <v>0</v>
      </c>
      <c r="AR2412" s="141" t="s">
        <v>221</v>
      </c>
      <c r="AT2412" s="141" t="s">
        <v>137</v>
      </c>
      <c r="AU2412" s="141" t="s">
        <v>81</v>
      </c>
      <c r="AY2412" s="17" t="s">
        <v>135</v>
      </c>
      <c r="BE2412" s="142">
        <f t="shared" si="74"/>
        <v>0</v>
      </c>
      <c r="BF2412" s="142">
        <f t="shared" si="75"/>
        <v>0</v>
      </c>
      <c r="BG2412" s="142">
        <f t="shared" si="76"/>
        <v>0</v>
      </c>
      <c r="BH2412" s="142">
        <f t="shared" si="77"/>
        <v>0</v>
      </c>
      <c r="BI2412" s="142">
        <f t="shared" si="78"/>
        <v>0</v>
      </c>
      <c r="BJ2412" s="17" t="s">
        <v>79</v>
      </c>
      <c r="BK2412" s="142">
        <f t="shared" si="79"/>
        <v>0</v>
      </c>
      <c r="BL2412" s="17" t="s">
        <v>221</v>
      </c>
      <c r="BM2412" s="141" t="s">
        <v>2855</v>
      </c>
    </row>
    <row r="2413" spans="2:65" s="1" customFormat="1" ht="21.75" customHeight="1">
      <c r="B2413" s="129"/>
      <c r="C2413" s="130" t="s">
        <v>2856</v>
      </c>
      <c r="D2413" s="130" t="s">
        <v>137</v>
      </c>
      <c r="E2413" s="131" t="s">
        <v>2857</v>
      </c>
      <c r="F2413" s="132" t="s">
        <v>2858</v>
      </c>
      <c r="G2413" s="133" t="s">
        <v>316</v>
      </c>
      <c r="H2413" s="134">
        <v>5</v>
      </c>
      <c r="I2413" s="135"/>
      <c r="J2413" s="135">
        <f t="shared" si="70"/>
        <v>0</v>
      </c>
      <c r="K2413" s="136"/>
      <c r="L2413" s="29"/>
      <c r="M2413" s="137" t="s">
        <v>1</v>
      </c>
      <c r="N2413" s="138" t="s">
        <v>36</v>
      </c>
      <c r="O2413" s="139">
        <v>0</v>
      </c>
      <c r="P2413" s="139">
        <f t="shared" si="71"/>
        <v>0</v>
      </c>
      <c r="Q2413" s="139">
        <v>0</v>
      </c>
      <c r="R2413" s="139">
        <f t="shared" si="72"/>
        <v>0</v>
      </c>
      <c r="S2413" s="139">
        <v>0</v>
      </c>
      <c r="T2413" s="140">
        <f t="shared" si="73"/>
        <v>0</v>
      </c>
      <c r="AR2413" s="141" t="s">
        <v>221</v>
      </c>
      <c r="AT2413" s="141" t="s">
        <v>137</v>
      </c>
      <c r="AU2413" s="141" t="s">
        <v>81</v>
      </c>
      <c r="AY2413" s="17" t="s">
        <v>135</v>
      </c>
      <c r="BE2413" s="142">
        <f t="shared" si="74"/>
        <v>0</v>
      </c>
      <c r="BF2413" s="142">
        <f t="shared" si="75"/>
        <v>0</v>
      </c>
      <c r="BG2413" s="142">
        <f t="shared" si="76"/>
        <v>0</v>
      </c>
      <c r="BH2413" s="142">
        <f t="shared" si="77"/>
        <v>0</v>
      </c>
      <c r="BI2413" s="142">
        <f t="shared" si="78"/>
        <v>0</v>
      </c>
      <c r="BJ2413" s="17" t="s">
        <v>79</v>
      </c>
      <c r="BK2413" s="142">
        <f t="shared" si="79"/>
        <v>0</v>
      </c>
      <c r="BL2413" s="17" t="s">
        <v>221</v>
      </c>
      <c r="BM2413" s="141" t="s">
        <v>2859</v>
      </c>
    </row>
    <row r="2414" spans="2:65" s="1" customFormat="1" ht="24.15" customHeight="1">
      <c r="B2414" s="129"/>
      <c r="C2414" s="130" t="s">
        <v>2860</v>
      </c>
      <c r="D2414" s="130" t="s">
        <v>137</v>
      </c>
      <c r="E2414" s="131" t="s">
        <v>2861</v>
      </c>
      <c r="F2414" s="132" t="s">
        <v>2862</v>
      </c>
      <c r="G2414" s="133" t="s">
        <v>316</v>
      </c>
      <c r="H2414" s="134">
        <v>5</v>
      </c>
      <c r="I2414" s="135"/>
      <c r="J2414" s="135">
        <f t="shared" si="70"/>
        <v>0</v>
      </c>
      <c r="K2414" s="136"/>
      <c r="L2414" s="29"/>
      <c r="M2414" s="137" t="s">
        <v>1</v>
      </c>
      <c r="N2414" s="138" t="s">
        <v>36</v>
      </c>
      <c r="O2414" s="139">
        <v>0</v>
      </c>
      <c r="P2414" s="139">
        <f t="shared" si="71"/>
        <v>0</v>
      </c>
      <c r="Q2414" s="139">
        <v>0</v>
      </c>
      <c r="R2414" s="139">
        <f t="shared" si="72"/>
        <v>0</v>
      </c>
      <c r="S2414" s="139">
        <v>0</v>
      </c>
      <c r="T2414" s="140">
        <f t="shared" si="73"/>
        <v>0</v>
      </c>
      <c r="AR2414" s="141" t="s">
        <v>221</v>
      </c>
      <c r="AT2414" s="141" t="s">
        <v>137</v>
      </c>
      <c r="AU2414" s="141" t="s">
        <v>81</v>
      </c>
      <c r="AY2414" s="17" t="s">
        <v>135</v>
      </c>
      <c r="BE2414" s="142">
        <f t="shared" si="74"/>
        <v>0</v>
      </c>
      <c r="BF2414" s="142">
        <f t="shared" si="75"/>
        <v>0</v>
      </c>
      <c r="BG2414" s="142">
        <f t="shared" si="76"/>
        <v>0</v>
      </c>
      <c r="BH2414" s="142">
        <f t="shared" si="77"/>
        <v>0</v>
      </c>
      <c r="BI2414" s="142">
        <f t="shared" si="78"/>
        <v>0</v>
      </c>
      <c r="BJ2414" s="17" t="s">
        <v>79</v>
      </c>
      <c r="BK2414" s="142">
        <f t="shared" si="79"/>
        <v>0</v>
      </c>
      <c r="BL2414" s="17" t="s">
        <v>221</v>
      </c>
      <c r="BM2414" s="141" t="s">
        <v>2863</v>
      </c>
    </row>
    <row r="2415" spans="2:65" s="1" customFormat="1" ht="24.15" customHeight="1">
      <c r="B2415" s="129"/>
      <c r="C2415" s="130" t="s">
        <v>2864</v>
      </c>
      <c r="D2415" s="130" t="s">
        <v>137</v>
      </c>
      <c r="E2415" s="131" t="s">
        <v>2865</v>
      </c>
      <c r="F2415" s="132" t="s">
        <v>2866</v>
      </c>
      <c r="G2415" s="133" t="s">
        <v>316</v>
      </c>
      <c r="H2415" s="134">
        <v>10</v>
      </c>
      <c r="I2415" s="135"/>
      <c r="J2415" s="135">
        <f t="shared" si="70"/>
        <v>0</v>
      </c>
      <c r="K2415" s="136"/>
      <c r="L2415" s="29"/>
      <c r="M2415" s="137" t="s">
        <v>1</v>
      </c>
      <c r="N2415" s="138" t="s">
        <v>36</v>
      </c>
      <c r="O2415" s="139">
        <v>0</v>
      </c>
      <c r="P2415" s="139">
        <f t="shared" si="71"/>
        <v>0</v>
      </c>
      <c r="Q2415" s="139">
        <v>0</v>
      </c>
      <c r="R2415" s="139">
        <f t="shared" si="72"/>
        <v>0</v>
      </c>
      <c r="S2415" s="139">
        <v>0</v>
      </c>
      <c r="T2415" s="140">
        <f t="shared" si="73"/>
        <v>0</v>
      </c>
      <c r="AR2415" s="141" t="s">
        <v>221</v>
      </c>
      <c r="AT2415" s="141" t="s">
        <v>137</v>
      </c>
      <c r="AU2415" s="141" t="s">
        <v>81</v>
      </c>
      <c r="AY2415" s="17" t="s">
        <v>135</v>
      </c>
      <c r="BE2415" s="142">
        <f t="shared" si="74"/>
        <v>0</v>
      </c>
      <c r="BF2415" s="142">
        <f t="shared" si="75"/>
        <v>0</v>
      </c>
      <c r="BG2415" s="142">
        <f t="shared" si="76"/>
        <v>0</v>
      </c>
      <c r="BH2415" s="142">
        <f t="shared" si="77"/>
        <v>0</v>
      </c>
      <c r="BI2415" s="142">
        <f t="shared" si="78"/>
        <v>0</v>
      </c>
      <c r="BJ2415" s="17" t="s">
        <v>79</v>
      </c>
      <c r="BK2415" s="142">
        <f t="shared" si="79"/>
        <v>0</v>
      </c>
      <c r="BL2415" s="17" t="s">
        <v>221</v>
      </c>
      <c r="BM2415" s="141" t="s">
        <v>2867</v>
      </c>
    </row>
    <row r="2416" spans="2:65" s="1" customFormat="1" ht="24.15" customHeight="1">
      <c r="B2416" s="129"/>
      <c r="C2416" s="130" t="s">
        <v>2868</v>
      </c>
      <c r="D2416" s="130" t="s">
        <v>137</v>
      </c>
      <c r="E2416" s="131" t="s">
        <v>2869</v>
      </c>
      <c r="F2416" s="132" t="s">
        <v>2870</v>
      </c>
      <c r="G2416" s="133" t="s">
        <v>316</v>
      </c>
      <c r="H2416" s="134">
        <v>4</v>
      </c>
      <c r="I2416" s="135"/>
      <c r="J2416" s="135">
        <f t="shared" si="70"/>
        <v>0</v>
      </c>
      <c r="K2416" s="136"/>
      <c r="L2416" s="29"/>
      <c r="M2416" s="137" t="s">
        <v>1</v>
      </c>
      <c r="N2416" s="138" t="s">
        <v>36</v>
      </c>
      <c r="O2416" s="139">
        <v>0</v>
      </c>
      <c r="P2416" s="139">
        <f t="shared" si="71"/>
        <v>0</v>
      </c>
      <c r="Q2416" s="139">
        <v>0</v>
      </c>
      <c r="R2416" s="139">
        <f t="shared" si="72"/>
        <v>0</v>
      </c>
      <c r="S2416" s="139">
        <v>0</v>
      </c>
      <c r="T2416" s="140">
        <f t="shared" si="73"/>
        <v>0</v>
      </c>
      <c r="AR2416" s="141" t="s">
        <v>221</v>
      </c>
      <c r="AT2416" s="141" t="s">
        <v>137</v>
      </c>
      <c r="AU2416" s="141" t="s">
        <v>81</v>
      </c>
      <c r="AY2416" s="17" t="s">
        <v>135</v>
      </c>
      <c r="BE2416" s="142">
        <f t="shared" si="74"/>
        <v>0</v>
      </c>
      <c r="BF2416" s="142">
        <f t="shared" si="75"/>
        <v>0</v>
      </c>
      <c r="BG2416" s="142">
        <f t="shared" si="76"/>
        <v>0</v>
      </c>
      <c r="BH2416" s="142">
        <f t="shared" si="77"/>
        <v>0</v>
      </c>
      <c r="BI2416" s="142">
        <f t="shared" si="78"/>
        <v>0</v>
      </c>
      <c r="BJ2416" s="17" t="s">
        <v>79</v>
      </c>
      <c r="BK2416" s="142">
        <f t="shared" si="79"/>
        <v>0</v>
      </c>
      <c r="BL2416" s="17" t="s">
        <v>221</v>
      </c>
      <c r="BM2416" s="141" t="s">
        <v>2871</v>
      </c>
    </row>
    <row r="2417" spans="2:65" s="1" customFormat="1" ht="24.15" customHeight="1">
      <c r="B2417" s="129"/>
      <c r="C2417" s="130" t="s">
        <v>2872</v>
      </c>
      <c r="D2417" s="130" t="s">
        <v>137</v>
      </c>
      <c r="E2417" s="131" t="s">
        <v>2873</v>
      </c>
      <c r="F2417" s="132" t="s">
        <v>2874</v>
      </c>
      <c r="G2417" s="133" t="s">
        <v>316</v>
      </c>
      <c r="H2417" s="134">
        <v>7</v>
      </c>
      <c r="I2417" s="135"/>
      <c r="J2417" s="135">
        <f t="shared" si="70"/>
        <v>0</v>
      </c>
      <c r="K2417" s="136"/>
      <c r="L2417" s="29"/>
      <c r="M2417" s="137" t="s">
        <v>1</v>
      </c>
      <c r="N2417" s="138" t="s">
        <v>36</v>
      </c>
      <c r="O2417" s="139">
        <v>0</v>
      </c>
      <c r="P2417" s="139">
        <f t="shared" si="71"/>
        <v>0</v>
      </c>
      <c r="Q2417" s="139">
        <v>0</v>
      </c>
      <c r="R2417" s="139">
        <f t="shared" si="72"/>
        <v>0</v>
      </c>
      <c r="S2417" s="139">
        <v>0</v>
      </c>
      <c r="T2417" s="140">
        <f t="shared" si="73"/>
        <v>0</v>
      </c>
      <c r="AR2417" s="141" t="s">
        <v>221</v>
      </c>
      <c r="AT2417" s="141" t="s">
        <v>137</v>
      </c>
      <c r="AU2417" s="141" t="s">
        <v>81</v>
      </c>
      <c r="AY2417" s="17" t="s">
        <v>135</v>
      </c>
      <c r="BE2417" s="142">
        <f t="shared" si="74"/>
        <v>0</v>
      </c>
      <c r="BF2417" s="142">
        <f t="shared" si="75"/>
        <v>0</v>
      </c>
      <c r="BG2417" s="142">
        <f t="shared" si="76"/>
        <v>0</v>
      </c>
      <c r="BH2417" s="142">
        <f t="shared" si="77"/>
        <v>0</v>
      </c>
      <c r="BI2417" s="142">
        <f t="shared" si="78"/>
        <v>0</v>
      </c>
      <c r="BJ2417" s="17" t="s">
        <v>79</v>
      </c>
      <c r="BK2417" s="142">
        <f t="shared" si="79"/>
        <v>0</v>
      </c>
      <c r="BL2417" s="17" t="s">
        <v>221</v>
      </c>
      <c r="BM2417" s="141" t="s">
        <v>2875</v>
      </c>
    </row>
    <row r="2418" spans="2:65" s="1" customFormat="1" ht="37.950000000000003" customHeight="1">
      <c r="B2418" s="129"/>
      <c r="C2418" s="130" t="s">
        <v>2876</v>
      </c>
      <c r="D2418" s="130" t="s">
        <v>137</v>
      </c>
      <c r="E2418" s="131" t="s">
        <v>2877</v>
      </c>
      <c r="F2418" s="132" t="s">
        <v>2878</v>
      </c>
      <c r="G2418" s="133" t="s">
        <v>316</v>
      </c>
      <c r="H2418" s="134">
        <v>1</v>
      </c>
      <c r="I2418" s="135"/>
      <c r="J2418" s="135">
        <f t="shared" si="70"/>
        <v>0</v>
      </c>
      <c r="K2418" s="136"/>
      <c r="L2418" s="29"/>
      <c r="M2418" s="137" t="s">
        <v>1</v>
      </c>
      <c r="N2418" s="138" t="s">
        <v>36</v>
      </c>
      <c r="O2418" s="139">
        <v>0</v>
      </c>
      <c r="P2418" s="139">
        <f t="shared" si="71"/>
        <v>0</v>
      </c>
      <c r="Q2418" s="139">
        <v>0</v>
      </c>
      <c r="R2418" s="139">
        <f t="shared" si="72"/>
        <v>0</v>
      </c>
      <c r="S2418" s="139">
        <v>0</v>
      </c>
      <c r="T2418" s="140">
        <f t="shared" si="73"/>
        <v>0</v>
      </c>
      <c r="AR2418" s="141" t="s">
        <v>221</v>
      </c>
      <c r="AT2418" s="141" t="s">
        <v>137</v>
      </c>
      <c r="AU2418" s="141" t="s">
        <v>81</v>
      </c>
      <c r="AY2418" s="17" t="s">
        <v>135</v>
      </c>
      <c r="BE2418" s="142">
        <f t="shared" si="74"/>
        <v>0</v>
      </c>
      <c r="BF2418" s="142">
        <f t="shared" si="75"/>
        <v>0</v>
      </c>
      <c r="BG2418" s="142">
        <f t="shared" si="76"/>
        <v>0</v>
      </c>
      <c r="BH2418" s="142">
        <f t="shared" si="77"/>
        <v>0</v>
      </c>
      <c r="BI2418" s="142">
        <f t="shared" si="78"/>
        <v>0</v>
      </c>
      <c r="BJ2418" s="17" t="s">
        <v>79</v>
      </c>
      <c r="BK2418" s="142">
        <f t="shared" si="79"/>
        <v>0</v>
      </c>
      <c r="BL2418" s="17" t="s">
        <v>221</v>
      </c>
      <c r="BM2418" s="141" t="s">
        <v>2879</v>
      </c>
    </row>
    <row r="2419" spans="2:65" s="1" customFormat="1" ht="37.950000000000003" customHeight="1">
      <c r="B2419" s="129"/>
      <c r="C2419" s="130" t="s">
        <v>2880</v>
      </c>
      <c r="D2419" s="130" t="s">
        <v>137</v>
      </c>
      <c r="E2419" s="131" t="s">
        <v>2881</v>
      </c>
      <c r="F2419" s="132" t="s">
        <v>2882</v>
      </c>
      <c r="G2419" s="133" t="s">
        <v>316</v>
      </c>
      <c r="H2419" s="134">
        <v>2</v>
      </c>
      <c r="I2419" s="135"/>
      <c r="J2419" s="135">
        <f t="shared" si="70"/>
        <v>0</v>
      </c>
      <c r="K2419" s="136"/>
      <c r="L2419" s="29"/>
      <c r="M2419" s="137" t="s">
        <v>1</v>
      </c>
      <c r="N2419" s="138" t="s">
        <v>36</v>
      </c>
      <c r="O2419" s="139">
        <v>0</v>
      </c>
      <c r="P2419" s="139">
        <f t="shared" si="71"/>
        <v>0</v>
      </c>
      <c r="Q2419" s="139">
        <v>0</v>
      </c>
      <c r="R2419" s="139">
        <f t="shared" si="72"/>
        <v>0</v>
      </c>
      <c r="S2419" s="139">
        <v>0</v>
      </c>
      <c r="T2419" s="140">
        <f t="shared" si="73"/>
        <v>0</v>
      </c>
      <c r="AR2419" s="141" t="s">
        <v>221</v>
      </c>
      <c r="AT2419" s="141" t="s">
        <v>137</v>
      </c>
      <c r="AU2419" s="141" t="s">
        <v>81</v>
      </c>
      <c r="AY2419" s="17" t="s">
        <v>135</v>
      </c>
      <c r="BE2419" s="142">
        <f t="shared" si="74"/>
        <v>0</v>
      </c>
      <c r="BF2419" s="142">
        <f t="shared" si="75"/>
        <v>0</v>
      </c>
      <c r="BG2419" s="142">
        <f t="shared" si="76"/>
        <v>0</v>
      </c>
      <c r="BH2419" s="142">
        <f t="shared" si="77"/>
        <v>0</v>
      </c>
      <c r="BI2419" s="142">
        <f t="shared" si="78"/>
        <v>0</v>
      </c>
      <c r="BJ2419" s="17" t="s">
        <v>79</v>
      </c>
      <c r="BK2419" s="142">
        <f t="shared" si="79"/>
        <v>0</v>
      </c>
      <c r="BL2419" s="17" t="s">
        <v>221</v>
      </c>
      <c r="BM2419" s="141" t="s">
        <v>2883</v>
      </c>
    </row>
    <row r="2420" spans="2:65" s="1" customFormat="1" ht="33" customHeight="1">
      <c r="B2420" s="129"/>
      <c r="C2420" s="130" t="s">
        <v>2884</v>
      </c>
      <c r="D2420" s="130" t="s">
        <v>137</v>
      </c>
      <c r="E2420" s="131" t="s">
        <v>2885</v>
      </c>
      <c r="F2420" s="132" t="s">
        <v>2886</v>
      </c>
      <c r="G2420" s="133" t="s">
        <v>316</v>
      </c>
      <c r="H2420" s="134">
        <v>1</v>
      </c>
      <c r="I2420" s="135"/>
      <c r="J2420" s="135">
        <f t="shared" si="70"/>
        <v>0</v>
      </c>
      <c r="K2420" s="136"/>
      <c r="L2420" s="29"/>
      <c r="M2420" s="137" t="s">
        <v>1</v>
      </c>
      <c r="N2420" s="138" t="s">
        <v>36</v>
      </c>
      <c r="O2420" s="139">
        <v>0</v>
      </c>
      <c r="P2420" s="139">
        <f t="shared" si="71"/>
        <v>0</v>
      </c>
      <c r="Q2420" s="139">
        <v>0</v>
      </c>
      <c r="R2420" s="139">
        <f t="shared" si="72"/>
        <v>0</v>
      </c>
      <c r="S2420" s="139">
        <v>0</v>
      </c>
      <c r="T2420" s="140">
        <f t="shared" si="73"/>
        <v>0</v>
      </c>
      <c r="AR2420" s="141" t="s">
        <v>221</v>
      </c>
      <c r="AT2420" s="141" t="s">
        <v>137</v>
      </c>
      <c r="AU2420" s="141" t="s">
        <v>81</v>
      </c>
      <c r="AY2420" s="17" t="s">
        <v>135</v>
      </c>
      <c r="BE2420" s="142">
        <f t="shared" si="74"/>
        <v>0</v>
      </c>
      <c r="BF2420" s="142">
        <f t="shared" si="75"/>
        <v>0</v>
      </c>
      <c r="BG2420" s="142">
        <f t="shared" si="76"/>
        <v>0</v>
      </c>
      <c r="BH2420" s="142">
        <f t="shared" si="77"/>
        <v>0</v>
      </c>
      <c r="BI2420" s="142">
        <f t="shared" si="78"/>
        <v>0</v>
      </c>
      <c r="BJ2420" s="17" t="s">
        <v>79</v>
      </c>
      <c r="BK2420" s="142">
        <f t="shared" si="79"/>
        <v>0</v>
      </c>
      <c r="BL2420" s="17" t="s">
        <v>221</v>
      </c>
      <c r="BM2420" s="141" t="s">
        <v>2887</v>
      </c>
    </row>
    <row r="2421" spans="2:65" s="1" customFormat="1" ht="37.950000000000003" customHeight="1">
      <c r="B2421" s="129"/>
      <c r="C2421" s="130" t="s">
        <v>2888</v>
      </c>
      <c r="D2421" s="130" t="s">
        <v>137</v>
      </c>
      <c r="E2421" s="131" t="s">
        <v>2889</v>
      </c>
      <c r="F2421" s="132" t="s">
        <v>2890</v>
      </c>
      <c r="G2421" s="133" t="s">
        <v>316</v>
      </c>
      <c r="H2421" s="134">
        <v>1</v>
      </c>
      <c r="I2421" s="135"/>
      <c r="J2421" s="135">
        <f t="shared" si="70"/>
        <v>0</v>
      </c>
      <c r="K2421" s="136"/>
      <c r="L2421" s="29"/>
      <c r="M2421" s="137" t="s">
        <v>1</v>
      </c>
      <c r="N2421" s="138" t="s">
        <v>36</v>
      </c>
      <c r="O2421" s="139">
        <v>0</v>
      </c>
      <c r="P2421" s="139">
        <f t="shared" si="71"/>
        <v>0</v>
      </c>
      <c r="Q2421" s="139">
        <v>0</v>
      </c>
      <c r="R2421" s="139">
        <f t="shared" si="72"/>
        <v>0</v>
      </c>
      <c r="S2421" s="139">
        <v>0</v>
      </c>
      <c r="T2421" s="140">
        <f t="shared" si="73"/>
        <v>0</v>
      </c>
      <c r="AR2421" s="141" t="s">
        <v>221</v>
      </c>
      <c r="AT2421" s="141" t="s">
        <v>137</v>
      </c>
      <c r="AU2421" s="141" t="s">
        <v>81</v>
      </c>
      <c r="AY2421" s="17" t="s">
        <v>135</v>
      </c>
      <c r="BE2421" s="142">
        <f t="shared" si="74"/>
        <v>0</v>
      </c>
      <c r="BF2421" s="142">
        <f t="shared" si="75"/>
        <v>0</v>
      </c>
      <c r="BG2421" s="142">
        <f t="shared" si="76"/>
        <v>0</v>
      </c>
      <c r="BH2421" s="142">
        <f t="shared" si="77"/>
        <v>0</v>
      </c>
      <c r="BI2421" s="142">
        <f t="shared" si="78"/>
        <v>0</v>
      </c>
      <c r="BJ2421" s="17" t="s">
        <v>79</v>
      </c>
      <c r="BK2421" s="142">
        <f t="shared" si="79"/>
        <v>0</v>
      </c>
      <c r="BL2421" s="17" t="s">
        <v>221</v>
      </c>
      <c r="BM2421" s="141" t="s">
        <v>2891</v>
      </c>
    </row>
    <row r="2422" spans="2:65" s="1" customFormat="1" ht="37.950000000000003" customHeight="1">
      <c r="B2422" s="129"/>
      <c r="C2422" s="130" t="s">
        <v>2892</v>
      </c>
      <c r="D2422" s="130" t="s">
        <v>137</v>
      </c>
      <c r="E2422" s="131" t="s">
        <v>2893</v>
      </c>
      <c r="F2422" s="132" t="s">
        <v>2894</v>
      </c>
      <c r="G2422" s="133" t="s">
        <v>316</v>
      </c>
      <c r="H2422" s="134">
        <v>1</v>
      </c>
      <c r="I2422" s="135"/>
      <c r="J2422" s="135">
        <f t="shared" si="70"/>
        <v>0</v>
      </c>
      <c r="K2422" s="136"/>
      <c r="L2422" s="29"/>
      <c r="M2422" s="137" t="s">
        <v>1</v>
      </c>
      <c r="N2422" s="138" t="s">
        <v>36</v>
      </c>
      <c r="O2422" s="139">
        <v>0</v>
      </c>
      <c r="P2422" s="139">
        <f t="shared" si="71"/>
        <v>0</v>
      </c>
      <c r="Q2422" s="139">
        <v>0</v>
      </c>
      <c r="R2422" s="139">
        <f t="shared" si="72"/>
        <v>0</v>
      </c>
      <c r="S2422" s="139">
        <v>0</v>
      </c>
      <c r="T2422" s="140">
        <f t="shared" si="73"/>
        <v>0</v>
      </c>
      <c r="AR2422" s="141" t="s">
        <v>221</v>
      </c>
      <c r="AT2422" s="141" t="s">
        <v>137</v>
      </c>
      <c r="AU2422" s="141" t="s">
        <v>81</v>
      </c>
      <c r="AY2422" s="17" t="s">
        <v>135</v>
      </c>
      <c r="BE2422" s="142">
        <f t="shared" si="74"/>
        <v>0</v>
      </c>
      <c r="BF2422" s="142">
        <f t="shared" si="75"/>
        <v>0</v>
      </c>
      <c r="BG2422" s="142">
        <f t="shared" si="76"/>
        <v>0</v>
      </c>
      <c r="BH2422" s="142">
        <f t="shared" si="77"/>
        <v>0</v>
      </c>
      <c r="BI2422" s="142">
        <f t="shared" si="78"/>
        <v>0</v>
      </c>
      <c r="BJ2422" s="17" t="s">
        <v>79</v>
      </c>
      <c r="BK2422" s="142">
        <f t="shared" si="79"/>
        <v>0</v>
      </c>
      <c r="BL2422" s="17" t="s">
        <v>221</v>
      </c>
      <c r="BM2422" s="141" t="s">
        <v>2895</v>
      </c>
    </row>
    <row r="2423" spans="2:65" s="1" customFormat="1" ht="37.950000000000003" customHeight="1">
      <c r="B2423" s="129"/>
      <c r="C2423" s="130" t="s">
        <v>2896</v>
      </c>
      <c r="D2423" s="130" t="s">
        <v>137</v>
      </c>
      <c r="E2423" s="131" t="s">
        <v>2897</v>
      </c>
      <c r="F2423" s="132" t="s">
        <v>2898</v>
      </c>
      <c r="G2423" s="133" t="s">
        <v>316</v>
      </c>
      <c r="H2423" s="134">
        <v>1</v>
      </c>
      <c r="I2423" s="135"/>
      <c r="J2423" s="135">
        <f t="shared" si="70"/>
        <v>0</v>
      </c>
      <c r="K2423" s="136"/>
      <c r="L2423" s="29"/>
      <c r="M2423" s="137" t="s">
        <v>1</v>
      </c>
      <c r="N2423" s="138" t="s">
        <v>36</v>
      </c>
      <c r="O2423" s="139">
        <v>0</v>
      </c>
      <c r="P2423" s="139">
        <f t="shared" si="71"/>
        <v>0</v>
      </c>
      <c r="Q2423" s="139">
        <v>0</v>
      </c>
      <c r="R2423" s="139">
        <f t="shared" si="72"/>
        <v>0</v>
      </c>
      <c r="S2423" s="139">
        <v>0</v>
      </c>
      <c r="T2423" s="140">
        <f t="shared" si="73"/>
        <v>0</v>
      </c>
      <c r="AR2423" s="141" t="s">
        <v>221</v>
      </c>
      <c r="AT2423" s="141" t="s">
        <v>137</v>
      </c>
      <c r="AU2423" s="141" t="s">
        <v>81</v>
      </c>
      <c r="AY2423" s="17" t="s">
        <v>135</v>
      </c>
      <c r="BE2423" s="142">
        <f t="shared" si="74"/>
        <v>0</v>
      </c>
      <c r="BF2423" s="142">
        <f t="shared" si="75"/>
        <v>0</v>
      </c>
      <c r="BG2423" s="142">
        <f t="shared" si="76"/>
        <v>0</v>
      </c>
      <c r="BH2423" s="142">
        <f t="shared" si="77"/>
        <v>0</v>
      </c>
      <c r="BI2423" s="142">
        <f t="shared" si="78"/>
        <v>0</v>
      </c>
      <c r="BJ2423" s="17" t="s">
        <v>79</v>
      </c>
      <c r="BK2423" s="142">
        <f t="shared" si="79"/>
        <v>0</v>
      </c>
      <c r="BL2423" s="17" t="s">
        <v>221</v>
      </c>
      <c r="BM2423" s="141" t="s">
        <v>2899</v>
      </c>
    </row>
    <row r="2424" spans="2:65" s="1" customFormat="1" ht="24.15" customHeight="1">
      <c r="B2424" s="129"/>
      <c r="C2424" s="130" t="s">
        <v>2900</v>
      </c>
      <c r="D2424" s="130" t="s">
        <v>137</v>
      </c>
      <c r="E2424" s="131" t="s">
        <v>2901</v>
      </c>
      <c r="F2424" s="132" t="s">
        <v>2902</v>
      </c>
      <c r="G2424" s="133" t="s">
        <v>316</v>
      </c>
      <c r="H2424" s="134">
        <v>2</v>
      </c>
      <c r="I2424" s="135"/>
      <c r="J2424" s="135">
        <f t="shared" si="70"/>
        <v>0</v>
      </c>
      <c r="K2424" s="136"/>
      <c r="L2424" s="29"/>
      <c r="M2424" s="137" t="s">
        <v>1</v>
      </c>
      <c r="N2424" s="138" t="s">
        <v>36</v>
      </c>
      <c r="O2424" s="139">
        <v>0</v>
      </c>
      <c r="P2424" s="139">
        <f t="shared" si="71"/>
        <v>0</v>
      </c>
      <c r="Q2424" s="139">
        <v>0</v>
      </c>
      <c r="R2424" s="139">
        <f t="shared" si="72"/>
        <v>0</v>
      </c>
      <c r="S2424" s="139">
        <v>0</v>
      </c>
      <c r="T2424" s="140">
        <f t="shared" si="73"/>
        <v>0</v>
      </c>
      <c r="AR2424" s="141" t="s">
        <v>221</v>
      </c>
      <c r="AT2424" s="141" t="s">
        <v>137</v>
      </c>
      <c r="AU2424" s="141" t="s">
        <v>81</v>
      </c>
      <c r="AY2424" s="17" t="s">
        <v>135</v>
      </c>
      <c r="BE2424" s="142">
        <f t="shared" si="74"/>
        <v>0</v>
      </c>
      <c r="BF2424" s="142">
        <f t="shared" si="75"/>
        <v>0</v>
      </c>
      <c r="BG2424" s="142">
        <f t="shared" si="76"/>
        <v>0</v>
      </c>
      <c r="BH2424" s="142">
        <f t="shared" si="77"/>
        <v>0</v>
      </c>
      <c r="BI2424" s="142">
        <f t="shared" si="78"/>
        <v>0</v>
      </c>
      <c r="BJ2424" s="17" t="s">
        <v>79</v>
      </c>
      <c r="BK2424" s="142">
        <f t="shared" si="79"/>
        <v>0</v>
      </c>
      <c r="BL2424" s="17" t="s">
        <v>221</v>
      </c>
      <c r="BM2424" s="141" t="s">
        <v>2903</v>
      </c>
    </row>
    <row r="2425" spans="2:65" s="1" customFormat="1" ht="24.15" customHeight="1">
      <c r="B2425" s="129"/>
      <c r="C2425" s="130" t="s">
        <v>2904</v>
      </c>
      <c r="D2425" s="130" t="s">
        <v>137</v>
      </c>
      <c r="E2425" s="131" t="s">
        <v>2905</v>
      </c>
      <c r="F2425" s="132" t="s">
        <v>2906</v>
      </c>
      <c r="G2425" s="133" t="s">
        <v>316</v>
      </c>
      <c r="H2425" s="134">
        <v>1</v>
      </c>
      <c r="I2425" s="135"/>
      <c r="J2425" s="135">
        <f t="shared" si="70"/>
        <v>0</v>
      </c>
      <c r="K2425" s="136"/>
      <c r="L2425" s="29"/>
      <c r="M2425" s="137" t="s">
        <v>1</v>
      </c>
      <c r="N2425" s="138" t="s">
        <v>36</v>
      </c>
      <c r="O2425" s="139">
        <v>0</v>
      </c>
      <c r="P2425" s="139">
        <f t="shared" si="71"/>
        <v>0</v>
      </c>
      <c r="Q2425" s="139">
        <v>0</v>
      </c>
      <c r="R2425" s="139">
        <f t="shared" si="72"/>
        <v>0</v>
      </c>
      <c r="S2425" s="139">
        <v>0</v>
      </c>
      <c r="T2425" s="140">
        <f t="shared" si="73"/>
        <v>0</v>
      </c>
      <c r="AR2425" s="141" t="s">
        <v>221</v>
      </c>
      <c r="AT2425" s="141" t="s">
        <v>137</v>
      </c>
      <c r="AU2425" s="141" t="s">
        <v>81</v>
      </c>
      <c r="AY2425" s="17" t="s">
        <v>135</v>
      </c>
      <c r="BE2425" s="142">
        <f t="shared" si="74"/>
        <v>0</v>
      </c>
      <c r="BF2425" s="142">
        <f t="shared" si="75"/>
        <v>0</v>
      </c>
      <c r="BG2425" s="142">
        <f t="shared" si="76"/>
        <v>0</v>
      </c>
      <c r="BH2425" s="142">
        <f t="shared" si="77"/>
        <v>0</v>
      </c>
      <c r="BI2425" s="142">
        <f t="shared" si="78"/>
        <v>0</v>
      </c>
      <c r="BJ2425" s="17" t="s">
        <v>79</v>
      </c>
      <c r="BK2425" s="142">
        <f t="shared" si="79"/>
        <v>0</v>
      </c>
      <c r="BL2425" s="17" t="s">
        <v>221</v>
      </c>
      <c r="BM2425" s="141" t="s">
        <v>2907</v>
      </c>
    </row>
    <row r="2426" spans="2:65" s="1" customFormat="1" ht="37.950000000000003" customHeight="1">
      <c r="B2426" s="129"/>
      <c r="C2426" s="130" t="s">
        <v>2908</v>
      </c>
      <c r="D2426" s="130" t="s">
        <v>137</v>
      </c>
      <c r="E2426" s="131" t="s">
        <v>2909</v>
      </c>
      <c r="F2426" s="132" t="s">
        <v>2910</v>
      </c>
      <c r="G2426" s="133" t="s">
        <v>316</v>
      </c>
      <c r="H2426" s="134">
        <v>2</v>
      </c>
      <c r="I2426" s="135"/>
      <c r="J2426" s="135">
        <f t="shared" si="70"/>
        <v>0</v>
      </c>
      <c r="K2426" s="136"/>
      <c r="L2426" s="29"/>
      <c r="M2426" s="137" t="s">
        <v>1</v>
      </c>
      <c r="N2426" s="138" t="s">
        <v>36</v>
      </c>
      <c r="O2426" s="139">
        <v>0</v>
      </c>
      <c r="P2426" s="139">
        <f t="shared" si="71"/>
        <v>0</v>
      </c>
      <c r="Q2426" s="139">
        <v>0</v>
      </c>
      <c r="R2426" s="139">
        <f t="shared" si="72"/>
        <v>0</v>
      </c>
      <c r="S2426" s="139">
        <v>0</v>
      </c>
      <c r="T2426" s="140">
        <f t="shared" si="73"/>
        <v>0</v>
      </c>
      <c r="AR2426" s="141" t="s">
        <v>221</v>
      </c>
      <c r="AT2426" s="141" t="s">
        <v>137</v>
      </c>
      <c r="AU2426" s="141" t="s">
        <v>81</v>
      </c>
      <c r="AY2426" s="17" t="s">
        <v>135</v>
      </c>
      <c r="BE2426" s="142">
        <f t="shared" si="74"/>
        <v>0</v>
      </c>
      <c r="BF2426" s="142">
        <f t="shared" si="75"/>
        <v>0</v>
      </c>
      <c r="BG2426" s="142">
        <f t="shared" si="76"/>
        <v>0</v>
      </c>
      <c r="BH2426" s="142">
        <f t="shared" si="77"/>
        <v>0</v>
      </c>
      <c r="BI2426" s="142">
        <f t="shared" si="78"/>
        <v>0</v>
      </c>
      <c r="BJ2426" s="17" t="s">
        <v>79</v>
      </c>
      <c r="BK2426" s="142">
        <f t="shared" si="79"/>
        <v>0</v>
      </c>
      <c r="BL2426" s="17" t="s">
        <v>221</v>
      </c>
      <c r="BM2426" s="141" t="s">
        <v>2911</v>
      </c>
    </row>
    <row r="2427" spans="2:65" s="1" customFormat="1" ht="24.15" customHeight="1">
      <c r="B2427" s="129"/>
      <c r="C2427" s="130" t="s">
        <v>2912</v>
      </c>
      <c r="D2427" s="130" t="s">
        <v>137</v>
      </c>
      <c r="E2427" s="131" t="s">
        <v>2913</v>
      </c>
      <c r="F2427" s="132" t="s">
        <v>2914</v>
      </c>
      <c r="G2427" s="133" t="s">
        <v>316</v>
      </c>
      <c r="H2427" s="134">
        <v>13</v>
      </c>
      <c r="I2427" s="135"/>
      <c r="J2427" s="135">
        <f t="shared" si="70"/>
        <v>0</v>
      </c>
      <c r="K2427" s="136"/>
      <c r="L2427" s="29"/>
      <c r="M2427" s="137" t="s">
        <v>1</v>
      </c>
      <c r="N2427" s="138" t="s">
        <v>36</v>
      </c>
      <c r="O2427" s="139">
        <v>0</v>
      </c>
      <c r="P2427" s="139">
        <f t="shared" si="71"/>
        <v>0</v>
      </c>
      <c r="Q2427" s="139">
        <v>0</v>
      </c>
      <c r="R2427" s="139">
        <f t="shared" si="72"/>
        <v>0</v>
      </c>
      <c r="S2427" s="139">
        <v>0</v>
      </c>
      <c r="T2427" s="140">
        <f t="shared" si="73"/>
        <v>0</v>
      </c>
      <c r="AR2427" s="141" t="s">
        <v>221</v>
      </c>
      <c r="AT2427" s="141" t="s">
        <v>137</v>
      </c>
      <c r="AU2427" s="141" t="s">
        <v>81</v>
      </c>
      <c r="AY2427" s="17" t="s">
        <v>135</v>
      </c>
      <c r="BE2427" s="142">
        <f t="shared" si="74"/>
        <v>0</v>
      </c>
      <c r="BF2427" s="142">
        <f t="shared" si="75"/>
        <v>0</v>
      </c>
      <c r="BG2427" s="142">
        <f t="shared" si="76"/>
        <v>0</v>
      </c>
      <c r="BH2427" s="142">
        <f t="shared" si="77"/>
        <v>0</v>
      </c>
      <c r="BI2427" s="142">
        <f t="shared" si="78"/>
        <v>0</v>
      </c>
      <c r="BJ2427" s="17" t="s">
        <v>79</v>
      </c>
      <c r="BK2427" s="142">
        <f t="shared" si="79"/>
        <v>0</v>
      </c>
      <c r="BL2427" s="17" t="s">
        <v>221</v>
      </c>
      <c r="BM2427" s="141" t="s">
        <v>2915</v>
      </c>
    </row>
    <row r="2428" spans="2:65" s="1" customFormat="1" ht="21.75" customHeight="1">
      <c r="B2428" s="129"/>
      <c r="C2428" s="130" t="s">
        <v>2916</v>
      </c>
      <c r="D2428" s="130" t="s">
        <v>137</v>
      </c>
      <c r="E2428" s="131" t="s">
        <v>2917</v>
      </c>
      <c r="F2428" s="132" t="s">
        <v>2918</v>
      </c>
      <c r="G2428" s="133" t="s">
        <v>316</v>
      </c>
      <c r="H2428" s="134">
        <v>1</v>
      </c>
      <c r="I2428" s="135"/>
      <c r="J2428" s="135">
        <f t="shared" si="70"/>
        <v>0</v>
      </c>
      <c r="K2428" s="136"/>
      <c r="L2428" s="29"/>
      <c r="M2428" s="137" t="s">
        <v>1</v>
      </c>
      <c r="N2428" s="138" t="s">
        <v>36</v>
      </c>
      <c r="O2428" s="139">
        <v>0</v>
      </c>
      <c r="P2428" s="139">
        <f t="shared" si="71"/>
        <v>0</v>
      </c>
      <c r="Q2428" s="139">
        <v>0</v>
      </c>
      <c r="R2428" s="139">
        <f t="shared" si="72"/>
        <v>0</v>
      </c>
      <c r="S2428" s="139">
        <v>0</v>
      </c>
      <c r="T2428" s="140">
        <f t="shared" si="73"/>
        <v>0</v>
      </c>
      <c r="AR2428" s="141" t="s">
        <v>221</v>
      </c>
      <c r="AT2428" s="141" t="s">
        <v>137</v>
      </c>
      <c r="AU2428" s="141" t="s">
        <v>81</v>
      </c>
      <c r="AY2428" s="17" t="s">
        <v>135</v>
      </c>
      <c r="BE2428" s="142">
        <f t="shared" si="74"/>
        <v>0</v>
      </c>
      <c r="BF2428" s="142">
        <f t="shared" si="75"/>
        <v>0</v>
      </c>
      <c r="BG2428" s="142">
        <f t="shared" si="76"/>
        <v>0</v>
      </c>
      <c r="BH2428" s="142">
        <f t="shared" si="77"/>
        <v>0</v>
      </c>
      <c r="BI2428" s="142">
        <f t="shared" si="78"/>
        <v>0</v>
      </c>
      <c r="BJ2428" s="17" t="s">
        <v>79</v>
      </c>
      <c r="BK2428" s="142">
        <f t="shared" si="79"/>
        <v>0</v>
      </c>
      <c r="BL2428" s="17" t="s">
        <v>221</v>
      </c>
      <c r="BM2428" s="141" t="s">
        <v>2919</v>
      </c>
    </row>
    <row r="2429" spans="2:65" s="1" customFormat="1" ht="44.25" customHeight="1">
      <c r="B2429" s="129"/>
      <c r="C2429" s="130" t="s">
        <v>2920</v>
      </c>
      <c r="D2429" s="130" t="s">
        <v>137</v>
      </c>
      <c r="E2429" s="131" t="s">
        <v>2921</v>
      </c>
      <c r="F2429" s="132" t="s">
        <v>2922</v>
      </c>
      <c r="G2429" s="133" t="s">
        <v>316</v>
      </c>
      <c r="H2429" s="134">
        <v>1</v>
      </c>
      <c r="I2429" s="135"/>
      <c r="J2429" s="135">
        <f t="shared" si="70"/>
        <v>0</v>
      </c>
      <c r="K2429" s="136"/>
      <c r="L2429" s="29"/>
      <c r="M2429" s="137" t="s">
        <v>1</v>
      </c>
      <c r="N2429" s="138" t="s">
        <v>36</v>
      </c>
      <c r="O2429" s="139">
        <v>0</v>
      </c>
      <c r="P2429" s="139">
        <f t="shared" si="71"/>
        <v>0</v>
      </c>
      <c r="Q2429" s="139">
        <v>0</v>
      </c>
      <c r="R2429" s="139">
        <f t="shared" si="72"/>
        <v>0</v>
      </c>
      <c r="S2429" s="139">
        <v>0</v>
      </c>
      <c r="T2429" s="140">
        <f t="shared" si="73"/>
        <v>0</v>
      </c>
      <c r="AR2429" s="141" t="s">
        <v>221</v>
      </c>
      <c r="AT2429" s="141" t="s">
        <v>137</v>
      </c>
      <c r="AU2429" s="141" t="s">
        <v>81</v>
      </c>
      <c r="AY2429" s="17" t="s">
        <v>135</v>
      </c>
      <c r="BE2429" s="142">
        <f t="shared" si="74"/>
        <v>0</v>
      </c>
      <c r="BF2429" s="142">
        <f t="shared" si="75"/>
        <v>0</v>
      </c>
      <c r="BG2429" s="142">
        <f t="shared" si="76"/>
        <v>0</v>
      </c>
      <c r="BH2429" s="142">
        <f t="shared" si="77"/>
        <v>0</v>
      </c>
      <c r="BI2429" s="142">
        <f t="shared" si="78"/>
        <v>0</v>
      </c>
      <c r="BJ2429" s="17" t="s">
        <v>79</v>
      </c>
      <c r="BK2429" s="142">
        <f t="shared" si="79"/>
        <v>0</v>
      </c>
      <c r="BL2429" s="17" t="s">
        <v>221</v>
      </c>
      <c r="BM2429" s="141" t="s">
        <v>2923</v>
      </c>
    </row>
    <row r="2430" spans="2:65" s="1" customFormat="1" ht="33" customHeight="1">
      <c r="B2430" s="129"/>
      <c r="C2430" s="130" t="s">
        <v>2924</v>
      </c>
      <c r="D2430" s="130" t="s">
        <v>137</v>
      </c>
      <c r="E2430" s="131" t="s">
        <v>2925</v>
      </c>
      <c r="F2430" s="132" t="s">
        <v>2926</v>
      </c>
      <c r="G2430" s="133" t="s">
        <v>330</v>
      </c>
      <c r="H2430" s="134">
        <v>13</v>
      </c>
      <c r="I2430" s="135"/>
      <c r="J2430" s="135">
        <f t="shared" si="70"/>
        <v>0</v>
      </c>
      <c r="K2430" s="136"/>
      <c r="L2430" s="29"/>
      <c r="M2430" s="137" t="s">
        <v>1</v>
      </c>
      <c r="N2430" s="138" t="s">
        <v>36</v>
      </c>
      <c r="O2430" s="139">
        <v>0</v>
      </c>
      <c r="P2430" s="139">
        <f t="shared" si="71"/>
        <v>0</v>
      </c>
      <c r="Q2430" s="139">
        <v>0</v>
      </c>
      <c r="R2430" s="139">
        <f t="shared" si="72"/>
        <v>0</v>
      </c>
      <c r="S2430" s="139">
        <v>0</v>
      </c>
      <c r="T2430" s="140">
        <f t="shared" si="73"/>
        <v>0</v>
      </c>
      <c r="AR2430" s="141" t="s">
        <v>221</v>
      </c>
      <c r="AT2430" s="141" t="s">
        <v>137</v>
      </c>
      <c r="AU2430" s="141" t="s">
        <v>81</v>
      </c>
      <c r="AY2430" s="17" t="s">
        <v>135</v>
      </c>
      <c r="BE2430" s="142">
        <f t="shared" si="74"/>
        <v>0</v>
      </c>
      <c r="BF2430" s="142">
        <f t="shared" si="75"/>
        <v>0</v>
      </c>
      <c r="BG2430" s="142">
        <f t="shared" si="76"/>
        <v>0</v>
      </c>
      <c r="BH2430" s="142">
        <f t="shared" si="77"/>
        <v>0</v>
      </c>
      <c r="BI2430" s="142">
        <f t="shared" si="78"/>
        <v>0</v>
      </c>
      <c r="BJ2430" s="17" t="s">
        <v>79</v>
      </c>
      <c r="BK2430" s="142">
        <f t="shared" si="79"/>
        <v>0</v>
      </c>
      <c r="BL2430" s="17" t="s">
        <v>221</v>
      </c>
      <c r="BM2430" s="141" t="s">
        <v>2927</v>
      </c>
    </row>
    <row r="2431" spans="2:65" s="1" customFormat="1" ht="37.950000000000003" customHeight="1">
      <c r="B2431" s="129"/>
      <c r="C2431" s="130" t="s">
        <v>2928</v>
      </c>
      <c r="D2431" s="130" t="s">
        <v>137</v>
      </c>
      <c r="E2431" s="131" t="s">
        <v>2929</v>
      </c>
      <c r="F2431" s="132" t="s">
        <v>2930</v>
      </c>
      <c r="G2431" s="133" t="s">
        <v>330</v>
      </c>
      <c r="H2431" s="134">
        <v>1</v>
      </c>
      <c r="I2431" s="135"/>
      <c r="J2431" s="135">
        <f t="shared" si="70"/>
        <v>0</v>
      </c>
      <c r="K2431" s="136"/>
      <c r="L2431" s="29"/>
      <c r="M2431" s="137" t="s">
        <v>1</v>
      </c>
      <c r="N2431" s="138" t="s">
        <v>36</v>
      </c>
      <c r="O2431" s="139">
        <v>0</v>
      </c>
      <c r="P2431" s="139">
        <f t="shared" si="71"/>
        <v>0</v>
      </c>
      <c r="Q2431" s="139">
        <v>0</v>
      </c>
      <c r="R2431" s="139">
        <f t="shared" si="72"/>
        <v>0</v>
      </c>
      <c r="S2431" s="139">
        <v>0</v>
      </c>
      <c r="T2431" s="140">
        <f t="shared" si="73"/>
        <v>0</v>
      </c>
      <c r="AR2431" s="141" t="s">
        <v>221</v>
      </c>
      <c r="AT2431" s="141" t="s">
        <v>137</v>
      </c>
      <c r="AU2431" s="141" t="s">
        <v>81</v>
      </c>
      <c r="AY2431" s="17" t="s">
        <v>135</v>
      </c>
      <c r="BE2431" s="142">
        <f t="shared" si="74"/>
        <v>0</v>
      </c>
      <c r="BF2431" s="142">
        <f t="shared" si="75"/>
        <v>0</v>
      </c>
      <c r="BG2431" s="142">
        <f t="shared" si="76"/>
        <v>0</v>
      </c>
      <c r="BH2431" s="142">
        <f t="shared" si="77"/>
        <v>0</v>
      </c>
      <c r="BI2431" s="142">
        <f t="shared" si="78"/>
        <v>0</v>
      </c>
      <c r="BJ2431" s="17" t="s">
        <v>79</v>
      </c>
      <c r="BK2431" s="142">
        <f t="shared" si="79"/>
        <v>0</v>
      </c>
      <c r="BL2431" s="17" t="s">
        <v>221</v>
      </c>
      <c r="BM2431" s="141" t="s">
        <v>2931</v>
      </c>
    </row>
    <row r="2432" spans="2:65" s="1" customFormat="1" ht="24.15" customHeight="1">
      <c r="B2432" s="129"/>
      <c r="C2432" s="130" t="s">
        <v>2932</v>
      </c>
      <c r="D2432" s="130" t="s">
        <v>137</v>
      </c>
      <c r="E2432" s="131" t="s">
        <v>2933</v>
      </c>
      <c r="F2432" s="132" t="s">
        <v>2934</v>
      </c>
      <c r="G2432" s="133" t="s">
        <v>330</v>
      </c>
      <c r="H2432" s="134">
        <v>3</v>
      </c>
      <c r="I2432" s="135"/>
      <c r="J2432" s="135">
        <f t="shared" si="70"/>
        <v>0</v>
      </c>
      <c r="K2432" s="136"/>
      <c r="L2432" s="29"/>
      <c r="M2432" s="137" t="s">
        <v>1</v>
      </c>
      <c r="N2432" s="138" t="s">
        <v>36</v>
      </c>
      <c r="O2432" s="139">
        <v>0</v>
      </c>
      <c r="P2432" s="139">
        <f t="shared" si="71"/>
        <v>0</v>
      </c>
      <c r="Q2432" s="139">
        <v>0</v>
      </c>
      <c r="R2432" s="139">
        <f t="shared" si="72"/>
        <v>0</v>
      </c>
      <c r="S2432" s="139">
        <v>0</v>
      </c>
      <c r="T2432" s="140">
        <f t="shared" si="73"/>
        <v>0</v>
      </c>
      <c r="AR2432" s="141" t="s">
        <v>221</v>
      </c>
      <c r="AT2432" s="141" t="s">
        <v>137</v>
      </c>
      <c r="AU2432" s="141" t="s">
        <v>81</v>
      </c>
      <c r="AY2432" s="17" t="s">
        <v>135</v>
      </c>
      <c r="BE2432" s="142">
        <f t="shared" si="74"/>
        <v>0</v>
      </c>
      <c r="BF2432" s="142">
        <f t="shared" si="75"/>
        <v>0</v>
      </c>
      <c r="BG2432" s="142">
        <f t="shared" si="76"/>
        <v>0</v>
      </c>
      <c r="BH2432" s="142">
        <f t="shared" si="77"/>
        <v>0</v>
      </c>
      <c r="BI2432" s="142">
        <f t="shared" si="78"/>
        <v>0</v>
      </c>
      <c r="BJ2432" s="17" t="s">
        <v>79</v>
      </c>
      <c r="BK2432" s="142">
        <f t="shared" si="79"/>
        <v>0</v>
      </c>
      <c r="BL2432" s="17" t="s">
        <v>221</v>
      </c>
      <c r="BM2432" s="141" t="s">
        <v>2935</v>
      </c>
    </row>
    <row r="2433" spans="2:65" s="1" customFormat="1" ht="37.950000000000003" customHeight="1">
      <c r="B2433" s="129"/>
      <c r="C2433" s="130" t="s">
        <v>2936</v>
      </c>
      <c r="D2433" s="130" t="s">
        <v>137</v>
      </c>
      <c r="E2433" s="131" t="s">
        <v>2937</v>
      </c>
      <c r="F2433" s="132" t="s">
        <v>2938</v>
      </c>
      <c r="G2433" s="133" t="s">
        <v>330</v>
      </c>
      <c r="H2433" s="134">
        <v>1</v>
      </c>
      <c r="I2433" s="135"/>
      <c r="J2433" s="135">
        <f t="shared" si="70"/>
        <v>0</v>
      </c>
      <c r="K2433" s="136"/>
      <c r="L2433" s="29"/>
      <c r="M2433" s="137" t="s">
        <v>1</v>
      </c>
      <c r="N2433" s="138" t="s">
        <v>36</v>
      </c>
      <c r="O2433" s="139">
        <v>0</v>
      </c>
      <c r="P2433" s="139">
        <f t="shared" si="71"/>
        <v>0</v>
      </c>
      <c r="Q2433" s="139">
        <v>0</v>
      </c>
      <c r="R2433" s="139">
        <f t="shared" si="72"/>
        <v>0</v>
      </c>
      <c r="S2433" s="139">
        <v>0</v>
      </c>
      <c r="T2433" s="140">
        <f t="shared" si="73"/>
        <v>0</v>
      </c>
      <c r="AR2433" s="141" t="s">
        <v>221</v>
      </c>
      <c r="AT2433" s="141" t="s">
        <v>137</v>
      </c>
      <c r="AU2433" s="141" t="s">
        <v>81</v>
      </c>
      <c r="AY2433" s="17" t="s">
        <v>135</v>
      </c>
      <c r="BE2433" s="142">
        <f t="shared" si="74"/>
        <v>0</v>
      </c>
      <c r="BF2433" s="142">
        <f t="shared" si="75"/>
        <v>0</v>
      </c>
      <c r="BG2433" s="142">
        <f t="shared" si="76"/>
        <v>0</v>
      </c>
      <c r="BH2433" s="142">
        <f t="shared" si="77"/>
        <v>0</v>
      </c>
      <c r="BI2433" s="142">
        <f t="shared" si="78"/>
        <v>0</v>
      </c>
      <c r="BJ2433" s="17" t="s">
        <v>79</v>
      </c>
      <c r="BK2433" s="142">
        <f t="shared" si="79"/>
        <v>0</v>
      </c>
      <c r="BL2433" s="17" t="s">
        <v>221</v>
      </c>
      <c r="BM2433" s="141" t="s">
        <v>2939</v>
      </c>
    </row>
    <row r="2434" spans="2:65" s="1" customFormat="1" ht="24.15" customHeight="1">
      <c r="B2434" s="129"/>
      <c r="C2434" s="130" t="s">
        <v>2940</v>
      </c>
      <c r="D2434" s="130" t="s">
        <v>137</v>
      </c>
      <c r="E2434" s="131" t="s">
        <v>2941</v>
      </c>
      <c r="F2434" s="132" t="s">
        <v>2942</v>
      </c>
      <c r="G2434" s="133" t="s">
        <v>330</v>
      </c>
      <c r="H2434" s="134">
        <v>1</v>
      </c>
      <c r="I2434" s="135"/>
      <c r="J2434" s="135">
        <f t="shared" si="70"/>
        <v>0</v>
      </c>
      <c r="K2434" s="136"/>
      <c r="L2434" s="29"/>
      <c r="M2434" s="137" t="s">
        <v>1</v>
      </c>
      <c r="N2434" s="138" t="s">
        <v>36</v>
      </c>
      <c r="O2434" s="139">
        <v>0</v>
      </c>
      <c r="P2434" s="139">
        <f t="shared" si="71"/>
        <v>0</v>
      </c>
      <c r="Q2434" s="139">
        <v>0</v>
      </c>
      <c r="R2434" s="139">
        <f t="shared" si="72"/>
        <v>0</v>
      </c>
      <c r="S2434" s="139">
        <v>0</v>
      </c>
      <c r="T2434" s="140">
        <f t="shared" si="73"/>
        <v>0</v>
      </c>
      <c r="AR2434" s="141" t="s">
        <v>221</v>
      </c>
      <c r="AT2434" s="141" t="s">
        <v>137</v>
      </c>
      <c r="AU2434" s="141" t="s">
        <v>81</v>
      </c>
      <c r="AY2434" s="17" t="s">
        <v>135</v>
      </c>
      <c r="BE2434" s="142">
        <f t="shared" si="74"/>
        <v>0</v>
      </c>
      <c r="BF2434" s="142">
        <f t="shared" si="75"/>
        <v>0</v>
      </c>
      <c r="BG2434" s="142">
        <f t="shared" si="76"/>
        <v>0</v>
      </c>
      <c r="BH2434" s="142">
        <f t="shared" si="77"/>
        <v>0</v>
      </c>
      <c r="BI2434" s="142">
        <f t="shared" si="78"/>
        <v>0</v>
      </c>
      <c r="BJ2434" s="17" t="s">
        <v>79</v>
      </c>
      <c r="BK2434" s="142">
        <f t="shared" si="79"/>
        <v>0</v>
      </c>
      <c r="BL2434" s="17" t="s">
        <v>221</v>
      </c>
      <c r="BM2434" s="141" t="s">
        <v>2943</v>
      </c>
    </row>
    <row r="2435" spans="2:65" s="1" customFormat="1" ht="37.950000000000003" customHeight="1">
      <c r="B2435" s="129"/>
      <c r="C2435" s="130" t="s">
        <v>2944</v>
      </c>
      <c r="D2435" s="130" t="s">
        <v>137</v>
      </c>
      <c r="E2435" s="131" t="s">
        <v>2945</v>
      </c>
      <c r="F2435" s="132" t="s">
        <v>2946</v>
      </c>
      <c r="G2435" s="133" t="s">
        <v>330</v>
      </c>
      <c r="H2435" s="134">
        <v>1</v>
      </c>
      <c r="I2435" s="135"/>
      <c r="J2435" s="135">
        <f t="shared" si="70"/>
        <v>0</v>
      </c>
      <c r="K2435" s="136"/>
      <c r="L2435" s="29"/>
      <c r="M2435" s="137" t="s">
        <v>1</v>
      </c>
      <c r="N2435" s="138" t="s">
        <v>36</v>
      </c>
      <c r="O2435" s="139">
        <v>0</v>
      </c>
      <c r="P2435" s="139">
        <f t="shared" si="71"/>
        <v>0</v>
      </c>
      <c r="Q2435" s="139">
        <v>0</v>
      </c>
      <c r="R2435" s="139">
        <f t="shared" si="72"/>
        <v>0</v>
      </c>
      <c r="S2435" s="139">
        <v>0</v>
      </c>
      <c r="T2435" s="140">
        <f t="shared" si="73"/>
        <v>0</v>
      </c>
      <c r="AR2435" s="141" t="s">
        <v>221</v>
      </c>
      <c r="AT2435" s="141" t="s">
        <v>137</v>
      </c>
      <c r="AU2435" s="141" t="s">
        <v>81</v>
      </c>
      <c r="AY2435" s="17" t="s">
        <v>135</v>
      </c>
      <c r="BE2435" s="142">
        <f t="shared" si="74"/>
        <v>0</v>
      </c>
      <c r="BF2435" s="142">
        <f t="shared" si="75"/>
        <v>0</v>
      </c>
      <c r="BG2435" s="142">
        <f t="shared" si="76"/>
        <v>0</v>
      </c>
      <c r="BH2435" s="142">
        <f t="shared" si="77"/>
        <v>0</v>
      </c>
      <c r="BI2435" s="142">
        <f t="shared" si="78"/>
        <v>0</v>
      </c>
      <c r="BJ2435" s="17" t="s">
        <v>79</v>
      </c>
      <c r="BK2435" s="142">
        <f t="shared" si="79"/>
        <v>0</v>
      </c>
      <c r="BL2435" s="17" t="s">
        <v>221</v>
      </c>
      <c r="BM2435" s="141" t="s">
        <v>2947</v>
      </c>
    </row>
    <row r="2436" spans="2:65" s="1" customFormat="1" ht="24.15" customHeight="1">
      <c r="B2436" s="129"/>
      <c r="C2436" s="130" t="s">
        <v>2948</v>
      </c>
      <c r="D2436" s="130" t="s">
        <v>137</v>
      </c>
      <c r="E2436" s="131" t="s">
        <v>2949</v>
      </c>
      <c r="F2436" s="132" t="s">
        <v>2950</v>
      </c>
      <c r="G2436" s="133" t="s">
        <v>316</v>
      </c>
      <c r="H2436" s="134">
        <v>1</v>
      </c>
      <c r="I2436" s="135"/>
      <c r="J2436" s="135">
        <f t="shared" si="70"/>
        <v>0</v>
      </c>
      <c r="K2436" s="136"/>
      <c r="L2436" s="29"/>
      <c r="M2436" s="137" t="s">
        <v>1</v>
      </c>
      <c r="N2436" s="138" t="s">
        <v>36</v>
      </c>
      <c r="O2436" s="139">
        <v>0</v>
      </c>
      <c r="P2436" s="139">
        <f t="shared" si="71"/>
        <v>0</v>
      </c>
      <c r="Q2436" s="139">
        <v>0</v>
      </c>
      <c r="R2436" s="139">
        <f t="shared" si="72"/>
        <v>0</v>
      </c>
      <c r="S2436" s="139">
        <v>0</v>
      </c>
      <c r="T2436" s="140">
        <f t="shared" si="73"/>
        <v>0</v>
      </c>
      <c r="AR2436" s="141" t="s">
        <v>221</v>
      </c>
      <c r="AT2436" s="141" t="s">
        <v>137</v>
      </c>
      <c r="AU2436" s="141" t="s">
        <v>81</v>
      </c>
      <c r="AY2436" s="17" t="s">
        <v>135</v>
      </c>
      <c r="BE2436" s="142">
        <f t="shared" si="74"/>
        <v>0</v>
      </c>
      <c r="BF2436" s="142">
        <f t="shared" si="75"/>
        <v>0</v>
      </c>
      <c r="BG2436" s="142">
        <f t="shared" si="76"/>
        <v>0</v>
      </c>
      <c r="BH2436" s="142">
        <f t="shared" si="77"/>
        <v>0</v>
      </c>
      <c r="BI2436" s="142">
        <f t="shared" si="78"/>
        <v>0</v>
      </c>
      <c r="BJ2436" s="17" t="s">
        <v>79</v>
      </c>
      <c r="BK2436" s="142">
        <f t="shared" si="79"/>
        <v>0</v>
      </c>
      <c r="BL2436" s="17" t="s">
        <v>221</v>
      </c>
      <c r="BM2436" s="141" t="s">
        <v>2951</v>
      </c>
    </row>
    <row r="2437" spans="2:65" s="1" customFormat="1" ht="24.15" customHeight="1">
      <c r="B2437" s="129"/>
      <c r="C2437" s="130" t="s">
        <v>2952</v>
      </c>
      <c r="D2437" s="130" t="s">
        <v>137</v>
      </c>
      <c r="E2437" s="131" t="s">
        <v>2953</v>
      </c>
      <c r="F2437" s="132" t="s">
        <v>2954</v>
      </c>
      <c r="G2437" s="133" t="s">
        <v>330</v>
      </c>
      <c r="H2437" s="134">
        <v>19</v>
      </c>
      <c r="I2437" s="135"/>
      <c r="J2437" s="135">
        <f t="shared" si="70"/>
        <v>0</v>
      </c>
      <c r="K2437" s="136"/>
      <c r="L2437" s="29"/>
      <c r="M2437" s="137" t="s">
        <v>1</v>
      </c>
      <c r="N2437" s="138" t="s">
        <v>36</v>
      </c>
      <c r="O2437" s="139">
        <v>0</v>
      </c>
      <c r="P2437" s="139">
        <f t="shared" si="71"/>
        <v>0</v>
      </c>
      <c r="Q2437" s="139">
        <v>0</v>
      </c>
      <c r="R2437" s="139">
        <f t="shared" si="72"/>
        <v>0</v>
      </c>
      <c r="S2437" s="139">
        <v>0</v>
      </c>
      <c r="T2437" s="140">
        <f t="shared" si="73"/>
        <v>0</v>
      </c>
      <c r="AR2437" s="141" t="s">
        <v>221</v>
      </c>
      <c r="AT2437" s="141" t="s">
        <v>137</v>
      </c>
      <c r="AU2437" s="141" t="s">
        <v>81</v>
      </c>
      <c r="AY2437" s="17" t="s">
        <v>135</v>
      </c>
      <c r="BE2437" s="142">
        <f t="shared" si="74"/>
        <v>0</v>
      </c>
      <c r="BF2437" s="142">
        <f t="shared" si="75"/>
        <v>0</v>
      </c>
      <c r="BG2437" s="142">
        <f t="shared" si="76"/>
        <v>0</v>
      </c>
      <c r="BH2437" s="142">
        <f t="shared" si="77"/>
        <v>0</v>
      </c>
      <c r="BI2437" s="142">
        <f t="shared" si="78"/>
        <v>0</v>
      </c>
      <c r="BJ2437" s="17" t="s">
        <v>79</v>
      </c>
      <c r="BK2437" s="142">
        <f t="shared" si="79"/>
        <v>0</v>
      </c>
      <c r="BL2437" s="17" t="s">
        <v>221</v>
      </c>
      <c r="BM2437" s="141" t="s">
        <v>2955</v>
      </c>
    </row>
    <row r="2438" spans="2:65" s="1" customFormat="1" ht="37.950000000000003" customHeight="1">
      <c r="B2438" s="129"/>
      <c r="C2438" s="130" t="s">
        <v>2956</v>
      </c>
      <c r="D2438" s="130" t="s">
        <v>137</v>
      </c>
      <c r="E2438" s="131" t="s">
        <v>2957</v>
      </c>
      <c r="F2438" s="132" t="s">
        <v>2958</v>
      </c>
      <c r="G2438" s="133" t="s">
        <v>330</v>
      </c>
      <c r="H2438" s="134">
        <v>1</v>
      </c>
      <c r="I2438" s="135"/>
      <c r="J2438" s="135">
        <f t="shared" si="70"/>
        <v>0</v>
      </c>
      <c r="K2438" s="136"/>
      <c r="L2438" s="29"/>
      <c r="M2438" s="137" t="s">
        <v>1</v>
      </c>
      <c r="N2438" s="138" t="s">
        <v>36</v>
      </c>
      <c r="O2438" s="139">
        <v>0</v>
      </c>
      <c r="P2438" s="139">
        <f t="shared" si="71"/>
        <v>0</v>
      </c>
      <c r="Q2438" s="139">
        <v>0</v>
      </c>
      <c r="R2438" s="139">
        <f t="shared" si="72"/>
        <v>0</v>
      </c>
      <c r="S2438" s="139">
        <v>0</v>
      </c>
      <c r="T2438" s="140">
        <f t="shared" si="73"/>
        <v>0</v>
      </c>
      <c r="AR2438" s="141" t="s">
        <v>221</v>
      </c>
      <c r="AT2438" s="141" t="s">
        <v>137</v>
      </c>
      <c r="AU2438" s="141" t="s">
        <v>81</v>
      </c>
      <c r="AY2438" s="17" t="s">
        <v>135</v>
      </c>
      <c r="BE2438" s="142">
        <f t="shared" si="74"/>
        <v>0</v>
      </c>
      <c r="BF2438" s="142">
        <f t="shared" si="75"/>
        <v>0</v>
      </c>
      <c r="BG2438" s="142">
        <f t="shared" si="76"/>
        <v>0</v>
      </c>
      <c r="BH2438" s="142">
        <f t="shared" si="77"/>
        <v>0</v>
      </c>
      <c r="BI2438" s="142">
        <f t="shared" si="78"/>
        <v>0</v>
      </c>
      <c r="BJ2438" s="17" t="s">
        <v>79</v>
      </c>
      <c r="BK2438" s="142">
        <f t="shared" si="79"/>
        <v>0</v>
      </c>
      <c r="BL2438" s="17" t="s">
        <v>221</v>
      </c>
      <c r="BM2438" s="141" t="s">
        <v>2959</v>
      </c>
    </row>
    <row r="2439" spans="2:65" s="1" customFormat="1" ht="37.950000000000003" customHeight="1">
      <c r="B2439" s="129"/>
      <c r="C2439" s="130" t="s">
        <v>2960</v>
      </c>
      <c r="D2439" s="130" t="s">
        <v>137</v>
      </c>
      <c r="E2439" s="131" t="s">
        <v>2961</v>
      </c>
      <c r="F2439" s="132" t="s">
        <v>2962</v>
      </c>
      <c r="G2439" s="133" t="s">
        <v>330</v>
      </c>
      <c r="H2439" s="134">
        <v>3</v>
      </c>
      <c r="I2439" s="135"/>
      <c r="J2439" s="135">
        <f t="shared" si="70"/>
        <v>0</v>
      </c>
      <c r="K2439" s="136"/>
      <c r="L2439" s="29"/>
      <c r="M2439" s="137" t="s">
        <v>1</v>
      </c>
      <c r="N2439" s="138" t="s">
        <v>36</v>
      </c>
      <c r="O2439" s="139">
        <v>0</v>
      </c>
      <c r="P2439" s="139">
        <f t="shared" si="71"/>
        <v>0</v>
      </c>
      <c r="Q2439" s="139">
        <v>0</v>
      </c>
      <c r="R2439" s="139">
        <f t="shared" si="72"/>
        <v>0</v>
      </c>
      <c r="S2439" s="139">
        <v>0</v>
      </c>
      <c r="T2439" s="140">
        <f t="shared" si="73"/>
        <v>0</v>
      </c>
      <c r="AR2439" s="141" t="s">
        <v>221</v>
      </c>
      <c r="AT2439" s="141" t="s">
        <v>137</v>
      </c>
      <c r="AU2439" s="141" t="s">
        <v>81</v>
      </c>
      <c r="AY2439" s="17" t="s">
        <v>135</v>
      </c>
      <c r="BE2439" s="142">
        <f t="shared" si="74"/>
        <v>0</v>
      </c>
      <c r="BF2439" s="142">
        <f t="shared" si="75"/>
        <v>0</v>
      </c>
      <c r="BG2439" s="142">
        <f t="shared" si="76"/>
        <v>0</v>
      </c>
      <c r="BH2439" s="142">
        <f t="shared" si="77"/>
        <v>0</v>
      </c>
      <c r="BI2439" s="142">
        <f t="shared" si="78"/>
        <v>0</v>
      </c>
      <c r="BJ2439" s="17" t="s">
        <v>79</v>
      </c>
      <c r="BK2439" s="142">
        <f t="shared" si="79"/>
        <v>0</v>
      </c>
      <c r="BL2439" s="17" t="s">
        <v>221</v>
      </c>
      <c r="BM2439" s="141" t="s">
        <v>2963</v>
      </c>
    </row>
    <row r="2440" spans="2:65" s="1" customFormat="1" ht="24.15" customHeight="1">
      <c r="B2440" s="129"/>
      <c r="C2440" s="130" t="s">
        <v>2964</v>
      </c>
      <c r="D2440" s="130" t="s">
        <v>137</v>
      </c>
      <c r="E2440" s="131" t="s">
        <v>2965</v>
      </c>
      <c r="F2440" s="132" t="s">
        <v>2966</v>
      </c>
      <c r="G2440" s="133" t="s">
        <v>330</v>
      </c>
      <c r="H2440" s="134">
        <v>19</v>
      </c>
      <c r="I2440" s="135"/>
      <c r="J2440" s="135">
        <f t="shared" si="70"/>
        <v>0</v>
      </c>
      <c r="K2440" s="136"/>
      <c r="L2440" s="29"/>
      <c r="M2440" s="137" t="s">
        <v>1</v>
      </c>
      <c r="N2440" s="138" t="s">
        <v>36</v>
      </c>
      <c r="O2440" s="139">
        <v>0</v>
      </c>
      <c r="P2440" s="139">
        <f t="shared" si="71"/>
        <v>0</v>
      </c>
      <c r="Q2440" s="139">
        <v>0</v>
      </c>
      <c r="R2440" s="139">
        <f t="shared" si="72"/>
        <v>0</v>
      </c>
      <c r="S2440" s="139">
        <v>0</v>
      </c>
      <c r="T2440" s="140">
        <f t="shared" si="73"/>
        <v>0</v>
      </c>
      <c r="AR2440" s="141" t="s">
        <v>221</v>
      </c>
      <c r="AT2440" s="141" t="s">
        <v>137</v>
      </c>
      <c r="AU2440" s="141" t="s">
        <v>81</v>
      </c>
      <c r="AY2440" s="17" t="s">
        <v>135</v>
      </c>
      <c r="BE2440" s="142">
        <f t="shared" si="74"/>
        <v>0</v>
      </c>
      <c r="BF2440" s="142">
        <f t="shared" si="75"/>
        <v>0</v>
      </c>
      <c r="BG2440" s="142">
        <f t="shared" si="76"/>
        <v>0</v>
      </c>
      <c r="BH2440" s="142">
        <f t="shared" si="77"/>
        <v>0</v>
      </c>
      <c r="BI2440" s="142">
        <f t="shared" si="78"/>
        <v>0</v>
      </c>
      <c r="BJ2440" s="17" t="s">
        <v>79</v>
      </c>
      <c r="BK2440" s="142">
        <f t="shared" si="79"/>
        <v>0</v>
      </c>
      <c r="BL2440" s="17" t="s">
        <v>221</v>
      </c>
      <c r="BM2440" s="141" t="s">
        <v>2967</v>
      </c>
    </row>
    <row r="2441" spans="2:65" s="1" customFormat="1" ht="24.15" customHeight="1">
      <c r="B2441" s="129"/>
      <c r="C2441" s="130" t="s">
        <v>2968</v>
      </c>
      <c r="D2441" s="130" t="s">
        <v>137</v>
      </c>
      <c r="E2441" s="131" t="s">
        <v>2969</v>
      </c>
      <c r="F2441" s="132" t="s">
        <v>2970</v>
      </c>
      <c r="G2441" s="133" t="s">
        <v>1846</v>
      </c>
      <c r="H2441" s="134">
        <v>3876</v>
      </c>
      <c r="I2441" s="135"/>
      <c r="J2441" s="135">
        <f t="shared" si="70"/>
        <v>0</v>
      </c>
      <c r="K2441" s="136"/>
      <c r="L2441" s="29"/>
      <c r="M2441" s="137" t="s">
        <v>1</v>
      </c>
      <c r="N2441" s="138" t="s">
        <v>36</v>
      </c>
      <c r="O2441" s="139">
        <v>0</v>
      </c>
      <c r="P2441" s="139">
        <f t="shared" si="71"/>
        <v>0</v>
      </c>
      <c r="Q2441" s="139">
        <v>0</v>
      </c>
      <c r="R2441" s="139">
        <f t="shared" si="72"/>
        <v>0</v>
      </c>
      <c r="S2441" s="139">
        <v>0</v>
      </c>
      <c r="T2441" s="140">
        <f t="shared" si="73"/>
        <v>0</v>
      </c>
      <c r="AR2441" s="141" t="s">
        <v>221</v>
      </c>
      <c r="AT2441" s="141" t="s">
        <v>137</v>
      </c>
      <c r="AU2441" s="141" t="s">
        <v>81</v>
      </c>
      <c r="AY2441" s="17" t="s">
        <v>135</v>
      </c>
      <c r="BE2441" s="142">
        <f t="shared" si="74"/>
        <v>0</v>
      </c>
      <c r="BF2441" s="142">
        <f t="shared" si="75"/>
        <v>0</v>
      </c>
      <c r="BG2441" s="142">
        <f t="shared" si="76"/>
        <v>0</v>
      </c>
      <c r="BH2441" s="142">
        <f t="shared" si="77"/>
        <v>0</v>
      </c>
      <c r="BI2441" s="142">
        <f t="shared" si="78"/>
        <v>0</v>
      </c>
      <c r="BJ2441" s="17" t="s">
        <v>79</v>
      </c>
      <c r="BK2441" s="142">
        <f t="shared" si="79"/>
        <v>0</v>
      </c>
      <c r="BL2441" s="17" t="s">
        <v>221</v>
      </c>
      <c r="BM2441" s="141" t="s">
        <v>2971</v>
      </c>
    </row>
    <row r="2442" spans="2:65" s="12" customFormat="1">
      <c r="B2442" s="143"/>
      <c r="D2442" s="144" t="s">
        <v>143</v>
      </c>
      <c r="E2442" s="145" t="s">
        <v>1</v>
      </c>
      <c r="F2442" s="146" t="s">
        <v>2972</v>
      </c>
      <c r="H2442" s="147">
        <v>3876</v>
      </c>
      <c r="L2442" s="143"/>
      <c r="M2442" s="148"/>
      <c r="T2442" s="149"/>
      <c r="AT2442" s="145" t="s">
        <v>143</v>
      </c>
      <c r="AU2442" s="145" t="s">
        <v>81</v>
      </c>
      <c r="AV2442" s="12" t="s">
        <v>81</v>
      </c>
      <c r="AW2442" s="12" t="s">
        <v>27</v>
      </c>
      <c r="AX2442" s="12" t="s">
        <v>79</v>
      </c>
      <c r="AY2442" s="145" t="s">
        <v>135</v>
      </c>
    </row>
    <row r="2443" spans="2:65" s="1" customFormat="1" ht="24.15" customHeight="1">
      <c r="B2443" s="129"/>
      <c r="C2443" s="130" t="s">
        <v>2973</v>
      </c>
      <c r="D2443" s="130" t="s">
        <v>137</v>
      </c>
      <c r="E2443" s="131" t="s">
        <v>2974</v>
      </c>
      <c r="F2443" s="132" t="s">
        <v>2975</v>
      </c>
      <c r="G2443" s="133" t="s">
        <v>1846</v>
      </c>
      <c r="H2443" s="134">
        <v>183</v>
      </c>
      <c r="I2443" s="135"/>
      <c r="J2443" s="135">
        <f>ROUND(I2443*H2443,2)</f>
        <v>0</v>
      </c>
      <c r="K2443" s="136"/>
      <c r="L2443" s="29"/>
      <c r="M2443" s="137" t="s">
        <v>1</v>
      </c>
      <c r="N2443" s="138" t="s">
        <v>36</v>
      </c>
      <c r="O2443" s="139">
        <v>0</v>
      </c>
      <c r="P2443" s="139">
        <f>O2443*H2443</f>
        <v>0</v>
      </c>
      <c r="Q2443" s="139">
        <v>0</v>
      </c>
      <c r="R2443" s="139">
        <f>Q2443*H2443</f>
        <v>0</v>
      </c>
      <c r="S2443" s="139">
        <v>0</v>
      </c>
      <c r="T2443" s="140">
        <f>S2443*H2443</f>
        <v>0</v>
      </c>
      <c r="AR2443" s="141" t="s">
        <v>221</v>
      </c>
      <c r="AT2443" s="141" t="s">
        <v>137</v>
      </c>
      <c r="AU2443" s="141" t="s">
        <v>81</v>
      </c>
      <c r="AY2443" s="17" t="s">
        <v>135</v>
      </c>
      <c r="BE2443" s="142">
        <f>IF(N2443="základní",J2443,0)</f>
        <v>0</v>
      </c>
      <c r="BF2443" s="142">
        <f>IF(N2443="snížená",J2443,0)</f>
        <v>0</v>
      </c>
      <c r="BG2443" s="142">
        <f>IF(N2443="zákl. přenesená",J2443,0)</f>
        <v>0</v>
      </c>
      <c r="BH2443" s="142">
        <f>IF(N2443="sníž. přenesená",J2443,0)</f>
        <v>0</v>
      </c>
      <c r="BI2443" s="142">
        <f>IF(N2443="nulová",J2443,0)</f>
        <v>0</v>
      </c>
      <c r="BJ2443" s="17" t="s">
        <v>79</v>
      </c>
      <c r="BK2443" s="142">
        <f>ROUND(I2443*H2443,2)</f>
        <v>0</v>
      </c>
      <c r="BL2443" s="17" t="s">
        <v>221</v>
      </c>
      <c r="BM2443" s="141" t="s">
        <v>2976</v>
      </c>
    </row>
    <row r="2444" spans="2:65" s="12" customFormat="1">
      <c r="B2444" s="143"/>
      <c r="D2444" s="144" t="s">
        <v>143</v>
      </c>
      <c r="E2444" s="145" t="s">
        <v>1</v>
      </c>
      <c r="F2444" s="146" t="s">
        <v>2977</v>
      </c>
      <c r="H2444" s="147">
        <v>183</v>
      </c>
      <c r="L2444" s="143"/>
      <c r="M2444" s="148"/>
      <c r="T2444" s="149"/>
      <c r="AT2444" s="145" t="s">
        <v>143</v>
      </c>
      <c r="AU2444" s="145" t="s">
        <v>81</v>
      </c>
      <c r="AV2444" s="12" t="s">
        <v>81</v>
      </c>
      <c r="AW2444" s="12" t="s">
        <v>27</v>
      </c>
      <c r="AX2444" s="12" t="s">
        <v>79</v>
      </c>
      <c r="AY2444" s="145" t="s">
        <v>135</v>
      </c>
    </row>
    <row r="2445" spans="2:65" s="1" customFormat="1" ht="24.15" customHeight="1">
      <c r="B2445" s="129"/>
      <c r="C2445" s="130" t="s">
        <v>2978</v>
      </c>
      <c r="D2445" s="130" t="s">
        <v>137</v>
      </c>
      <c r="E2445" s="131" t="s">
        <v>2979</v>
      </c>
      <c r="F2445" s="132" t="s">
        <v>2980</v>
      </c>
      <c r="G2445" s="133" t="s">
        <v>1846</v>
      </c>
      <c r="H2445" s="134">
        <v>1944</v>
      </c>
      <c r="I2445" s="135"/>
      <c r="J2445" s="135">
        <f>ROUND(I2445*H2445,2)</f>
        <v>0</v>
      </c>
      <c r="K2445" s="136"/>
      <c r="L2445" s="29"/>
      <c r="M2445" s="137" t="s">
        <v>1</v>
      </c>
      <c r="N2445" s="138" t="s">
        <v>36</v>
      </c>
      <c r="O2445" s="139">
        <v>0</v>
      </c>
      <c r="P2445" s="139">
        <f>O2445*H2445</f>
        <v>0</v>
      </c>
      <c r="Q2445" s="139">
        <v>0</v>
      </c>
      <c r="R2445" s="139">
        <f>Q2445*H2445</f>
        <v>0</v>
      </c>
      <c r="S2445" s="139">
        <v>0</v>
      </c>
      <c r="T2445" s="140">
        <f>S2445*H2445</f>
        <v>0</v>
      </c>
      <c r="AR2445" s="141" t="s">
        <v>221</v>
      </c>
      <c r="AT2445" s="141" t="s">
        <v>137</v>
      </c>
      <c r="AU2445" s="141" t="s">
        <v>81</v>
      </c>
      <c r="AY2445" s="17" t="s">
        <v>135</v>
      </c>
      <c r="BE2445" s="142">
        <f>IF(N2445="základní",J2445,0)</f>
        <v>0</v>
      </c>
      <c r="BF2445" s="142">
        <f>IF(N2445="snížená",J2445,0)</f>
        <v>0</v>
      </c>
      <c r="BG2445" s="142">
        <f>IF(N2445="zákl. přenesená",J2445,0)</f>
        <v>0</v>
      </c>
      <c r="BH2445" s="142">
        <f>IF(N2445="sníž. přenesená",J2445,0)</f>
        <v>0</v>
      </c>
      <c r="BI2445" s="142">
        <f>IF(N2445="nulová",J2445,0)</f>
        <v>0</v>
      </c>
      <c r="BJ2445" s="17" t="s">
        <v>79</v>
      </c>
      <c r="BK2445" s="142">
        <f>ROUND(I2445*H2445,2)</f>
        <v>0</v>
      </c>
      <c r="BL2445" s="17" t="s">
        <v>221</v>
      </c>
      <c r="BM2445" s="141" t="s">
        <v>2981</v>
      </c>
    </row>
    <row r="2446" spans="2:65" s="12" customFormat="1">
      <c r="B2446" s="143"/>
      <c r="D2446" s="144" t="s">
        <v>143</v>
      </c>
      <c r="E2446" s="145" t="s">
        <v>1</v>
      </c>
      <c r="F2446" s="146" t="s">
        <v>2982</v>
      </c>
      <c r="H2446" s="147">
        <v>1944</v>
      </c>
      <c r="L2446" s="143"/>
      <c r="M2446" s="148"/>
      <c r="T2446" s="149"/>
      <c r="AT2446" s="145" t="s">
        <v>143</v>
      </c>
      <c r="AU2446" s="145" t="s">
        <v>81</v>
      </c>
      <c r="AV2446" s="12" t="s">
        <v>81</v>
      </c>
      <c r="AW2446" s="12" t="s">
        <v>27</v>
      </c>
      <c r="AX2446" s="12" t="s">
        <v>79</v>
      </c>
      <c r="AY2446" s="145" t="s">
        <v>135</v>
      </c>
    </row>
    <row r="2447" spans="2:65" s="1" customFormat="1" ht="24.15" customHeight="1">
      <c r="B2447" s="129"/>
      <c r="C2447" s="130" t="s">
        <v>2983</v>
      </c>
      <c r="D2447" s="130" t="s">
        <v>137</v>
      </c>
      <c r="E2447" s="131" t="s">
        <v>2984</v>
      </c>
      <c r="F2447" s="132" t="s">
        <v>2985</v>
      </c>
      <c r="G2447" s="133" t="s">
        <v>188</v>
      </c>
      <c r="H2447" s="134">
        <v>37.200000000000003</v>
      </c>
      <c r="I2447" s="135"/>
      <c r="J2447" s="135">
        <f>ROUND(I2447*H2447,2)</f>
        <v>0</v>
      </c>
      <c r="K2447" s="136"/>
      <c r="L2447" s="29"/>
      <c r="M2447" s="137" t="s">
        <v>1</v>
      </c>
      <c r="N2447" s="138" t="s">
        <v>36</v>
      </c>
      <c r="O2447" s="139">
        <v>3.21</v>
      </c>
      <c r="P2447" s="139">
        <f>O2447*H2447</f>
        <v>119.41200000000001</v>
      </c>
      <c r="Q2447" s="139">
        <v>0</v>
      </c>
      <c r="R2447" s="139">
        <f>Q2447*H2447</f>
        <v>0</v>
      </c>
      <c r="S2447" s="139">
        <v>0</v>
      </c>
      <c r="T2447" s="140">
        <f>S2447*H2447</f>
        <v>0</v>
      </c>
      <c r="AR2447" s="141" t="s">
        <v>221</v>
      </c>
      <c r="AT2447" s="141" t="s">
        <v>137</v>
      </c>
      <c r="AU2447" s="141" t="s">
        <v>81</v>
      </c>
      <c r="AY2447" s="17" t="s">
        <v>135</v>
      </c>
      <c r="BE2447" s="142">
        <f>IF(N2447="základní",J2447,0)</f>
        <v>0</v>
      </c>
      <c r="BF2447" s="142">
        <f>IF(N2447="snížená",J2447,0)</f>
        <v>0</v>
      </c>
      <c r="BG2447" s="142">
        <f>IF(N2447="zákl. přenesená",J2447,0)</f>
        <v>0</v>
      </c>
      <c r="BH2447" s="142">
        <f>IF(N2447="sníž. přenesená",J2447,0)</f>
        <v>0</v>
      </c>
      <c r="BI2447" s="142">
        <f>IF(N2447="nulová",J2447,0)</f>
        <v>0</v>
      </c>
      <c r="BJ2447" s="17" t="s">
        <v>79</v>
      </c>
      <c r="BK2447" s="142">
        <f>ROUND(I2447*H2447,2)</f>
        <v>0</v>
      </c>
      <c r="BL2447" s="17" t="s">
        <v>221</v>
      </c>
      <c r="BM2447" s="141" t="s">
        <v>2986</v>
      </c>
    </row>
    <row r="2448" spans="2:65" s="12" customFormat="1">
      <c r="B2448" s="143"/>
      <c r="D2448" s="144" t="s">
        <v>143</v>
      </c>
      <c r="E2448" s="145" t="s">
        <v>1</v>
      </c>
      <c r="F2448" s="146" t="s">
        <v>2987</v>
      </c>
      <c r="H2448" s="147">
        <v>6.5</v>
      </c>
      <c r="L2448" s="143"/>
      <c r="M2448" s="148"/>
      <c r="T2448" s="149"/>
      <c r="AT2448" s="145" t="s">
        <v>143</v>
      </c>
      <c r="AU2448" s="145" t="s">
        <v>81</v>
      </c>
      <c r="AV2448" s="12" t="s">
        <v>81</v>
      </c>
      <c r="AW2448" s="12" t="s">
        <v>27</v>
      </c>
      <c r="AX2448" s="12" t="s">
        <v>71</v>
      </c>
      <c r="AY2448" s="145" t="s">
        <v>135</v>
      </c>
    </row>
    <row r="2449" spans="2:65" s="12" customFormat="1">
      <c r="B2449" s="143"/>
      <c r="D2449" s="144" t="s">
        <v>143</v>
      </c>
      <c r="E2449" s="145" t="s">
        <v>1</v>
      </c>
      <c r="F2449" s="146" t="s">
        <v>2988</v>
      </c>
      <c r="H2449" s="147">
        <v>7.3</v>
      </c>
      <c r="L2449" s="143"/>
      <c r="M2449" s="148"/>
      <c r="T2449" s="149"/>
      <c r="AT2449" s="145" t="s">
        <v>143</v>
      </c>
      <c r="AU2449" s="145" t="s">
        <v>81</v>
      </c>
      <c r="AV2449" s="12" t="s">
        <v>81</v>
      </c>
      <c r="AW2449" s="12" t="s">
        <v>27</v>
      </c>
      <c r="AX2449" s="12" t="s">
        <v>71</v>
      </c>
      <c r="AY2449" s="145" t="s">
        <v>135</v>
      </c>
    </row>
    <row r="2450" spans="2:65" s="12" customFormat="1">
      <c r="B2450" s="143"/>
      <c r="D2450" s="144" t="s">
        <v>143</v>
      </c>
      <c r="E2450" s="145" t="s">
        <v>1</v>
      </c>
      <c r="F2450" s="146" t="s">
        <v>2989</v>
      </c>
      <c r="H2450" s="147">
        <v>12.2</v>
      </c>
      <c r="L2450" s="143"/>
      <c r="M2450" s="148"/>
      <c r="T2450" s="149"/>
      <c r="AT2450" s="145" t="s">
        <v>143</v>
      </c>
      <c r="AU2450" s="145" t="s">
        <v>81</v>
      </c>
      <c r="AV2450" s="12" t="s">
        <v>81</v>
      </c>
      <c r="AW2450" s="12" t="s">
        <v>27</v>
      </c>
      <c r="AX2450" s="12" t="s">
        <v>71</v>
      </c>
      <c r="AY2450" s="145" t="s">
        <v>135</v>
      </c>
    </row>
    <row r="2451" spans="2:65" s="12" customFormat="1">
      <c r="B2451" s="143"/>
      <c r="D2451" s="144" t="s">
        <v>143</v>
      </c>
      <c r="E2451" s="145" t="s">
        <v>1</v>
      </c>
      <c r="F2451" s="146" t="s">
        <v>2990</v>
      </c>
      <c r="H2451" s="147">
        <v>7.2</v>
      </c>
      <c r="L2451" s="143"/>
      <c r="M2451" s="148"/>
      <c r="T2451" s="149"/>
      <c r="AT2451" s="145" t="s">
        <v>143</v>
      </c>
      <c r="AU2451" s="145" t="s">
        <v>81</v>
      </c>
      <c r="AV2451" s="12" t="s">
        <v>81</v>
      </c>
      <c r="AW2451" s="12" t="s">
        <v>27</v>
      </c>
      <c r="AX2451" s="12" t="s">
        <v>71</v>
      </c>
      <c r="AY2451" s="145" t="s">
        <v>135</v>
      </c>
    </row>
    <row r="2452" spans="2:65" s="12" customFormat="1">
      <c r="B2452" s="143"/>
      <c r="D2452" s="144" t="s">
        <v>143</v>
      </c>
      <c r="E2452" s="145" t="s">
        <v>1</v>
      </c>
      <c r="F2452" s="146" t="s">
        <v>2991</v>
      </c>
      <c r="H2452" s="147">
        <v>4</v>
      </c>
      <c r="L2452" s="143"/>
      <c r="M2452" s="148"/>
      <c r="T2452" s="149"/>
      <c r="AT2452" s="145" t="s">
        <v>143</v>
      </c>
      <c r="AU2452" s="145" t="s">
        <v>81</v>
      </c>
      <c r="AV2452" s="12" t="s">
        <v>81</v>
      </c>
      <c r="AW2452" s="12" t="s">
        <v>27</v>
      </c>
      <c r="AX2452" s="12" t="s">
        <v>71</v>
      </c>
      <c r="AY2452" s="145" t="s">
        <v>135</v>
      </c>
    </row>
    <row r="2453" spans="2:65" s="13" customFormat="1">
      <c r="B2453" s="150"/>
      <c r="D2453" s="144" t="s">
        <v>143</v>
      </c>
      <c r="E2453" s="151" t="s">
        <v>1</v>
      </c>
      <c r="F2453" s="152" t="s">
        <v>174</v>
      </c>
      <c r="H2453" s="153">
        <v>37.200000000000003</v>
      </c>
      <c r="L2453" s="150"/>
      <c r="M2453" s="154"/>
      <c r="T2453" s="155"/>
      <c r="AT2453" s="151" t="s">
        <v>143</v>
      </c>
      <c r="AU2453" s="151" t="s">
        <v>81</v>
      </c>
      <c r="AV2453" s="13" t="s">
        <v>141</v>
      </c>
      <c r="AW2453" s="13" t="s">
        <v>27</v>
      </c>
      <c r="AX2453" s="13" t="s">
        <v>79</v>
      </c>
      <c r="AY2453" s="151" t="s">
        <v>135</v>
      </c>
    </row>
    <row r="2454" spans="2:65" s="1" customFormat="1" ht="21.75" customHeight="1">
      <c r="B2454" s="129"/>
      <c r="C2454" s="161" t="s">
        <v>2992</v>
      </c>
      <c r="D2454" s="161" t="s">
        <v>212</v>
      </c>
      <c r="E2454" s="162" t="s">
        <v>2993</v>
      </c>
      <c r="F2454" s="163" t="s">
        <v>2994</v>
      </c>
      <c r="G2454" s="164" t="s">
        <v>188</v>
      </c>
      <c r="H2454" s="165">
        <v>37.200000000000003</v>
      </c>
      <c r="I2454" s="166"/>
      <c r="J2454" s="166">
        <f>ROUND(I2454*H2454,2)</f>
        <v>0</v>
      </c>
      <c r="K2454" s="167"/>
      <c r="L2454" s="168"/>
      <c r="M2454" s="169" t="s">
        <v>1</v>
      </c>
      <c r="N2454" s="170" t="s">
        <v>36</v>
      </c>
      <c r="O2454" s="139">
        <v>0</v>
      </c>
      <c r="P2454" s="139">
        <f>O2454*H2454</f>
        <v>0</v>
      </c>
      <c r="Q2454" s="139">
        <v>3.5000000000000001E-3</v>
      </c>
      <c r="R2454" s="139">
        <f>Q2454*H2454</f>
        <v>0.13020000000000001</v>
      </c>
      <c r="S2454" s="139">
        <v>0</v>
      </c>
      <c r="T2454" s="140">
        <f>S2454*H2454</f>
        <v>0</v>
      </c>
      <c r="AR2454" s="141" t="s">
        <v>302</v>
      </c>
      <c r="AT2454" s="141" t="s">
        <v>212</v>
      </c>
      <c r="AU2454" s="141" t="s">
        <v>81</v>
      </c>
      <c r="AY2454" s="17" t="s">
        <v>135</v>
      </c>
      <c r="BE2454" s="142">
        <f>IF(N2454="základní",J2454,0)</f>
        <v>0</v>
      </c>
      <c r="BF2454" s="142">
        <f>IF(N2454="snížená",J2454,0)</f>
        <v>0</v>
      </c>
      <c r="BG2454" s="142">
        <f>IF(N2454="zákl. přenesená",J2454,0)</f>
        <v>0</v>
      </c>
      <c r="BH2454" s="142">
        <f>IF(N2454="sníž. přenesená",J2454,0)</f>
        <v>0</v>
      </c>
      <c r="BI2454" s="142">
        <f>IF(N2454="nulová",J2454,0)</f>
        <v>0</v>
      </c>
      <c r="BJ2454" s="17" t="s">
        <v>79</v>
      </c>
      <c r="BK2454" s="142">
        <f>ROUND(I2454*H2454,2)</f>
        <v>0</v>
      </c>
      <c r="BL2454" s="17" t="s">
        <v>221</v>
      </c>
      <c r="BM2454" s="141" t="s">
        <v>2995</v>
      </c>
    </row>
    <row r="2455" spans="2:65" s="12" customFormat="1">
      <c r="B2455" s="143"/>
      <c r="D2455" s="144" t="s">
        <v>143</v>
      </c>
      <c r="E2455" s="145" t="s">
        <v>1</v>
      </c>
      <c r="F2455" s="146" t="s">
        <v>2987</v>
      </c>
      <c r="H2455" s="147">
        <v>6.5</v>
      </c>
      <c r="L2455" s="143"/>
      <c r="M2455" s="148"/>
      <c r="T2455" s="149"/>
      <c r="AT2455" s="145" t="s">
        <v>143</v>
      </c>
      <c r="AU2455" s="145" t="s">
        <v>81</v>
      </c>
      <c r="AV2455" s="12" t="s">
        <v>81</v>
      </c>
      <c r="AW2455" s="12" t="s">
        <v>27</v>
      </c>
      <c r="AX2455" s="12" t="s">
        <v>71</v>
      </c>
      <c r="AY2455" s="145" t="s">
        <v>135</v>
      </c>
    </row>
    <row r="2456" spans="2:65" s="12" customFormat="1">
      <c r="B2456" s="143"/>
      <c r="D2456" s="144" t="s">
        <v>143</v>
      </c>
      <c r="E2456" s="145" t="s">
        <v>1</v>
      </c>
      <c r="F2456" s="146" t="s">
        <v>2988</v>
      </c>
      <c r="H2456" s="147">
        <v>7.3</v>
      </c>
      <c r="L2456" s="143"/>
      <c r="M2456" s="148"/>
      <c r="T2456" s="149"/>
      <c r="AT2456" s="145" t="s">
        <v>143</v>
      </c>
      <c r="AU2456" s="145" t="s">
        <v>81</v>
      </c>
      <c r="AV2456" s="12" t="s">
        <v>81</v>
      </c>
      <c r="AW2456" s="12" t="s">
        <v>27</v>
      </c>
      <c r="AX2456" s="12" t="s">
        <v>71</v>
      </c>
      <c r="AY2456" s="145" t="s">
        <v>135</v>
      </c>
    </row>
    <row r="2457" spans="2:65" s="12" customFormat="1">
      <c r="B2457" s="143"/>
      <c r="D2457" s="144" t="s">
        <v>143</v>
      </c>
      <c r="E2457" s="145" t="s">
        <v>1</v>
      </c>
      <c r="F2457" s="146" t="s">
        <v>2989</v>
      </c>
      <c r="H2457" s="147">
        <v>12.2</v>
      </c>
      <c r="L2457" s="143"/>
      <c r="M2457" s="148"/>
      <c r="T2457" s="149"/>
      <c r="AT2457" s="145" t="s">
        <v>143</v>
      </c>
      <c r="AU2457" s="145" t="s">
        <v>81</v>
      </c>
      <c r="AV2457" s="12" t="s">
        <v>81</v>
      </c>
      <c r="AW2457" s="12" t="s">
        <v>27</v>
      </c>
      <c r="AX2457" s="12" t="s">
        <v>71</v>
      </c>
      <c r="AY2457" s="145" t="s">
        <v>135</v>
      </c>
    </row>
    <row r="2458" spans="2:65" s="12" customFormat="1">
      <c r="B2458" s="143"/>
      <c r="D2458" s="144" t="s">
        <v>143</v>
      </c>
      <c r="E2458" s="145" t="s">
        <v>1</v>
      </c>
      <c r="F2458" s="146" t="s">
        <v>2990</v>
      </c>
      <c r="H2458" s="147">
        <v>7.2</v>
      </c>
      <c r="L2458" s="143"/>
      <c r="M2458" s="148"/>
      <c r="T2458" s="149"/>
      <c r="AT2458" s="145" t="s">
        <v>143</v>
      </c>
      <c r="AU2458" s="145" t="s">
        <v>81</v>
      </c>
      <c r="AV2458" s="12" t="s">
        <v>81</v>
      </c>
      <c r="AW2458" s="12" t="s">
        <v>27</v>
      </c>
      <c r="AX2458" s="12" t="s">
        <v>71</v>
      </c>
      <c r="AY2458" s="145" t="s">
        <v>135</v>
      </c>
    </row>
    <row r="2459" spans="2:65" s="12" customFormat="1">
      <c r="B2459" s="143"/>
      <c r="D2459" s="144" t="s">
        <v>143</v>
      </c>
      <c r="E2459" s="145" t="s">
        <v>1</v>
      </c>
      <c r="F2459" s="146" t="s">
        <v>2991</v>
      </c>
      <c r="H2459" s="147">
        <v>4</v>
      </c>
      <c r="L2459" s="143"/>
      <c r="M2459" s="148"/>
      <c r="T2459" s="149"/>
      <c r="AT2459" s="145" t="s">
        <v>143</v>
      </c>
      <c r="AU2459" s="145" t="s">
        <v>81</v>
      </c>
      <c r="AV2459" s="12" t="s">
        <v>81</v>
      </c>
      <c r="AW2459" s="12" t="s">
        <v>27</v>
      </c>
      <c r="AX2459" s="12" t="s">
        <v>71</v>
      </c>
      <c r="AY2459" s="145" t="s">
        <v>135</v>
      </c>
    </row>
    <row r="2460" spans="2:65" s="13" customFormat="1">
      <c r="B2460" s="150"/>
      <c r="D2460" s="144" t="s">
        <v>143</v>
      </c>
      <c r="E2460" s="151" t="s">
        <v>1</v>
      </c>
      <c r="F2460" s="152" t="s">
        <v>174</v>
      </c>
      <c r="H2460" s="153">
        <v>37.200000000000003</v>
      </c>
      <c r="L2460" s="150"/>
      <c r="M2460" s="154"/>
      <c r="T2460" s="155"/>
      <c r="AT2460" s="151" t="s">
        <v>143</v>
      </c>
      <c r="AU2460" s="151" t="s">
        <v>81</v>
      </c>
      <c r="AV2460" s="13" t="s">
        <v>141</v>
      </c>
      <c r="AW2460" s="13" t="s">
        <v>27</v>
      </c>
      <c r="AX2460" s="13" t="s">
        <v>79</v>
      </c>
      <c r="AY2460" s="151" t="s">
        <v>135</v>
      </c>
    </row>
    <row r="2461" spans="2:65" s="1" customFormat="1" ht="24.15" customHeight="1">
      <c r="B2461" s="129"/>
      <c r="C2461" s="130" t="s">
        <v>2996</v>
      </c>
      <c r="D2461" s="130" t="s">
        <v>137</v>
      </c>
      <c r="E2461" s="131" t="s">
        <v>2997</v>
      </c>
      <c r="F2461" s="132" t="s">
        <v>2998</v>
      </c>
      <c r="G2461" s="133" t="s">
        <v>188</v>
      </c>
      <c r="H2461" s="134">
        <v>5.5</v>
      </c>
      <c r="I2461" s="135"/>
      <c r="J2461" s="135">
        <f>ROUND(I2461*H2461,2)</f>
        <v>0</v>
      </c>
      <c r="K2461" s="136"/>
      <c r="L2461" s="29"/>
      <c r="M2461" s="137" t="s">
        <v>1</v>
      </c>
      <c r="N2461" s="138" t="s">
        <v>36</v>
      </c>
      <c r="O2461" s="139">
        <v>3.05</v>
      </c>
      <c r="P2461" s="139">
        <f>O2461*H2461</f>
        <v>16.774999999999999</v>
      </c>
      <c r="Q2461" s="139">
        <v>0</v>
      </c>
      <c r="R2461" s="139">
        <f>Q2461*H2461</f>
        <v>0</v>
      </c>
      <c r="S2461" s="139">
        <v>0</v>
      </c>
      <c r="T2461" s="140">
        <f>S2461*H2461</f>
        <v>0</v>
      </c>
      <c r="AR2461" s="141" t="s">
        <v>221</v>
      </c>
      <c r="AT2461" s="141" t="s">
        <v>137</v>
      </c>
      <c r="AU2461" s="141" t="s">
        <v>81</v>
      </c>
      <c r="AY2461" s="17" t="s">
        <v>135</v>
      </c>
      <c r="BE2461" s="142">
        <f>IF(N2461="základní",J2461,0)</f>
        <v>0</v>
      </c>
      <c r="BF2461" s="142">
        <f>IF(N2461="snížená",J2461,0)</f>
        <v>0</v>
      </c>
      <c r="BG2461" s="142">
        <f>IF(N2461="zákl. přenesená",J2461,0)</f>
        <v>0</v>
      </c>
      <c r="BH2461" s="142">
        <f>IF(N2461="sníž. přenesená",J2461,0)</f>
        <v>0</v>
      </c>
      <c r="BI2461" s="142">
        <f>IF(N2461="nulová",J2461,0)</f>
        <v>0</v>
      </c>
      <c r="BJ2461" s="17" t="s">
        <v>79</v>
      </c>
      <c r="BK2461" s="142">
        <f>ROUND(I2461*H2461,2)</f>
        <v>0</v>
      </c>
      <c r="BL2461" s="17" t="s">
        <v>221</v>
      </c>
      <c r="BM2461" s="141" t="s">
        <v>2999</v>
      </c>
    </row>
    <row r="2462" spans="2:65" s="12" customFormat="1">
      <c r="B2462" s="143"/>
      <c r="D2462" s="144" t="s">
        <v>143</v>
      </c>
      <c r="E2462" s="145" t="s">
        <v>1</v>
      </c>
      <c r="F2462" s="146" t="s">
        <v>3000</v>
      </c>
      <c r="H2462" s="147">
        <v>5.5</v>
      </c>
      <c r="L2462" s="143"/>
      <c r="M2462" s="148"/>
      <c r="T2462" s="149"/>
      <c r="AT2462" s="145" t="s">
        <v>143</v>
      </c>
      <c r="AU2462" s="145" t="s">
        <v>81</v>
      </c>
      <c r="AV2462" s="12" t="s">
        <v>81</v>
      </c>
      <c r="AW2462" s="12" t="s">
        <v>27</v>
      </c>
      <c r="AX2462" s="12" t="s">
        <v>79</v>
      </c>
      <c r="AY2462" s="145" t="s">
        <v>135</v>
      </c>
    </row>
    <row r="2463" spans="2:65" s="1" customFormat="1" ht="21.75" customHeight="1">
      <c r="B2463" s="129"/>
      <c r="C2463" s="161" t="s">
        <v>3001</v>
      </c>
      <c r="D2463" s="161" t="s">
        <v>212</v>
      </c>
      <c r="E2463" s="162" t="s">
        <v>3002</v>
      </c>
      <c r="F2463" s="163" t="s">
        <v>3003</v>
      </c>
      <c r="G2463" s="164" t="s">
        <v>188</v>
      </c>
      <c r="H2463" s="165">
        <v>5.5</v>
      </c>
      <c r="I2463" s="166"/>
      <c r="J2463" s="166">
        <f>ROUND(I2463*H2463,2)</f>
        <v>0</v>
      </c>
      <c r="K2463" s="167"/>
      <c r="L2463" s="168"/>
      <c r="M2463" s="169" t="s">
        <v>1</v>
      </c>
      <c r="N2463" s="170" t="s">
        <v>36</v>
      </c>
      <c r="O2463" s="139">
        <v>0</v>
      </c>
      <c r="P2463" s="139">
        <f>O2463*H2463</f>
        <v>0</v>
      </c>
      <c r="Q2463" s="139">
        <v>2.8999999999999998E-3</v>
      </c>
      <c r="R2463" s="139">
        <f>Q2463*H2463</f>
        <v>1.5949999999999999E-2</v>
      </c>
      <c r="S2463" s="139">
        <v>0</v>
      </c>
      <c r="T2463" s="140">
        <f>S2463*H2463</f>
        <v>0</v>
      </c>
      <c r="AR2463" s="141" t="s">
        <v>302</v>
      </c>
      <c r="AT2463" s="141" t="s">
        <v>212</v>
      </c>
      <c r="AU2463" s="141" t="s">
        <v>81</v>
      </c>
      <c r="AY2463" s="17" t="s">
        <v>135</v>
      </c>
      <c r="BE2463" s="142">
        <f>IF(N2463="základní",J2463,0)</f>
        <v>0</v>
      </c>
      <c r="BF2463" s="142">
        <f>IF(N2463="snížená",J2463,0)</f>
        <v>0</v>
      </c>
      <c r="BG2463" s="142">
        <f>IF(N2463="zákl. přenesená",J2463,0)</f>
        <v>0</v>
      </c>
      <c r="BH2463" s="142">
        <f>IF(N2463="sníž. přenesená",J2463,0)</f>
        <v>0</v>
      </c>
      <c r="BI2463" s="142">
        <f>IF(N2463="nulová",J2463,0)</f>
        <v>0</v>
      </c>
      <c r="BJ2463" s="17" t="s">
        <v>79</v>
      </c>
      <c r="BK2463" s="142">
        <f>ROUND(I2463*H2463,2)</f>
        <v>0</v>
      </c>
      <c r="BL2463" s="17" t="s">
        <v>221</v>
      </c>
      <c r="BM2463" s="141" t="s">
        <v>3004</v>
      </c>
    </row>
    <row r="2464" spans="2:65" s="12" customFormat="1">
      <c r="B2464" s="143"/>
      <c r="D2464" s="144" t="s">
        <v>143</v>
      </c>
      <c r="E2464" s="145" t="s">
        <v>1</v>
      </c>
      <c r="F2464" s="146" t="s">
        <v>3000</v>
      </c>
      <c r="H2464" s="147">
        <v>5.5</v>
      </c>
      <c r="L2464" s="143"/>
      <c r="M2464" s="148"/>
      <c r="T2464" s="149"/>
      <c r="AT2464" s="145" t="s">
        <v>143</v>
      </c>
      <c r="AU2464" s="145" t="s">
        <v>81</v>
      </c>
      <c r="AV2464" s="12" t="s">
        <v>81</v>
      </c>
      <c r="AW2464" s="12" t="s">
        <v>27</v>
      </c>
      <c r="AX2464" s="12" t="s">
        <v>79</v>
      </c>
      <c r="AY2464" s="145" t="s">
        <v>135</v>
      </c>
    </row>
    <row r="2465" spans="2:65" s="1" customFormat="1" ht="24.15" customHeight="1">
      <c r="B2465" s="129"/>
      <c r="C2465" s="130" t="s">
        <v>3005</v>
      </c>
      <c r="D2465" s="130" t="s">
        <v>137</v>
      </c>
      <c r="E2465" s="131" t="s">
        <v>3006</v>
      </c>
      <c r="F2465" s="132" t="s">
        <v>3007</v>
      </c>
      <c r="G2465" s="133" t="s">
        <v>188</v>
      </c>
      <c r="H2465" s="134">
        <v>42.7</v>
      </c>
      <c r="I2465" s="135"/>
      <c r="J2465" s="135">
        <f>ROUND(I2465*H2465,2)</f>
        <v>0</v>
      </c>
      <c r="K2465" s="136"/>
      <c r="L2465" s="29"/>
      <c r="M2465" s="137" t="s">
        <v>1</v>
      </c>
      <c r="N2465" s="138" t="s">
        <v>36</v>
      </c>
      <c r="O2465" s="139">
        <v>0.57999999999999996</v>
      </c>
      <c r="P2465" s="139">
        <f>O2465*H2465</f>
        <v>24.765999999999998</v>
      </c>
      <c r="Q2465" s="139">
        <v>0</v>
      </c>
      <c r="R2465" s="139">
        <f>Q2465*H2465</f>
        <v>0</v>
      </c>
      <c r="S2465" s="139">
        <v>0</v>
      </c>
      <c r="T2465" s="140">
        <f>S2465*H2465</f>
        <v>0</v>
      </c>
      <c r="AR2465" s="141" t="s">
        <v>221</v>
      </c>
      <c r="AT2465" s="141" t="s">
        <v>137</v>
      </c>
      <c r="AU2465" s="141" t="s">
        <v>81</v>
      </c>
      <c r="AY2465" s="17" t="s">
        <v>135</v>
      </c>
      <c r="BE2465" s="142">
        <f>IF(N2465="základní",J2465,0)</f>
        <v>0</v>
      </c>
      <c r="BF2465" s="142">
        <f>IF(N2465="snížená",J2465,0)</f>
        <v>0</v>
      </c>
      <c r="BG2465" s="142">
        <f>IF(N2465="zákl. přenesená",J2465,0)</f>
        <v>0</v>
      </c>
      <c r="BH2465" s="142">
        <f>IF(N2465="sníž. přenesená",J2465,0)</f>
        <v>0</v>
      </c>
      <c r="BI2465" s="142">
        <f>IF(N2465="nulová",J2465,0)</f>
        <v>0</v>
      </c>
      <c r="BJ2465" s="17" t="s">
        <v>79</v>
      </c>
      <c r="BK2465" s="142">
        <f>ROUND(I2465*H2465,2)</f>
        <v>0</v>
      </c>
      <c r="BL2465" s="17" t="s">
        <v>221</v>
      </c>
      <c r="BM2465" s="141" t="s">
        <v>3008</v>
      </c>
    </row>
    <row r="2466" spans="2:65" s="12" customFormat="1">
      <c r="B2466" s="143"/>
      <c r="D2466" s="144" t="s">
        <v>143</v>
      </c>
      <c r="E2466" s="145" t="s">
        <v>1</v>
      </c>
      <c r="F2466" s="146" t="s">
        <v>3000</v>
      </c>
      <c r="H2466" s="147">
        <v>5.5</v>
      </c>
      <c r="L2466" s="143"/>
      <c r="M2466" s="148"/>
      <c r="T2466" s="149"/>
      <c r="AT2466" s="145" t="s">
        <v>143</v>
      </c>
      <c r="AU2466" s="145" t="s">
        <v>81</v>
      </c>
      <c r="AV2466" s="12" t="s">
        <v>81</v>
      </c>
      <c r="AW2466" s="12" t="s">
        <v>27</v>
      </c>
      <c r="AX2466" s="12" t="s">
        <v>71</v>
      </c>
      <c r="AY2466" s="145" t="s">
        <v>135</v>
      </c>
    </row>
    <row r="2467" spans="2:65" s="12" customFormat="1">
      <c r="B2467" s="143"/>
      <c r="D2467" s="144" t="s">
        <v>143</v>
      </c>
      <c r="E2467" s="145" t="s">
        <v>1</v>
      </c>
      <c r="F2467" s="146" t="s">
        <v>2987</v>
      </c>
      <c r="H2467" s="147">
        <v>6.5</v>
      </c>
      <c r="L2467" s="143"/>
      <c r="M2467" s="148"/>
      <c r="T2467" s="149"/>
      <c r="AT2467" s="145" t="s">
        <v>143</v>
      </c>
      <c r="AU2467" s="145" t="s">
        <v>81</v>
      </c>
      <c r="AV2467" s="12" t="s">
        <v>81</v>
      </c>
      <c r="AW2467" s="12" t="s">
        <v>27</v>
      </c>
      <c r="AX2467" s="12" t="s">
        <v>71</v>
      </c>
      <c r="AY2467" s="145" t="s">
        <v>135</v>
      </c>
    </row>
    <row r="2468" spans="2:65" s="12" customFormat="1">
      <c r="B2468" s="143"/>
      <c r="D2468" s="144" t="s">
        <v>143</v>
      </c>
      <c r="E2468" s="145" t="s">
        <v>1</v>
      </c>
      <c r="F2468" s="146" t="s">
        <v>2988</v>
      </c>
      <c r="H2468" s="147">
        <v>7.3</v>
      </c>
      <c r="L2468" s="143"/>
      <c r="M2468" s="148"/>
      <c r="T2468" s="149"/>
      <c r="AT2468" s="145" t="s">
        <v>143</v>
      </c>
      <c r="AU2468" s="145" t="s">
        <v>81</v>
      </c>
      <c r="AV2468" s="12" t="s">
        <v>81</v>
      </c>
      <c r="AW2468" s="12" t="s">
        <v>27</v>
      </c>
      <c r="AX2468" s="12" t="s">
        <v>71</v>
      </c>
      <c r="AY2468" s="145" t="s">
        <v>135</v>
      </c>
    </row>
    <row r="2469" spans="2:65" s="12" customFormat="1">
      <c r="B2469" s="143"/>
      <c r="D2469" s="144" t="s">
        <v>143</v>
      </c>
      <c r="E2469" s="145" t="s">
        <v>1</v>
      </c>
      <c r="F2469" s="146" t="s">
        <v>2989</v>
      </c>
      <c r="H2469" s="147">
        <v>12.2</v>
      </c>
      <c r="L2469" s="143"/>
      <c r="M2469" s="148"/>
      <c r="T2469" s="149"/>
      <c r="AT2469" s="145" t="s">
        <v>143</v>
      </c>
      <c r="AU2469" s="145" t="s">
        <v>81</v>
      </c>
      <c r="AV2469" s="12" t="s">
        <v>81</v>
      </c>
      <c r="AW2469" s="12" t="s">
        <v>27</v>
      </c>
      <c r="AX2469" s="12" t="s">
        <v>71</v>
      </c>
      <c r="AY2469" s="145" t="s">
        <v>135</v>
      </c>
    </row>
    <row r="2470" spans="2:65" s="12" customFormat="1">
      <c r="B2470" s="143"/>
      <c r="D2470" s="144" t="s">
        <v>143</v>
      </c>
      <c r="E2470" s="145" t="s">
        <v>1</v>
      </c>
      <c r="F2470" s="146" t="s">
        <v>2990</v>
      </c>
      <c r="H2470" s="147">
        <v>7.2</v>
      </c>
      <c r="L2470" s="143"/>
      <c r="M2470" s="148"/>
      <c r="T2470" s="149"/>
      <c r="AT2470" s="145" t="s">
        <v>143</v>
      </c>
      <c r="AU2470" s="145" t="s">
        <v>81</v>
      </c>
      <c r="AV2470" s="12" t="s">
        <v>81</v>
      </c>
      <c r="AW2470" s="12" t="s">
        <v>27</v>
      </c>
      <c r="AX2470" s="12" t="s">
        <v>71</v>
      </c>
      <c r="AY2470" s="145" t="s">
        <v>135</v>
      </c>
    </row>
    <row r="2471" spans="2:65" s="12" customFormat="1">
      <c r="B2471" s="143"/>
      <c r="D2471" s="144" t="s">
        <v>143</v>
      </c>
      <c r="E2471" s="145" t="s">
        <v>1</v>
      </c>
      <c r="F2471" s="146" t="s">
        <v>2991</v>
      </c>
      <c r="H2471" s="147">
        <v>4</v>
      </c>
      <c r="L2471" s="143"/>
      <c r="M2471" s="148"/>
      <c r="T2471" s="149"/>
      <c r="AT2471" s="145" t="s">
        <v>143</v>
      </c>
      <c r="AU2471" s="145" t="s">
        <v>81</v>
      </c>
      <c r="AV2471" s="12" t="s">
        <v>81</v>
      </c>
      <c r="AW2471" s="12" t="s">
        <v>27</v>
      </c>
      <c r="AX2471" s="12" t="s">
        <v>71</v>
      </c>
      <c r="AY2471" s="145" t="s">
        <v>135</v>
      </c>
    </row>
    <row r="2472" spans="2:65" s="13" customFormat="1">
      <c r="B2472" s="150"/>
      <c r="D2472" s="144" t="s">
        <v>143</v>
      </c>
      <c r="E2472" s="151" t="s">
        <v>1</v>
      </c>
      <c r="F2472" s="152" t="s">
        <v>174</v>
      </c>
      <c r="H2472" s="153">
        <v>42.7</v>
      </c>
      <c r="L2472" s="150"/>
      <c r="M2472" s="154"/>
      <c r="T2472" s="155"/>
      <c r="AT2472" s="151" t="s">
        <v>143</v>
      </c>
      <c r="AU2472" s="151" t="s">
        <v>81</v>
      </c>
      <c r="AV2472" s="13" t="s">
        <v>141</v>
      </c>
      <c r="AW2472" s="13" t="s">
        <v>27</v>
      </c>
      <c r="AX2472" s="13" t="s">
        <v>79</v>
      </c>
      <c r="AY2472" s="151" t="s">
        <v>135</v>
      </c>
    </row>
    <row r="2473" spans="2:65" s="1" customFormat="1" ht="24.15" customHeight="1">
      <c r="B2473" s="129"/>
      <c r="C2473" s="130" t="s">
        <v>3009</v>
      </c>
      <c r="D2473" s="130" t="s">
        <v>137</v>
      </c>
      <c r="E2473" s="131" t="s">
        <v>3010</v>
      </c>
      <c r="F2473" s="132" t="s">
        <v>3011</v>
      </c>
      <c r="G2473" s="133" t="s">
        <v>1846</v>
      </c>
      <c r="H2473" s="134">
        <v>84</v>
      </c>
      <c r="I2473" s="135"/>
      <c r="J2473" s="135">
        <f>ROUND(I2473*H2473,2)</f>
        <v>0</v>
      </c>
      <c r="K2473" s="136"/>
      <c r="L2473" s="29"/>
      <c r="M2473" s="137" t="s">
        <v>1</v>
      </c>
      <c r="N2473" s="138" t="s">
        <v>36</v>
      </c>
      <c r="O2473" s="139">
        <v>0.26600000000000001</v>
      </c>
      <c r="P2473" s="139">
        <f>O2473*H2473</f>
        <v>22.344000000000001</v>
      </c>
      <c r="Q2473" s="139">
        <v>6.9999999999999994E-5</v>
      </c>
      <c r="R2473" s="139">
        <f>Q2473*H2473</f>
        <v>5.8799999999999998E-3</v>
      </c>
      <c r="S2473" s="139">
        <v>0</v>
      </c>
      <c r="T2473" s="140">
        <f>S2473*H2473</f>
        <v>0</v>
      </c>
      <c r="AR2473" s="141" t="s">
        <v>221</v>
      </c>
      <c r="AT2473" s="141" t="s">
        <v>137</v>
      </c>
      <c r="AU2473" s="141" t="s">
        <v>81</v>
      </c>
      <c r="AY2473" s="17" t="s">
        <v>135</v>
      </c>
      <c r="BE2473" s="142">
        <f>IF(N2473="základní",J2473,0)</f>
        <v>0</v>
      </c>
      <c r="BF2473" s="142">
        <f>IF(N2473="snížená",J2473,0)</f>
        <v>0</v>
      </c>
      <c r="BG2473" s="142">
        <f>IF(N2473="zákl. přenesená",J2473,0)</f>
        <v>0</v>
      </c>
      <c r="BH2473" s="142">
        <f>IF(N2473="sníž. přenesená",J2473,0)</f>
        <v>0</v>
      </c>
      <c r="BI2473" s="142">
        <f>IF(N2473="nulová",J2473,0)</f>
        <v>0</v>
      </c>
      <c r="BJ2473" s="17" t="s">
        <v>79</v>
      </c>
      <c r="BK2473" s="142">
        <f>ROUND(I2473*H2473,2)</f>
        <v>0</v>
      </c>
      <c r="BL2473" s="17" t="s">
        <v>221</v>
      </c>
      <c r="BM2473" s="141" t="s">
        <v>3012</v>
      </c>
    </row>
    <row r="2474" spans="2:65" s="14" customFormat="1">
      <c r="B2474" s="156"/>
      <c r="D2474" s="144" t="s">
        <v>143</v>
      </c>
      <c r="E2474" s="157" t="s">
        <v>1</v>
      </c>
      <c r="F2474" s="158" t="s">
        <v>3013</v>
      </c>
      <c r="H2474" s="157" t="s">
        <v>1</v>
      </c>
      <c r="L2474" s="156"/>
      <c r="M2474" s="159"/>
      <c r="T2474" s="160"/>
      <c r="AT2474" s="157" t="s">
        <v>143</v>
      </c>
      <c r="AU2474" s="157" t="s">
        <v>81</v>
      </c>
      <c r="AV2474" s="14" t="s">
        <v>79</v>
      </c>
      <c r="AW2474" s="14" t="s">
        <v>27</v>
      </c>
      <c r="AX2474" s="14" t="s">
        <v>71</v>
      </c>
      <c r="AY2474" s="157" t="s">
        <v>135</v>
      </c>
    </row>
    <row r="2475" spans="2:65" s="12" customFormat="1">
      <c r="B2475" s="143"/>
      <c r="D2475" s="144" t="s">
        <v>143</v>
      </c>
      <c r="E2475" s="145" t="s">
        <v>1</v>
      </c>
      <c r="F2475" s="146" t="s">
        <v>3014</v>
      </c>
      <c r="H2475" s="147">
        <v>84</v>
      </c>
      <c r="L2475" s="143"/>
      <c r="M2475" s="148"/>
      <c r="T2475" s="149"/>
      <c r="AT2475" s="145" t="s">
        <v>143</v>
      </c>
      <c r="AU2475" s="145" t="s">
        <v>81</v>
      </c>
      <c r="AV2475" s="12" t="s">
        <v>81</v>
      </c>
      <c r="AW2475" s="12" t="s">
        <v>27</v>
      </c>
      <c r="AX2475" s="12" t="s">
        <v>79</v>
      </c>
      <c r="AY2475" s="145" t="s">
        <v>135</v>
      </c>
    </row>
    <row r="2476" spans="2:65" s="1" customFormat="1" ht="21.75" customHeight="1">
      <c r="B2476" s="129"/>
      <c r="C2476" s="161" t="s">
        <v>3015</v>
      </c>
      <c r="D2476" s="161" t="s">
        <v>212</v>
      </c>
      <c r="E2476" s="162" t="s">
        <v>3016</v>
      </c>
      <c r="F2476" s="163" t="s">
        <v>3017</v>
      </c>
      <c r="G2476" s="164" t="s">
        <v>215</v>
      </c>
      <c r="H2476" s="165">
        <v>9.0999999999999998E-2</v>
      </c>
      <c r="I2476" s="166"/>
      <c r="J2476" s="166">
        <f>ROUND(I2476*H2476,2)</f>
        <v>0</v>
      </c>
      <c r="K2476" s="167"/>
      <c r="L2476" s="168"/>
      <c r="M2476" s="169" t="s">
        <v>1</v>
      </c>
      <c r="N2476" s="170" t="s">
        <v>36</v>
      </c>
      <c r="O2476" s="139">
        <v>0</v>
      </c>
      <c r="P2476" s="139">
        <f>O2476*H2476</f>
        <v>0</v>
      </c>
      <c r="Q2476" s="139">
        <v>1</v>
      </c>
      <c r="R2476" s="139">
        <f>Q2476*H2476</f>
        <v>9.0999999999999998E-2</v>
      </c>
      <c r="S2476" s="139">
        <v>0</v>
      </c>
      <c r="T2476" s="140">
        <f>S2476*H2476</f>
        <v>0</v>
      </c>
      <c r="AR2476" s="141" t="s">
        <v>302</v>
      </c>
      <c r="AT2476" s="141" t="s">
        <v>212</v>
      </c>
      <c r="AU2476" s="141" t="s">
        <v>81</v>
      </c>
      <c r="AY2476" s="17" t="s">
        <v>135</v>
      </c>
      <c r="BE2476" s="142">
        <f>IF(N2476="základní",J2476,0)</f>
        <v>0</v>
      </c>
      <c r="BF2476" s="142">
        <f>IF(N2476="snížená",J2476,0)</f>
        <v>0</v>
      </c>
      <c r="BG2476" s="142">
        <f>IF(N2476="zákl. přenesená",J2476,0)</f>
        <v>0</v>
      </c>
      <c r="BH2476" s="142">
        <f>IF(N2476="sníž. přenesená",J2476,0)</f>
        <v>0</v>
      </c>
      <c r="BI2476" s="142">
        <f>IF(N2476="nulová",J2476,0)</f>
        <v>0</v>
      </c>
      <c r="BJ2476" s="17" t="s">
        <v>79</v>
      </c>
      <c r="BK2476" s="142">
        <f>ROUND(I2476*H2476,2)</f>
        <v>0</v>
      </c>
      <c r="BL2476" s="17" t="s">
        <v>221</v>
      </c>
      <c r="BM2476" s="141" t="s">
        <v>3018</v>
      </c>
    </row>
    <row r="2477" spans="2:65" s="12" customFormat="1">
      <c r="B2477" s="143"/>
      <c r="D2477" s="144" t="s">
        <v>143</v>
      </c>
      <c r="E2477" s="145" t="s">
        <v>1</v>
      </c>
      <c r="F2477" s="146" t="s">
        <v>3019</v>
      </c>
      <c r="H2477" s="147">
        <v>9.0999999999999998E-2</v>
      </c>
      <c r="L2477" s="143"/>
      <c r="M2477" s="148"/>
      <c r="T2477" s="149"/>
      <c r="AT2477" s="145" t="s">
        <v>143</v>
      </c>
      <c r="AU2477" s="145" t="s">
        <v>81</v>
      </c>
      <c r="AV2477" s="12" t="s">
        <v>81</v>
      </c>
      <c r="AW2477" s="12" t="s">
        <v>27</v>
      </c>
      <c r="AX2477" s="12" t="s">
        <v>79</v>
      </c>
      <c r="AY2477" s="145" t="s">
        <v>135</v>
      </c>
    </row>
    <row r="2478" spans="2:65" s="1" customFormat="1" ht="24.15" customHeight="1">
      <c r="B2478" s="129"/>
      <c r="C2478" s="130" t="s">
        <v>3020</v>
      </c>
      <c r="D2478" s="130" t="s">
        <v>137</v>
      </c>
      <c r="E2478" s="131" t="s">
        <v>3021</v>
      </c>
      <c r="F2478" s="132" t="s">
        <v>3022</v>
      </c>
      <c r="G2478" s="133" t="s">
        <v>382</v>
      </c>
      <c r="H2478" s="134"/>
      <c r="I2478" s="135"/>
      <c r="J2478" s="135">
        <f>ROUND(I2478*H2478,2)</f>
        <v>0</v>
      </c>
      <c r="K2478" s="136"/>
      <c r="L2478" s="29"/>
      <c r="M2478" s="137" t="s">
        <v>1</v>
      </c>
      <c r="N2478" s="138" t="s">
        <v>36</v>
      </c>
      <c r="O2478" s="139">
        <v>0</v>
      </c>
      <c r="P2478" s="139">
        <f>O2478*H2478</f>
        <v>0</v>
      </c>
      <c r="Q2478" s="139">
        <v>0</v>
      </c>
      <c r="R2478" s="139">
        <f>Q2478*H2478</f>
        <v>0</v>
      </c>
      <c r="S2478" s="139">
        <v>0</v>
      </c>
      <c r="T2478" s="140">
        <f>S2478*H2478</f>
        <v>0</v>
      </c>
      <c r="AR2478" s="141" t="s">
        <v>221</v>
      </c>
      <c r="AT2478" s="141" t="s">
        <v>137</v>
      </c>
      <c r="AU2478" s="141" t="s">
        <v>81</v>
      </c>
      <c r="AY2478" s="17" t="s">
        <v>135</v>
      </c>
      <c r="BE2478" s="142">
        <f>IF(N2478="základní",J2478,0)</f>
        <v>0</v>
      </c>
      <c r="BF2478" s="142">
        <f>IF(N2478="snížená",J2478,0)</f>
        <v>0</v>
      </c>
      <c r="BG2478" s="142">
        <f>IF(N2478="zákl. přenesená",J2478,0)</f>
        <v>0</v>
      </c>
      <c r="BH2478" s="142">
        <f>IF(N2478="sníž. přenesená",J2478,0)</f>
        <v>0</v>
      </c>
      <c r="BI2478" s="142">
        <f>IF(N2478="nulová",J2478,0)</f>
        <v>0</v>
      </c>
      <c r="BJ2478" s="17" t="s">
        <v>79</v>
      </c>
      <c r="BK2478" s="142">
        <f>ROUND(I2478*H2478,2)</f>
        <v>0</v>
      </c>
      <c r="BL2478" s="17" t="s">
        <v>221</v>
      </c>
      <c r="BM2478" s="141" t="s">
        <v>3023</v>
      </c>
    </row>
    <row r="2479" spans="2:65" s="11" customFormat="1" ht="22.95" customHeight="1">
      <c r="B2479" s="118"/>
      <c r="D2479" s="119" t="s">
        <v>70</v>
      </c>
      <c r="E2479" s="127" t="s">
        <v>3024</v>
      </c>
      <c r="F2479" s="127" t="s">
        <v>3025</v>
      </c>
      <c r="J2479" s="128">
        <f>BK2479</f>
        <v>0</v>
      </c>
      <c r="L2479" s="118"/>
      <c r="M2479" s="122"/>
      <c r="P2479" s="123">
        <f>SUM(P2480:P2547)</f>
        <v>243.81926799999997</v>
      </c>
      <c r="R2479" s="123">
        <f>SUM(R2480:R2547)</f>
        <v>4.5917591599999996</v>
      </c>
      <c r="T2479" s="124">
        <f>SUM(T2480:T2547)</f>
        <v>0</v>
      </c>
      <c r="AR2479" s="119" t="s">
        <v>81</v>
      </c>
      <c r="AT2479" s="125" t="s">
        <v>70</v>
      </c>
      <c r="AU2479" s="125" t="s">
        <v>79</v>
      </c>
      <c r="AY2479" s="119" t="s">
        <v>135</v>
      </c>
      <c r="BK2479" s="126">
        <f>SUM(BK2480:BK2547)</f>
        <v>0</v>
      </c>
    </row>
    <row r="2480" spans="2:65" s="1" customFormat="1" ht="16.5" customHeight="1">
      <c r="B2480" s="129"/>
      <c r="C2480" s="130" t="s">
        <v>3026</v>
      </c>
      <c r="D2480" s="130" t="s">
        <v>137</v>
      </c>
      <c r="E2480" s="131" t="s">
        <v>3027</v>
      </c>
      <c r="F2480" s="132" t="s">
        <v>3028</v>
      </c>
      <c r="G2480" s="133" t="s">
        <v>140</v>
      </c>
      <c r="H2480" s="134">
        <v>122.38</v>
      </c>
      <c r="I2480" s="135"/>
      <c r="J2480" s="135">
        <f>ROUND(I2480*H2480,2)</f>
        <v>0</v>
      </c>
      <c r="K2480" s="136"/>
      <c r="L2480" s="29"/>
      <c r="M2480" s="137" t="s">
        <v>1</v>
      </c>
      <c r="N2480" s="138" t="s">
        <v>36</v>
      </c>
      <c r="O2480" s="139">
        <v>4.3999999999999997E-2</v>
      </c>
      <c r="P2480" s="139">
        <f>O2480*H2480</f>
        <v>5.3847199999999997</v>
      </c>
      <c r="Q2480" s="139">
        <v>2.9999999999999997E-4</v>
      </c>
      <c r="R2480" s="139">
        <f>Q2480*H2480</f>
        <v>3.6713999999999997E-2</v>
      </c>
      <c r="S2480" s="139">
        <v>0</v>
      </c>
      <c r="T2480" s="140">
        <f>S2480*H2480</f>
        <v>0</v>
      </c>
      <c r="AR2480" s="141" t="s">
        <v>221</v>
      </c>
      <c r="AT2480" s="141" t="s">
        <v>137</v>
      </c>
      <c r="AU2480" s="141" t="s">
        <v>81</v>
      </c>
      <c r="AY2480" s="17" t="s">
        <v>135</v>
      </c>
      <c r="BE2480" s="142">
        <f>IF(N2480="základní",J2480,0)</f>
        <v>0</v>
      </c>
      <c r="BF2480" s="142">
        <f>IF(N2480="snížená",J2480,0)</f>
        <v>0</v>
      </c>
      <c r="BG2480" s="142">
        <f>IF(N2480="zákl. přenesená",J2480,0)</f>
        <v>0</v>
      </c>
      <c r="BH2480" s="142">
        <f>IF(N2480="sníž. přenesená",J2480,0)</f>
        <v>0</v>
      </c>
      <c r="BI2480" s="142">
        <f>IF(N2480="nulová",J2480,0)</f>
        <v>0</v>
      </c>
      <c r="BJ2480" s="17" t="s">
        <v>79</v>
      </c>
      <c r="BK2480" s="142">
        <f>ROUND(I2480*H2480,2)</f>
        <v>0</v>
      </c>
      <c r="BL2480" s="17" t="s">
        <v>221</v>
      </c>
      <c r="BM2480" s="141" t="s">
        <v>3029</v>
      </c>
    </row>
    <row r="2481" spans="2:65" s="14" customFormat="1">
      <c r="B2481" s="156"/>
      <c r="D2481" s="144" t="s">
        <v>143</v>
      </c>
      <c r="E2481" s="157" t="s">
        <v>1</v>
      </c>
      <c r="F2481" s="158" t="s">
        <v>3030</v>
      </c>
      <c r="H2481" s="157" t="s">
        <v>1</v>
      </c>
      <c r="L2481" s="156"/>
      <c r="M2481" s="159"/>
      <c r="T2481" s="160"/>
      <c r="AT2481" s="157" t="s">
        <v>143</v>
      </c>
      <c r="AU2481" s="157" t="s">
        <v>81</v>
      </c>
      <c r="AV2481" s="14" t="s">
        <v>79</v>
      </c>
      <c r="AW2481" s="14" t="s">
        <v>27</v>
      </c>
      <c r="AX2481" s="14" t="s">
        <v>71</v>
      </c>
      <c r="AY2481" s="157" t="s">
        <v>135</v>
      </c>
    </row>
    <row r="2482" spans="2:65" s="14" customFormat="1">
      <c r="B2482" s="156"/>
      <c r="D2482" s="144" t="s">
        <v>143</v>
      </c>
      <c r="E2482" s="157" t="s">
        <v>1</v>
      </c>
      <c r="F2482" s="158" t="s">
        <v>584</v>
      </c>
      <c r="H2482" s="157" t="s">
        <v>1</v>
      </c>
      <c r="L2482" s="156"/>
      <c r="M2482" s="159"/>
      <c r="T2482" s="160"/>
      <c r="AT2482" s="157" t="s">
        <v>143</v>
      </c>
      <c r="AU2482" s="157" t="s">
        <v>81</v>
      </c>
      <c r="AV2482" s="14" t="s">
        <v>79</v>
      </c>
      <c r="AW2482" s="14" t="s">
        <v>27</v>
      </c>
      <c r="AX2482" s="14" t="s">
        <v>71</v>
      </c>
      <c r="AY2482" s="157" t="s">
        <v>135</v>
      </c>
    </row>
    <row r="2483" spans="2:65" s="12" customFormat="1">
      <c r="B2483" s="143"/>
      <c r="D2483" s="144" t="s">
        <v>143</v>
      </c>
      <c r="E2483" s="145" t="s">
        <v>1</v>
      </c>
      <c r="F2483" s="146" t="s">
        <v>1426</v>
      </c>
      <c r="H2483" s="147">
        <v>32.67</v>
      </c>
      <c r="L2483" s="143"/>
      <c r="M2483" s="148"/>
      <c r="T2483" s="149"/>
      <c r="AT2483" s="145" t="s">
        <v>143</v>
      </c>
      <c r="AU2483" s="145" t="s">
        <v>81</v>
      </c>
      <c r="AV2483" s="12" t="s">
        <v>81</v>
      </c>
      <c r="AW2483" s="12" t="s">
        <v>27</v>
      </c>
      <c r="AX2483" s="12" t="s">
        <v>71</v>
      </c>
      <c r="AY2483" s="145" t="s">
        <v>135</v>
      </c>
    </row>
    <row r="2484" spans="2:65" s="12" customFormat="1">
      <c r="B2484" s="143"/>
      <c r="D2484" s="144" t="s">
        <v>143</v>
      </c>
      <c r="E2484" s="145" t="s">
        <v>1</v>
      </c>
      <c r="F2484" s="146" t="s">
        <v>1427</v>
      </c>
      <c r="H2484" s="147">
        <v>28.81</v>
      </c>
      <c r="L2484" s="143"/>
      <c r="M2484" s="148"/>
      <c r="T2484" s="149"/>
      <c r="AT2484" s="145" t="s">
        <v>143</v>
      </c>
      <c r="AU2484" s="145" t="s">
        <v>81</v>
      </c>
      <c r="AV2484" s="12" t="s">
        <v>81</v>
      </c>
      <c r="AW2484" s="12" t="s">
        <v>27</v>
      </c>
      <c r="AX2484" s="12" t="s">
        <v>71</v>
      </c>
      <c r="AY2484" s="145" t="s">
        <v>135</v>
      </c>
    </row>
    <row r="2485" spans="2:65" s="12" customFormat="1">
      <c r="B2485" s="143"/>
      <c r="D2485" s="144" t="s">
        <v>143</v>
      </c>
      <c r="E2485" s="145" t="s">
        <v>1</v>
      </c>
      <c r="F2485" s="146" t="s">
        <v>1432</v>
      </c>
      <c r="H2485" s="147">
        <v>10.61</v>
      </c>
      <c r="L2485" s="143"/>
      <c r="M2485" s="148"/>
      <c r="T2485" s="149"/>
      <c r="AT2485" s="145" t="s">
        <v>143</v>
      </c>
      <c r="AU2485" s="145" t="s">
        <v>81</v>
      </c>
      <c r="AV2485" s="12" t="s">
        <v>81</v>
      </c>
      <c r="AW2485" s="12" t="s">
        <v>27</v>
      </c>
      <c r="AX2485" s="12" t="s">
        <v>71</v>
      </c>
      <c r="AY2485" s="145" t="s">
        <v>135</v>
      </c>
    </row>
    <row r="2486" spans="2:65" s="14" customFormat="1">
      <c r="B2486" s="156"/>
      <c r="D2486" s="144" t="s">
        <v>143</v>
      </c>
      <c r="E2486" s="157" t="s">
        <v>1</v>
      </c>
      <c r="F2486" s="158" t="s">
        <v>591</v>
      </c>
      <c r="H2486" s="157" t="s">
        <v>1</v>
      </c>
      <c r="L2486" s="156"/>
      <c r="M2486" s="159"/>
      <c r="T2486" s="160"/>
      <c r="AT2486" s="157" t="s">
        <v>143</v>
      </c>
      <c r="AU2486" s="157" t="s">
        <v>81</v>
      </c>
      <c r="AV2486" s="14" t="s">
        <v>79</v>
      </c>
      <c r="AW2486" s="14" t="s">
        <v>27</v>
      </c>
      <c r="AX2486" s="14" t="s">
        <v>71</v>
      </c>
      <c r="AY2486" s="157" t="s">
        <v>135</v>
      </c>
    </row>
    <row r="2487" spans="2:65" s="12" customFormat="1">
      <c r="B2487" s="143"/>
      <c r="D2487" s="144" t="s">
        <v>143</v>
      </c>
      <c r="E2487" s="145" t="s">
        <v>1</v>
      </c>
      <c r="F2487" s="146" t="s">
        <v>1429</v>
      </c>
      <c r="H2487" s="147">
        <v>50.29</v>
      </c>
      <c r="L2487" s="143"/>
      <c r="M2487" s="148"/>
      <c r="T2487" s="149"/>
      <c r="AT2487" s="145" t="s">
        <v>143</v>
      </c>
      <c r="AU2487" s="145" t="s">
        <v>81</v>
      </c>
      <c r="AV2487" s="12" t="s">
        <v>81</v>
      </c>
      <c r="AW2487" s="12" t="s">
        <v>27</v>
      </c>
      <c r="AX2487" s="12" t="s">
        <v>71</v>
      </c>
      <c r="AY2487" s="145" t="s">
        <v>135</v>
      </c>
    </row>
    <row r="2488" spans="2:65" s="13" customFormat="1">
      <c r="B2488" s="150"/>
      <c r="D2488" s="144" t="s">
        <v>143</v>
      </c>
      <c r="E2488" s="151" t="s">
        <v>1</v>
      </c>
      <c r="F2488" s="152" t="s">
        <v>174</v>
      </c>
      <c r="H2488" s="153">
        <v>122.38</v>
      </c>
      <c r="L2488" s="150"/>
      <c r="M2488" s="154"/>
      <c r="T2488" s="155"/>
      <c r="AT2488" s="151" t="s">
        <v>143</v>
      </c>
      <c r="AU2488" s="151" t="s">
        <v>81</v>
      </c>
      <c r="AV2488" s="13" t="s">
        <v>141</v>
      </c>
      <c r="AW2488" s="13" t="s">
        <v>27</v>
      </c>
      <c r="AX2488" s="13" t="s">
        <v>79</v>
      </c>
      <c r="AY2488" s="151" t="s">
        <v>135</v>
      </c>
    </row>
    <row r="2489" spans="2:65" s="1" customFormat="1" ht="24.15" customHeight="1">
      <c r="B2489" s="129"/>
      <c r="C2489" s="130" t="s">
        <v>3031</v>
      </c>
      <c r="D2489" s="130" t="s">
        <v>137</v>
      </c>
      <c r="E2489" s="131" t="s">
        <v>3032</v>
      </c>
      <c r="F2489" s="132" t="s">
        <v>3033</v>
      </c>
      <c r="G2489" s="133" t="s">
        <v>188</v>
      </c>
      <c r="H2489" s="134">
        <v>429.464</v>
      </c>
      <c r="I2489" s="135"/>
      <c r="J2489" s="135">
        <f>ROUND(I2489*H2489,2)</f>
        <v>0</v>
      </c>
      <c r="K2489" s="136"/>
      <c r="L2489" s="29"/>
      <c r="M2489" s="137" t="s">
        <v>1</v>
      </c>
      <c r="N2489" s="138" t="s">
        <v>36</v>
      </c>
      <c r="O2489" s="139">
        <v>0.20899999999999999</v>
      </c>
      <c r="P2489" s="139">
        <f>O2489*H2489</f>
        <v>89.757975999999999</v>
      </c>
      <c r="Q2489" s="139">
        <v>5.8E-4</v>
      </c>
      <c r="R2489" s="139">
        <f>Q2489*H2489</f>
        <v>0.24908912</v>
      </c>
      <c r="S2489" s="139">
        <v>0</v>
      </c>
      <c r="T2489" s="140">
        <f>S2489*H2489</f>
        <v>0</v>
      </c>
      <c r="AR2489" s="141" t="s">
        <v>221</v>
      </c>
      <c r="AT2489" s="141" t="s">
        <v>137</v>
      </c>
      <c r="AU2489" s="141" t="s">
        <v>81</v>
      </c>
      <c r="AY2489" s="17" t="s">
        <v>135</v>
      </c>
      <c r="BE2489" s="142">
        <f>IF(N2489="základní",J2489,0)</f>
        <v>0</v>
      </c>
      <c r="BF2489" s="142">
        <f>IF(N2489="snížená",J2489,0)</f>
        <v>0</v>
      </c>
      <c r="BG2489" s="142">
        <f>IF(N2489="zákl. přenesená",J2489,0)</f>
        <v>0</v>
      </c>
      <c r="BH2489" s="142">
        <f>IF(N2489="sníž. přenesená",J2489,0)</f>
        <v>0</v>
      </c>
      <c r="BI2489" s="142">
        <f>IF(N2489="nulová",J2489,0)</f>
        <v>0</v>
      </c>
      <c r="BJ2489" s="17" t="s">
        <v>79</v>
      </c>
      <c r="BK2489" s="142">
        <f>ROUND(I2489*H2489,2)</f>
        <v>0</v>
      </c>
      <c r="BL2489" s="17" t="s">
        <v>221</v>
      </c>
      <c r="BM2489" s="141" t="s">
        <v>3034</v>
      </c>
    </row>
    <row r="2490" spans="2:65" s="14" customFormat="1">
      <c r="B2490" s="156"/>
      <c r="D2490" s="144" t="s">
        <v>143</v>
      </c>
      <c r="E2490" s="157" t="s">
        <v>1</v>
      </c>
      <c r="F2490" s="158" t="s">
        <v>584</v>
      </c>
      <c r="H2490" s="157" t="s">
        <v>1</v>
      </c>
      <c r="L2490" s="156"/>
      <c r="M2490" s="159"/>
      <c r="T2490" s="160"/>
      <c r="AT2490" s="157" t="s">
        <v>143</v>
      </c>
      <c r="AU2490" s="157" t="s">
        <v>81</v>
      </c>
      <c r="AV2490" s="14" t="s">
        <v>79</v>
      </c>
      <c r="AW2490" s="14" t="s">
        <v>27</v>
      </c>
      <c r="AX2490" s="14" t="s">
        <v>71</v>
      </c>
      <c r="AY2490" s="157" t="s">
        <v>135</v>
      </c>
    </row>
    <row r="2491" spans="2:65" s="12" customFormat="1">
      <c r="B2491" s="143"/>
      <c r="D2491" s="144" t="s">
        <v>143</v>
      </c>
      <c r="E2491" s="145" t="s">
        <v>1</v>
      </c>
      <c r="F2491" s="146" t="s">
        <v>3035</v>
      </c>
      <c r="H2491" s="147">
        <v>10.93</v>
      </c>
      <c r="L2491" s="143"/>
      <c r="M2491" s="148"/>
      <c r="T2491" s="149"/>
      <c r="AT2491" s="145" t="s">
        <v>143</v>
      </c>
      <c r="AU2491" s="145" t="s">
        <v>81</v>
      </c>
      <c r="AV2491" s="12" t="s">
        <v>81</v>
      </c>
      <c r="AW2491" s="12" t="s">
        <v>27</v>
      </c>
      <c r="AX2491" s="12" t="s">
        <v>71</v>
      </c>
      <c r="AY2491" s="145" t="s">
        <v>135</v>
      </c>
    </row>
    <row r="2492" spans="2:65" s="12" customFormat="1" ht="20.399999999999999">
      <c r="B2492" s="143"/>
      <c r="D2492" s="144" t="s">
        <v>143</v>
      </c>
      <c r="E2492" s="145" t="s">
        <v>1</v>
      </c>
      <c r="F2492" s="146" t="s">
        <v>3036</v>
      </c>
      <c r="H2492" s="147">
        <v>42.506</v>
      </c>
      <c r="L2492" s="143"/>
      <c r="M2492" s="148"/>
      <c r="T2492" s="149"/>
      <c r="AT2492" s="145" t="s">
        <v>143</v>
      </c>
      <c r="AU2492" s="145" t="s">
        <v>81</v>
      </c>
      <c r="AV2492" s="12" t="s">
        <v>81</v>
      </c>
      <c r="AW2492" s="12" t="s">
        <v>27</v>
      </c>
      <c r="AX2492" s="12" t="s">
        <v>71</v>
      </c>
      <c r="AY2492" s="145" t="s">
        <v>135</v>
      </c>
    </row>
    <row r="2493" spans="2:65" s="12" customFormat="1">
      <c r="B2493" s="143"/>
      <c r="D2493" s="144" t="s">
        <v>143</v>
      </c>
      <c r="E2493" s="145" t="s">
        <v>1</v>
      </c>
      <c r="F2493" s="146" t="s">
        <v>3037</v>
      </c>
      <c r="H2493" s="147">
        <v>15.7</v>
      </c>
      <c r="L2493" s="143"/>
      <c r="M2493" s="148"/>
      <c r="T2493" s="149"/>
      <c r="AT2493" s="145" t="s">
        <v>143</v>
      </c>
      <c r="AU2493" s="145" t="s">
        <v>81</v>
      </c>
      <c r="AV2493" s="12" t="s">
        <v>81</v>
      </c>
      <c r="AW2493" s="12" t="s">
        <v>27</v>
      </c>
      <c r="AX2493" s="12" t="s">
        <v>71</v>
      </c>
      <c r="AY2493" s="145" t="s">
        <v>135</v>
      </c>
    </row>
    <row r="2494" spans="2:65" s="12" customFormat="1">
      <c r="B2494" s="143"/>
      <c r="D2494" s="144" t="s">
        <v>143</v>
      </c>
      <c r="E2494" s="145" t="s">
        <v>1</v>
      </c>
      <c r="F2494" s="146" t="s">
        <v>3038</v>
      </c>
      <c r="H2494" s="147">
        <v>19.72</v>
      </c>
      <c r="L2494" s="143"/>
      <c r="M2494" s="148"/>
      <c r="T2494" s="149"/>
      <c r="AT2494" s="145" t="s">
        <v>143</v>
      </c>
      <c r="AU2494" s="145" t="s">
        <v>81</v>
      </c>
      <c r="AV2494" s="12" t="s">
        <v>81</v>
      </c>
      <c r="AW2494" s="12" t="s">
        <v>27</v>
      </c>
      <c r="AX2494" s="12" t="s">
        <v>71</v>
      </c>
      <c r="AY2494" s="145" t="s">
        <v>135</v>
      </c>
    </row>
    <row r="2495" spans="2:65" s="12" customFormat="1">
      <c r="B2495" s="143"/>
      <c r="D2495" s="144" t="s">
        <v>143</v>
      </c>
      <c r="E2495" s="145" t="s">
        <v>1</v>
      </c>
      <c r="F2495" s="146" t="s">
        <v>3039</v>
      </c>
      <c r="H2495" s="147">
        <v>18.64</v>
      </c>
      <c r="L2495" s="143"/>
      <c r="M2495" s="148"/>
      <c r="T2495" s="149"/>
      <c r="AT2495" s="145" t="s">
        <v>143</v>
      </c>
      <c r="AU2495" s="145" t="s">
        <v>81</v>
      </c>
      <c r="AV2495" s="12" t="s">
        <v>81</v>
      </c>
      <c r="AW2495" s="12" t="s">
        <v>27</v>
      </c>
      <c r="AX2495" s="12" t="s">
        <v>71</v>
      </c>
      <c r="AY2495" s="145" t="s">
        <v>135</v>
      </c>
    </row>
    <row r="2496" spans="2:65" s="12" customFormat="1">
      <c r="B2496" s="143"/>
      <c r="D2496" s="144" t="s">
        <v>143</v>
      </c>
      <c r="E2496" s="145" t="s">
        <v>1</v>
      </c>
      <c r="F2496" s="146" t="s">
        <v>3040</v>
      </c>
      <c r="H2496" s="147">
        <v>15.47</v>
      </c>
      <c r="L2496" s="143"/>
      <c r="M2496" s="148"/>
      <c r="T2496" s="149"/>
      <c r="AT2496" s="145" t="s">
        <v>143</v>
      </c>
      <c r="AU2496" s="145" t="s">
        <v>81</v>
      </c>
      <c r="AV2496" s="12" t="s">
        <v>81</v>
      </c>
      <c r="AW2496" s="12" t="s">
        <v>27</v>
      </c>
      <c r="AX2496" s="12" t="s">
        <v>71</v>
      </c>
      <c r="AY2496" s="145" t="s">
        <v>135</v>
      </c>
    </row>
    <row r="2497" spans="2:51" s="12" customFormat="1">
      <c r="B2497" s="143"/>
      <c r="D2497" s="144" t="s">
        <v>143</v>
      </c>
      <c r="E2497" s="145" t="s">
        <v>1</v>
      </c>
      <c r="F2497" s="146" t="s">
        <v>3041</v>
      </c>
      <c r="H2497" s="147">
        <v>9.6999999999999993</v>
      </c>
      <c r="L2497" s="143"/>
      <c r="M2497" s="148"/>
      <c r="T2497" s="149"/>
      <c r="AT2497" s="145" t="s">
        <v>143</v>
      </c>
      <c r="AU2497" s="145" t="s">
        <v>81</v>
      </c>
      <c r="AV2497" s="12" t="s">
        <v>81</v>
      </c>
      <c r="AW2497" s="12" t="s">
        <v>27</v>
      </c>
      <c r="AX2497" s="12" t="s">
        <v>71</v>
      </c>
      <c r="AY2497" s="145" t="s">
        <v>135</v>
      </c>
    </row>
    <row r="2498" spans="2:51" s="12" customFormat="1">
      <c r="B2498" s="143"/>
      <c r="D2498" s="144" t="s">
        <v>143</v>
      </c>
      <c r="E2498" s="145" t="s">
        <v>1</v>
      </c>
      <c r="F2498" s="146" t="s">
        <v>3042</v>
      </c>
      <c r="H2498" s="147">
        <v>16.04</v>
      </c>
      <c r="L2498" s="143"/>
      <c r="M2498" s="148"/>
      <c r="T2498" s="149"/>
      <c r="AT2498" s="145" t="s">
        <v>143</v>
      </c>
      <c r="AU2498" s="145" t="s">
        <v>81</v>
      </c>
      <c r="AV2498" s="12" t="s">
        <v>81</v>
      </c>
      <c r="AW2498" s="12" t="s">
        <v>27</v>
      </c>
      <c r="AX2498" s="12" t="s">
        <v>71</v>
      </c>
      <c r="AY2498" s="145" t="s">
        <v>135</v>
      </c>
    </row>
    <row r="2499" spans="2:51" s="12" customFormat="1">
      <c r="B2499" s="143"/>
      <c r="D2499" s="144" t="s">
        <v>143</v>
      </c>
      <c r="E2499" s="145" t="s">
        <v>1</v>
      </c>
      <c r="F2499" s="146" t="s">
        <v>3043</v>
      </c>
      <c r="H2499" s="147">
        <v>13.612</v>
      </c>
      <c r="L2499" s="143"/>
      <c r="M2499" s="148"/>
      <c r="T2499" s="149"/>
      <c r="AT2499" s="145" t="s">
        <v>143</v>
      </c>
      <c r="AU2499" s="145" t="s">
        <v>81</v>
      </c>
      <c r="AV2499" s="12" t="s">
        <v>81</v>
      </c>
      <c r="AW2499" s="12" t="s">
        <v>27</v>
      </c>
      <c r="AX2499" s="12" t="s">
        <v>71</v>
      </c>
      <c r="AY2499" s="145" t="s">
        <v>135</v>
      </c>
    </row>
    <row r="2500" spans="2:51" s="12" customFormat="1">
      <c r="B2500" s="143"/>
      <c r="D2500" s="144" t="s">
        <v>143</v>
      </c>
      <c r="E2500" s="145" t="s">
        <v>1</v>
      </c>
      <c r="F2500" s="146" t="s">
        <v>3044</v>
      </c>
      <c r="H2500" s="147">
        <v>7.04</v>
      </c>
      <c r="L2500" s="143"/>
      <c r="M2500" s="148"/>
      <c r="T2500" s="149"/>
      <c r="AT2500" s="145" t="s">
        <v>143</v>
      </c>
      <c r="AU2500" s="145" t="s">
        <v>81</v>
      </c>
      <c r="AV2500" s="12" t="s">
        <v>81</v>
      </c>
      <c r="AW2500" s="12" t="s">
        <v>27</v>
      </c>
      <c r="AX2500" s="12" t="s">
        <v>71</v>
      </c>
      <c r="AY2500" s="145" t="s">
        <v>135</v>
      </c>
    </row>
    <row r="2501" spans="2:51" s="12" customFormat="1">
      <c r="B2501" s="143"/>
      <c r="D2501" s="144" t="s">
        <v>143</v>
      </c>
      <c r="E2501" s="145" t="s">
        <v>1</v>
      </c>
      <c r="F2501" s="146" t="s">
        <v>3045</v>
      </c>
      <c r="H2501" s="147">
        <v>8.2919999999999998</v>
      </c>
      <c r="L2501" s="143"/>
      <c r="M2501" s="148"/>
      <c r="T2501" s="149"/>
      <c r="AT2501" s="145" t="s">
        <v>143</v>
      </c>
      <c r="AU2501" s="145" t="s">
        <v>81</v>
      </c>
      <c r="AV2501" s="12" t="s">
        <v>81</v>
      </c>
      <c r="AW2501" s="12" t="s">
        <v>27</v>
      </c>
      <c r="AX2501" s="12" t="s">
        <v>71</v>
      </c>
      <c r="AY2501" s="145" t="s">
        <v>135</v>
      </c>
    </row>
    <row r="2502" spans="2:51" s="12" customFormat="1">
      <c r="B2502" s="143"/>
      <c r="D2502" s="144" t="s">
        <v>143</v>
      </c>
      <c r="E2502" s="145" t="s">
        <v>1</v>
      </c>
      <c r="F2502" s="146" t="s">
        <v>3046</v>
      </c>
      <c r="H2502" s="147">
        <v>13.76</v>
      </c>
      <c r="L2502" s="143"/>
      <c r="M2502" s="148"/>
      <c r="T2502" s="149"/>
      <c r="AT2502" s="145" t="s">
        <v>143</v>
      </c>
      <c r="AU2502" s="145" t="s">
        <v>81</v>
      </c>
      <c r="AV2502" s="12" t="s">
        <v>81</v>
      </c>
      <c r="AW2502" s="12" t="s">
        <v>27</v>
      </c>
      <c r="AX2502" s="12" t="s">
        <v>71</v>
      </c>
      <c r="AY2502" s="145" t="s">
        <v>135</v>
      </c>
    </row>
    <row r="2503" spans="2:51" s="12" customFormat="1">
      <c r="B2503" s="143"/>
      <c r="D2503" s="144" t="s">
        <v>143</v>
      </c>
      <c r="E2503" s="145" t="s">
        <v>1</v>
      </c>
      <c r="F2503" s="146" t="s">
        <v>3047</v>
      </c>
      <c r="H2503" s="147">
        <v>3.5</v>
      </c>
      <c r="L2503" s="143"/>
      <c r="M2503" s="148"/>
      <c r="T2503" s="149"/>
      <c r="AT2503" s="145" t="s">
        <v>143</v>
      </c>
      <c r="AU2503" s="145" t="s">
        <v>81</v>
      </c>
      <c r="AV2503" s="12" t="s">
        <v>81</v>
      </c>
      <c r="AW2503" s="12" t="s">
        <v>27</v>
      </c>
      <c r="AX2503" s="12" t="s">
        <v>71</v>
      </c>
      <c r="AY2503" s="145" t="s">
        <v>135</v>
      </c>
    </row>
    <row r="2504" spans="2:51" s="12" customFormat="1">
      <c r="B2504" s="143"/>
      <c r="D2504" s="144" t="s">
        <v>143</v>
      </c>
      <c r="E2504" s="145" t="s">
        <v>1</v>
      </c>
      <c r="F2504" s="146" t="s">
        <v>3048</v>
      </c>
      <c r="H2504" s="147">
        <v>12.48</v>
      </c>
      <c r="L2504" s="143"/>
      <c r="M2504" s="148"/>
      <c r="T2504" s="149"/>
      <c r="AT2504" s="145" t="s">
        <v>143</v>
      </c>
      <c r="AU2504" s="145" t="s">
        <v>81</v>
      </c>
      <c r="AV2504" s="12" t="s">
        <v>81</v>
      </c>
      <c r="AW2504" s="12" t="s">
        <v>27</v>
      </c>
      <c r="AX2504" s="12" t="s">
        <v>71</v>
      </c>
      <c r="AY2504" s="145" t="s">
        <v>135</v>
      </c>
    </row>
    <row r="2505" spans="2:51" s="12" customFormat="1">
      <c r="B2505" s="143"/>
      <c r="D2505" s="144" t="s">
        <v>143</v>
      </c>
      <c r="E2505" s="145" t="s">
        <v>1</v>
      </c>
      <c r="F2505" s="146" t="s">
        <v>3049</v>
      </c>
      <c r="H2505" s="147">
        <v>3.4</v>
      </c>
      <c r="L2505" s="143"/>
      <c r="M2505" s="148"/>
      <c r="T2505" s="149"/>
      <c r="AT2505" s="145" t="s">
        <v>143</v>
      </c>
      <c r="AU2505" s="145" t="s">
        <v>81</v>
      </c>
      <c r="AV2505" s="12" t="s">
        <v>81</v>
      </c>
      <c r="AW2505" s="12" t="s">
        <v>27</v>
      </c>
      <c r="AX2505" s="12" t="s">
        <v>71</v>
      </c>
      <c r="AY2505" s="145" t="s">
        <v>135</v>
      </c>
    </row>
    <row r="2506" spans="2:51" s="15" customFormat="1">
      <c r="B2506" s="175"/>
      <c r="D2506" s="144" t="s">
        <v>143</v>
      </c>
      <c r="E2506" s="176" t="s">
        <v>1</v>
      </c>
      <c r="F2506" s="177" t="s">
        <v>590</v>
      </c>
      <c r="H2506" s="178">
        <v>210.79</v>
      </c>
      <c r="L2506" s="175"/>
      <c r="M2506" s="179"/>
      <c r="T2506" s="180"/>
      <c r="AT2506" s="176" t="s">
        <v>143</v>
      </c>
      <c r="AU2506" s="176" t="s">
        <v>81</v>
      </c>
      <c r="AV2506" s="15" t="s">
        <v>150</v>
      </c>
      <c r="AW2506" s="15" t="s">
        <v>27</v>
      </c>
      <c r="AX2506" s="15" t="s">
        <v>71</v>
      </c>
      <c r="AY2506" s="176" t="s">
        <v>135</v>
      </c>
    </row>
    <row r="2507" spans="2:51" s="14" customFormat="1">
      <c r="B2507" s="156"/>
      <c r="D2507" s="144" t="s">
        <v>143</v>
      </c>
      <c r="E2507" s="157" t="s">
        <v>1</v>
      </c>
      <c r="F2507" s="158" t="s">
        <v>591</v>
      </c>
      <c r="H2507" s="157" t="s">
        <v>1</v>
      </c>
      <c r="L2507" s="156"/>
      <c r="M2507" s="159"/>
      <c r="T2507" s="160"/>
      <c r="AT2507" s="157" t="s">
        <v>143</v>
      </c>
      <c r="AU2507" s="157" t="s">
        <v>81</v>
      </c>
      <c r="AV2507" s="14" t="s">
        <v>79</v>
      </c>
      <c r="AW2507" s="14" t="s">
        <v>27</v>
      </c>
      <c r="AX2507" s="14" t="s">
        <v>71</v>
      </c>
      <c r="AY2507" s="157" t="s">
        <v>135</v>
      </c>
    </row>
    <row r="2508" spans="2:51" s="12" customFormat="1">
      <c r="B2508" s="143"/>
      <c r="D2508" s="144" t="s">
        <v>143</v>
      </c>
      <c r="E2508" s="145" t="s">
        <v>1</v>
      </c>
      <c r="F2508" s="146" t="s">
        <v>3050</v>
      </c>
      <c r="H2508" s="147">
        <v>15.97</v>
      </c>
      <c r="L2508" s="143"/>
      <c r="M2508" s="148"/>
      <c r="T2508" s="149"/>
      <c r="AT2508" s="145" t="s">
        <v>143</v>
      </c>
      <c r="AU2508" s="145" t="s">
        <v>81</v>
      </c>
      <c r="AV2508" s="12" t="s">
        <v>81</v>
      </c>
      <c r="AW2508" s="12" t="s">
        <v>27</v>
      </c>
      <c r="AX2508" s="12" t="s">
        <v>71</v>
      </c>
      <c r="AY2508" s="145" t="s">
        <v>135</v>
      </c>
    </row>
    <row r="2509" spans="2:51" s="12" customFormat="1">
      <c r="B2509" s="143"/>
      <c r="D2509" s="144" t="s">
        <v>143</v>
      </c>
      <c r="E2509" s="145" t="s">
        <v>1</v>
      </c>
      <c r="F2509" s="146" t="s">
        <v>3051</v>
      </c>
      <c r="H2509" s="147">
        <v>15.922000000000001</v>
      </c>
      <c r="L2509" s="143"/>
      <c r="M2509" s="148"/>
      <c r="T2509" s="149"/>
      <c r="AT2509" s="145" t="s">
        <v>143</v>
      </c>
      <c r="AU2509" s="145" t="s">
        <v>81</v>
      </c>
      <c r="AV2509" s="12" t="s">
        <v>81</v>
      </c>
      <c r="AW2509" s="12" t="s">
        <v>27</v>
      </c>
      <c r="AX2509" s="12" t="s">
        <v>71</v>
      </c>
      <c r="AY2509" s="145" t="s">
        <v>135</v>
      </c>
    </row>
    <row r="2510" spans="2:51" s="12" customFormat="1">
      <c r="B2510" s="143"/>
      <c r="D2510" s="144" t="s">
        <v>143</v>
      </c>
      <c r="E2510" s="145" t="s">
        <v>1</v>
      </c>
      <c r="F2510" s="146" t="s">
        <v>3052</v>
      </c>
      <c r="H2510" s="147">
        <v>24.021999999999998</v>
      </c>
      <c r="L2510" s="143"/>
      <c r="M2510" s="148"/>
      <c r="T2510" s="149"/>
      <c r="AT2510" s="145" t="s">
        <v>143</v>
      </c>
      <c r="AU2510" s="145" t="s">
        <v>81</v>
      </c>
      <c r="AV2510" s="12" t="s">
        <v>81</v>
      </c>
      <c r="AW2510" s="12" t="s">
        <v>27</v>
      </c>
      <c r="AX2510" s="12" t="s">
        <v>71</v>
      </c>
      <c r="AY2510" s="145" t="s">
        <v>135</v>
      </c>
    </row>
    <row r="2511" spans="2:51" s="12" customFormat="1">
      <c r="B2511" s="143"/>
      <c r="D2511" s="144" t="s">
        <v>143</v>
      </c>
      <c r="E2511" s="145" t="s">
        <v>1</v>
      </c>
      <c r="F2511" s="146" t="s">
        <v>3053</v>
      </c>
      <c r="H2511" s="147">
        <v>7.29</v>
      </c>
      <c r="L2511" s="143"/>
      <c r="M2511" s="148"/>
      <c r="T2511" s="149"/>
      <c r="AT2511" s="145" t="s">
        <v>143</v>
      </c>
      <c r="AU2511" s="145" t="s">
        <v>81</v>
      </c>
      <c r="AV2511" s="12" t="s">
        <v>81</v>
      </c>
      <c r="AW2511" s="12" t="s">
        <v>27</v>
      </c>
      <c r="AX2511" s="12" t="s">
        <v>71</v>
      </c>
      <c r="AY2511" s="145" t="s">
        <v>135</v>
      </c>
    </row>
    <row r="2512" spans="2:51" s="12" customFormat="1">
      <c r="B2512" s="143"/>
      <c r="D2512" s="144" t="s">
        <v>143</v>
      </c>
      <c r="E2512" s="145" t="s">
        <v>1</v>
      </c>
      <c r="F2512" s="146" t="s">
        <v>3054</v>
      </c>
      <c r="H2512" s="147">
        <v>27.9</v>
      </c>
      <c r="L2512" s="143"/>
      <c r="M2512" s="148"/>
      <c r="T2512" s="149"/>
      <c r="AT2512" s="145" t="s">
        <v>143</v>
      </c>
      <c r="AU2512" s="145" t="s">
        <v>81</v>
      </c>
      <c r="AV2512" s="12" t="s">
        <v>81</v>
      </c>
      <c r="AW2512" s="12" t="s">
        <v>27</v>
      </c>
      <c r="AX2512" s="12" t="s">
        <v>71</v>
      </c>
      <c r="AY2512" s="145" t="s">
        <v>135</v>
      </c>
    </row>
    <row r="2513" spans="2:65" s="12" customFormat="1">
      <c r="B2513" s="143"/>
      <c r="D2513" s="144" t="s">
        <v>143</v>
      </c>
      <c r="E2513" s="145" t="s">
        <v>1</v>
      </c>
      <c r="F2513" s="146" t="s">
        <v>3055</v>
      </c>
      <c r="H2513" s="147">
        <v>9.702</v>
      </c>
      <c r="L2513" s="143"/>
      <c r="M2513" s="148"/>
      <c r="T2513" s="149"/>
      <c r="AT2513" s="145" t="s">
        <v>143</v>
      </c>
      <c r="AU2513" s="145" t="s">
        <v>81</v>
      </c>
      <c r="AV2513" s="12" t="s">
        <v>81</v>
      </c>
      <c r="AW2513" s="12" t="s">
        <v>27</v>
      </c>
      <c r="AX2513" s="12" t="s">
        <v>71</v>
      </c>
      <c r="AY2513" s="145" t="s">
        <v>135</v>
      </c>
    </row>
    <row r="2514" spans="2:65" s="12" customFormat="1">
      <c r="B2514" s="143"/>
      <c r="D2514" s="144" t="s">
        <v>143</v>
      </c>
      <c r="E2514" s="145" t="s">
        <v>1</v>
      </c>
      <c r="F2514" s="146" t="s">
        <v>3056</v>
      </c>
      <c r="H2514" s="147">
        <v>16.242000000000001</v>
      </c>
      <c r="L2514" s="143"/>
      <c r="M2514" s="148"/>
      <c r="T2514" s="149"/>
      <c r="AT2514" s="145" t="s">
        <v>143</v>
      </c>
      <c r="AU2514" s="145" t="s">
        <v>81</v>
      </c>
      <c r="AV2514" s="12" t="s">
        <v>81</v>
      </c>
      <c r="AW2514" s="12" t="s">
        <v>27</v>
      </c>
      <c r="AX2514" s="12" t="s">
        <v>71</v>
      </c>
      <c r="AY2514" s="145" t="s">
        <v>135</v>
      </c>
    </row>
    <row r="2515" spans="2:65" s="12" customFormat="1">
      <c r="B2515" s="143"/>
      <c r="D2515" s="144" t="s">
        <v>143</v>
      </c>
      <c r="E2515" s="145" t="s">
        <v>1</v>
      </c>
      <c r="F2515" s="146" t="s">
        <v>3057</v>
      </c>
      <c r="H2515" s="147">
        <v>19.13</v>
      </c>
      <c r="L2515" s="143"/>
      <c r="M2515" s="148"/>
      <c r="T2515" s="149"/>
      <c r="AT2515" s="145" t="s">
        <v>143</v>
      </c>
      <c r="AU2515" s="145" t="s">
        <v>81</v>
      </c>
      <c r="AV2515" s="12" t="s">
        <v>81</v>
      </c>
      <c r="AW2515" s="12" t="s">
        <v>27</v>
      </c>
      <c r="AX2515" s="12" t="s">
        <v>71</v>
      </c>
      <c r="AY2515" s="145" t="s">
        <v>135</v>
      </c>
    </row>
    <row r="2516" spans="2:65" s="12" customFormat="1">
      <c r="B2516" s="143"/>
      <c r="D2516" s="144" t="s">
        <v>143</v>
      </c>
      <c r="E2516" s="145" t="s">
        <v>1</v>
      </c>
      <c r="F2516" s="146" t="s">
        <v>3058</v>
      </c>
      <c r="H2516" s="147">
        <v>19.053999999999998</v>
      </c>
      <c r="L2516" s="143"/>
      <c r="M2516" s="148"/>
      <c r="T2516" s="149"/>
      <c r="AT2516" s="145" t="s">
        <v>143</v>
      </c>
      <c r="AU2516" s="145" t="s">
        <v>81</v>
      </c>
      <c r="AV2516" s="12" t="s">
        <v>81</v>
      </c>
      <c r="AW2516" s="12" t="s">
        <v>27</v>
      </c>
      <c r="AX2516" s="12" t="s">
        <v>71</v>
      </c>
      <c r="AY2516" s="145" t="s">
        <v>135</v>
      </c>
    </row>
    <row r="2517" spans="2:65" s="12" customFormat="1">
      <c r="B2517" s="143"/>
      <c r="D2517" s="144" t="s">
        <v>143</v>
      </c>
      <c r="E2517" s="145" t="s">
        <v>1</v>
      </c>
      <c r="F2517" s="146" t="s">
        <v>3059</v>
      </c>
      <c r="H2517" s="147">
        <v>16.042000000000002</v>
      </c>
      <c r="L2517" s="143"/>
      <c r="M2517" s="148"/>
      <c r="T2517" s="149"/>
      <c r="AT2517" s="145" t="s">
        <v>143</v>
      </c>
      <c r="AU2517" s="145" t="s">
        <v>81</v>
      </c>
      <c r="AV2517" s="12" t="s">
        <v>81</v>
      </c>
      <c r="AW2517" s="12" t="s">
        <v>27</v>
      </c>
      <c r="AX2517" s="12" t="s">
        <v>71</v>
      </c>
      <c r="AY2517" s="145" t="s">
        <v>135</v>
      </c>
    </row>
    <row r="2518" spans="2:65" s="12" customFormat="1">
      <c r="B2518" s="143"/>
      <c r="D2518" s="144" t="s">
        <v>143</v>
      </c>
      <c r="E2518" s="145" t="s">
        <v>1</v>
      </c>
      <c r="F2518" s="146" t="s">
        <v>3060</v>
      </c>
      <c r="H2518" s="147">
        <v>15.9</v>
      </c>
      <c r="L2518" s="143"/>
      <c r="M2518" s="148"/>
      <c r="T2518" s="149"/>
      <c r="AT2518" s="145" t="s">
        <v>143</v>
      </c>
      <c r="AU2518" s="145" t="s">
        <v>81</v>
      </c>
      <c r="AV2518" s="12" t="s">
        <v>81</v>
      </c>
      <c r="AW2518" s="12" t="s">
        <v>27</v>
      </c>
      <c r="AX2518" s="12" t="s">
        <v>71</v>
      </c>
      <c r="AY2518" s="145" t="s">
        <v>135</v>
      </c>
    </row>
    <row r="2519" spans="2:65" s="12" customFormat="1">
      <c r="B2519" s="143"/>
      <c r="D2519" s="144" t="s">
        <v>143</v>
      </c>
      <c r="E2519" s="145" t="s">
        <v>1</v>
      </c>
      <c r="F2519" s="146" t="s">
        <v>3061</v>
      </c>
      <c r="H2519" s="147">
        <v>31.5</v>
      </c>
      <c r="L2519" s="143"/>
      <c r="M2519" s="148"/>
      <c r="T2519" s="149"/>
      <c r="AT2519" s="145" t="s">
        <v>143</v>
      </c>
      <c r="AU2519" s="145" t="s">
        <v>81</v>
      </c>
      <c r="AV2519" s="12" t="s">
        <v>81</v>
      </c>
      <c r="AW2519" s="12" t="s">
        <v>27</v>
      </c>
      <c r="AX2519" s="12" t="s">
        <v>71</v>
      </c>
      <c r="AY2519" s="145" t="s">
        <v>135</v>
      </c>
    </row>
    <row r="2520" spans="2:65" s="15" customFormat="1">
      <c r="B2520" s="175"/>
      <c r="D2520" s="144" t="s">
        <v>143</v>
      </c>
      <c r="E2520" s="176" t="s">
        <v>1</v>
      </c>
      <c r="F2520" s="177" t="s">
        <v>590</v>
      </c>
      <c r="H2520" s="178">
        <v>218.67400000000001</v>
      </c>
      <c r="L2520" s="175"/>
      <c r="M2520" s="179"/>
      <c r="T2520" s="180"/>
      <c r="AT2520" s="176" t="s">
        <v>143</v>
      </c>
      <c r="AU2520" s="176" t="s">
        <v>81</v>
      </c>
      <c r="AV2520" s="15" t="s">
        <v>150</v>
      </c>
      <c r="AW2520" s="15" t="s">
        <v>27</v>
      </c>
      <c r="AX2520" s="15" t="s">
        <v>71</v>
      </c>
      <c r="AY2520" s="176" t="s">
        <v>135</v>
      </c>
    </row>
    <row r="2521" spans="2:65" s="13" customFormat="1">
      <c r="B2521" s="150"/>
      <c r="D2521" s="144" t="s">
        <v>143</v>
      </c>
      <c r="E2521" s="151" t="s">
        <v>1</v>
      </c>
      <c r="F2521" s="152" t="s">
        <v>174</v>
      </c>
      <c r="H2521" s="153">
        <v>429.464</v>
      </c>
      <c r="L2521" s="150"/>
      <c r="M2521" s="154"/>
      <c r="T2521" s="155"/>
      <c r="AT2521" s="151" t="s">
        <v>143</v>
      </c>
      <c r="AU2521" s="151" t="s">
        <v>81</v>
      </c>
      <c r="AV2521" s="13" t="s">
        <v>141</v>
      </c>
      <c r="AW2521" s="13" t="s">
        <v>27</v>
      </c>
      <c r="AX2521" s="13" t="s">
        <v>79</v>
      </c>
      <c r="AY2521" s="151" t="s">
        <v>135</v>
      </c>
    </row>
    <row r="2522" spans="2:65" s="1" customFormat="1" ht="24.15" customHeight="1">
      <c r="B2522" s="129"/>
      <c r="C2522" s="161" t="s">
        <v>3062</v>
      </c>
      <c r="D2522" s="161" t="s">
        <v>212</v>
      </c>
      <c r="E2522" s="162" t="s">
        <v>3063</v>
      </c>
      <c r="F2522" s="163" t="s">
        <v>3064</v>
      </c>
      <c r="G2522" s="164" t="s">
        <v>153</v>
      </c>
      <c r="H2522" s="165">
        <v>787.351</v>
      </c>
      <c r="I2522" s="166"/>
      <c r="J2522" s="166">
        <f>ROUND(I2522*H2522,2)</f>
        <v>0</v>
      </c>
      <c r="K2522" s="167"/>
      <c r="L2522" s="168"/>
      <c r="M2522" s="169" t="s">
        <v>1</v>
      </c>
      <c r="N2522" s="170" t="s">
        <v>36</v>
      </c>
      <c r="O2522" s="139">
        <v>0</v>
      </c>
      <c r="P2522" s="139">
        <f>O2522*H2522</f>
        <v>0</v>
      </c>
      <c r="Q2522" s="139">
        <v>1.1999999999999999E-3</v>
      </c>
      <c r="R2522" s="139">
        <f>Q2522*H2522</f>
        <v>0.94482119999999992</v>
      </c>
      <c r="S2522" s="139">
        <v>0</v>
      </c>
      <c r="T2522" s="140">
        <f>S2522*H2522</f>
        <v>0</v>
      </c>
      <c r="AR2522" s="141" t="s">
        <v>302</v>
      </c>
      <c r="AT2522" s="141" t="s">
        <v>212</v>
      </c>
      <c r="AU2522" s="141" t="s">
        <v>81</v>
      </c>
      <c r="AY2522" s="17" t="s">
        <v>135</v>
      </c>
      <c r="BE2522" s="142">
        <f>IF(N2522="základní",J2522,0)</f>
        <v>0</v>
      </c>
      <c r="BF2522" s="142">
        <f>IF(N2522="snížená",J2522,0)</f>
        <v>0</v>
      </c>
      <c r="BG2522" s="142">
        <f>IF(N2522="zákl. přenesená",J2522,0)</f>
        <v>0</v>
      </c>
      <c r="BH2522" s="142">
        <f>IF(N2522="sníž. přenesená",J2522,0)</f>
        <v>0</v>
      </c>
      <c r="BI2522" s="142">
        <f>IF(N2522="nulová",J2522,0)</f>
        <v>0</v>
      </c>
      <c r="BJ2522" s="17" t="s">
        <v>79</v>
      </c>
      <c r="BK2522" s="142">
        <f>ROUND(I2522*H2522,2)</f>
        <v>0</v>
      </c>
      <c r="BL2522" s="17" t="s">
        <v>221</v>
      </c>
      <c r="BM2522" s="141" t="s">
        <v>3065</v>
      </c>
    </row>
    <row r="2523" spans="2:65" s="12" customFormat="1">
      <c r="B2523" s="143"/>
      <c r="D2523" s="144" t="s">
        <v>143</v>
      </c>
      <c r="E2523" s="145" t="s">
        <v>1</v>
      </c>
      <c r="F2523" s="146" t="s">
        <v>3066</v>
      </c>
      <c r="H2523" s="147">
        <v>787.351</v>
      </c>
      <c r="L2523" s="143"/>
      <c r="M2523" s="148"/>
      <c r="T2523" s="149"/>
      <c r="AT2523" s="145" t="s">
        <v>143</v>
      </c>
      <c r="AU2523" s="145" t="s">
        <v>81</v>
      </c>
      <c r="AV2523" s="12" t="s">
        <v>81</v>
      </c>
      <c r="AW2523" s="12" t="s">
        <v>27</v>
      </c>
      <c r="AX2523" s="12" t="s">
        <v>79</v>
      </c>
      <c r="AY2523" s="145" t="s">
        <v>135</v>
      </c>
    </row>
    <row r="2524" spans="2:65" s="1" customFormat="1" ht="37.950000000000003" customHeight="1">
      <c r="B2524" s="129"/>
      <c r="C2524" s="130" t="s">
        <v>3067</v>
      </c>
      <c r="D2524" s="130" t="s">
        <v>137</v>
      </c>
      <c r="E2524" s="131" t="s">
        <v>3068</v>
      </c>
      <c r="F2524" s="132" t="s">
        <v>3069</v>
      </c>
      <c r="G2524" s="133" t="s">
        <v>140</v>
      </c>
      <c r="H2524" s="134">
        <v>122.38</v>
      </c>
      <c r="I2524" s="135"/>
      <c r="J2524" s="135">
        <f>ROUND(I2524*H2524,2)</f>
        <v>0</v>
      </c>
      <c r="K2524" s="136"/>
      <c r="L2524" s="29"/>
      <c r="M2524" s="137" t="s">
        <v>1</v>
      </c>
      <c r="N2524" s="138" t="s">
        <v>36</v>
      </c>
      <c r="O2524" s="139">
        <v>0.83699999999999997</v>
      </c>
      <c r="P2524" s="139">
        <f>O2524*H2524</f>
        <v>102.43205999999999</v>
      </c>
      <c r="Q2524" s="139">
        <v>5.8799999999999998E-3</v>
      </c>
      <c r="R2524" s="139">
        <f>Q2524*H2524</f>
        <v>0.71959439999999997</v>
      </c>
      <c r="S2524" s="139">
        <v>0</v>
      </c>
      <c r="T2524" s="140">
        <f>S2524*H2524</f>
        <v>0</v>
      </c>
      <c r="AR2524" s="141" t="s">
        <v>221</v>
      </c>
      <c r="AT2524" s="141" t="s">
        <v>137</v>
      </c>
      <c r="AU2524" s="141" t="s">
        <v>81</v>
      </c>
      <c r="AY2524" s="17" t="s">
        <v>135</v>
      </c>
      <c r="BE2524" s="142">
        <f>IF(N2524="základní",J2524,0)</f>
        <v>0</v>
      </c>
      <c r="BF2524" s="142">
        <f>IF(N2524="snížená",J2524,0)</f>
        <v>0</v>
      </c>
      <c r="BG2524" s="142">
        <f>IF(N2524="zákl. přenesená",J2524,0)</f>
        <v>0</v>
      </c>
      <c r="BH2524" s="142">
        <f>IF(N2524="sníž. přenesená",J2524,0)</f>
        <v>0</v>
      </c>
      <c r="BI2524" s="142">
        <f>IF(N2524="nulová",J2524,0)</f>
        <v>0</v>
      </c>
      <c r="BJ2524" s="17" t="s">
        <v>79</v>
      </c>
      <c r="BK2524" s="142">
        <f>ROUND(I2524*H2524,2)</f>
        <v>0</v>
      </c>
      <c r="BL2524" s="17" t="s">
        <v>221</v>
      </c>
      <c r="BM2524" s="141" t="s">
        <v>3070</v>
      </c>
    </row>
    <row r="2525" spans="2:65" s="14" customFormat="1">
      <c r="B2525" s="156"/>
      <c r="D2525" s="144" t="s">
        <v>143</v>
      </c>
      <c r="E2525" s="157" t="s">
        <v>1</v>
      </c>
      <c r="F2525" s="158" t="s">
        <v>584</v>
      </c>
      <c r="H2525" s="157" t="s">
        <v>1</v>
      </c>
      <c r="L2525" s="156"/>
      <c r="M2525" s="159"/>
      <c r="T2525" s="160"/>
      <c r="AT2525" s="157" t="s">
        <v>143</v>
      </c>
      <c r="AU2525" s="157" t="s">
        <v>81</v>
      </c>
      <c r="AV2525" s="14" t="s">
        <v>79</v>
      </c>
      <c r="AW2525" s="14" t="s">
        <v>27</v>
      </c>
      <c r="AX2525" s="14" t="s">
        <v>71</v>
      </c>
      <c r="AY2525" s="157" t="s">
        <v>135</v>
      </c>
    </row>
    <row r="2526" spans="2:65" s="12" customFormat="1">
      <c r="B2526" s="143"/>
      <c r="D2526" s="144" t="s">
        <v>143</v>
      </c>
      <c r="E2526" s="145" t="s">
        <v>1</v>
      </c>
      <c r="F2526" s="146" t="s">
        <v>1426</v>
      </c>
      <c r="H2526" s="147">
        <v>32.67</v>
      </c>
      <c r="L2526" s="143"/>
      <c r="M2526" s="148"/>
      <c r="T2526" s="149"/>
      <c r="AT2526" s="145" t="s">
        <v>143</v>
      </c>
      <c r="AU2526" s="145" t="s">
        <v>81</v>
      </c>
      <c r="AV2526" s="12" t="s">
        <v>81</v>
      </c>
      <c r="AW2526" s="12" t="s">
        <v>27</v>
      </c>
      <c r="AX2526" s="12" t="s">
        <v>71</v>
      </c>
      <c r="AY2526" s="145" t="s">
        <v>135</v>
      </c>
    </row>
    <row r="2527" spans="2:65" s="12" customFormat="1">
      <c r="B2527" s="143"/>
      <c r="D2527" s="144" t="s">
        <v>143</v>
      </c>
      <c r="E2527" s="145" t="s">
        <v>1</v>
      </c>
      <c r="F2527" s="146" t="s">
        <v>1427</v>
      </c>
      <c r="H2527" s="147">
        <v>28.81</v>
      </c>
      <c r="L2527" s="143"/>
      <c r="M2527" s="148"/>
      <c r="T2527" s="149"/>
      <c r="AT2527" s="145" t="s">
        <v>143</v>
      </c>
      <c r="AU2527" s="145" t="s">
        <v>81</v>
      </c>
      <c r="AV2527" s="12" t="s">
        <v>81</v>
      </c>
      <c r="AW2527" s="12" t="s">
        <v>27</v>
      </c>
      <c r="AX2527" s="12" t="s">
        <v>71</v>
      </c>
      <c r="AY2527" s="145" t="s">
        <v>135</v>
      </c>
    </row>
    <row r="2528" spans="2:65" s="12" customFormat="1">
      <c r="B2528" s="143"/>
      <c r="D2528" s="144" t="s">
        <v>143</v>
      </c>
      <c r="E2528" s="145" t="s">
        <v>1</v>
      </c>
      <c r="F2528" s="146" t="s">
        <v>1432</v>
      </c>
      <c r="H2528" s="147">
        <v>10.61</v>
      </c>
      <c r="L2528" s="143"/>
      <c r="M2528" s="148"/>
      <c r="T2528" s="149"/>
      <c r="AT2528" s="145" t="s">
        <v>143</v>
      </c>
      <c r="AU2528" s="145" t="s">
        <v>81</v>
      </c>
      <c r="AV2528" s="12" t="s">
        <v>81</v>
      </c>
      <c r="AW2528" s="12" t="s">
        <v>27</v>
      </c>
      <c r="AX2528" s="12" t="s">
        <v>71</v>
      </c>
      <c r="AY2528" s="145" t="s">
        <v>135</v>
      </c>
    </row>
    <row r="2529" spans="2:65" s="14" customFormat="1">
      <c r="B2529" s="156"/>
      <c r="D2529" s="144" t="s">
        <v>143</v>
      </c>
      <c r="E2529" s="157" t="s">
        <v>1</v>
      </c>
      <c r="F2529" s="158" t="s">
        <v>591</v>
      </c>
      <c r="H2529" s="157" t="s">
        <v>1</v>
      </c>
      <c r="L2529" s="156"/>
      <c r="M2529" s="159"/>
      <c r="T2529" s="160"/>
      <c r="AT2529" s="157" t="s">
        <v>143</v>
      </c>
      <c r="AU2529" s="157" t="s">
        <v>81</v>
      </c>
      <c r="AV2529" s="14" t="s">
        <v>79</v>
      </c>
      <c r="AW2529" s="14" t="s">
        <v>27</v>
      </c>
      <c r="AX2529" s="14" t="s">
        <v>71</v>
      </c>
      <c r="AY2529" s="157" t="s">
        <v>135</v>
      </c>
    </row>
    <row r="2530" spans="2:65" s="12" customFormat="1">
      <c r="B2530" s="143"/>
      <c r="D2530" s="144" t="s">
        <v>143</v>
      </c>
      <c r="E2530" s="145" t="s">
        <v>1</v>
      </c>
      <c r="F2530" s="146" t="s">
        <v>1429</v>
      </c>
      <c r="H2530" s="147">
        <v>50.29</v>
      </c>
      <c r="L2530" s="143"/>
      <c r="M2530" s="148"/>
      <c r="T2530" s="149"/>
      <c r="AT2530" s="145" t="s">
        <v>143</v>
      </c>
      <c r="AU2530" s="145" t="s">
        <v>81</v>
      </c>
      <c r="AV2530" s="12" t="s">
        <v>81</v>
      </c>
      <c r="AW2530" s="12" t="s">
        <v>27</v>
      </c>
      <c r="AX2530" s="12" t="s">
        <v>71</v>
      </c>
      <c r="AY2530" s="145" t="s">
        <v>135</v>
      </c>
    </row>
    <row r="2531" spans="2:65" s="13" customFormat="1">
      <c r="B2531" s="150"/>
      <c r="D2531" s="144" t="s">
        <v>143</v>
      </c>
      <c r="E2531" s="151" t="s">
        <v>1</v>
      </c>
      <c r="F2531" s="152" t="s">
        <v>174</v>
      </c>
      <c r="H2531" s="153">
        <v>122.38</v>
      </c>
      <c r="L2531" s="150"/>
      <c r="M2531" s="154"/>
      <c r="T2531" s="155"/>
      <c r="AT2531" s="151" t="s">
        <v>143</v>
      </c>
      <c r="AU2531" s="151" t="s">
        <v>81</v>
      </c>
      <c r="AV2531" s="13" t="s">
        <v>141</v>
      </c>
      <c r="AW2531" s="13" t="s">
        <v>27</v>
      </c>
      <c r="AX2531" s="13" t="s">
        <v>79</v>
      </c>
      <c r="AY2531" s="151" t="s">
        <v>135</v>
      </c>
    </row>
    <row r="2532" spans="2:65" s="1" customFormat="1" ht="37.950000000000003" customHeight="1">
      <c r="B2532" s="129"/>
      <c r="C2532" s="161" t="s">
        <v>3071</v>
      </c>
      <c r="D2532" s="161" t="s">
        <v>212</v>
      </c>
      <c r="E2532" s="162" t="s">
        <v>3072</v>
      </c>
      <c r="F2532" s="163" t="s">
        <v>3073</v>
      </c>
      <c r="G2532" s="164" t="s">
        <v>140</v>
      </c>
      <c r="H2532" s="165">
        <v>134.61799999999999</v>
      </c>
      <c r="I2532" s="166"/>
      <c r="J2532" s="166">
        <f>ROUND(I2532*H2532,2)</f>
        <v>0</v>
      </c>
      <c r="K2532" s="167"/>
      <c r="L2532" s="168"/>
      <c r="M2532" s="169" t="s">
        <v>1</v>
      </c>
      <c r="N2532" s="170" t="s">
        <v>36</v>
      </c>
      <c r="O2532" s="139">
        <v>0</v>
      </c>
      <c r="P2532" s="139">
        <f>O2532*H2532</f>
        <v>0</v>
      </c>
      <c r="Q2532" s="139">
        <v>1.9199999999999998E-2</v>
      </c>
      <c r="R2532" s="139">
        <f>Q2532*H2532</f>
        <v>2.5846655999999997</v>
      </c>
      <c r="S2532" s="139">
        <v>0</v>
      </c>
      <c r="T2532" s="140">
        <f>S2532*H2532</f>
        <v>0</v>
      </c>
      <c r="AR2532" s="141" t="s">
        <v>302</v>
      </c>
      <c r="AT2532" s="141" t="s">
        <v>212</v>
      </c>
      <c r="AU2532" s="141" t="s">
        <v>81</v>
      </c>
      <c r="AY2532" s="17" t="s">
        <v>135</v>
      </c>
      <c r="BE2532" s="142">
        <f>IF(N2532="základní",J2532,0)</f>
        <v>0</v>
      </c>
      <c r="BF2532" s="142">
        <f>IF(N2532="snížená",J2532,0)</f>
        <v>0</v>
      </c>
      <c r="BG2532" s="142">
        <f>IF(N2532="zákl. přenesená",J2532,0)</f>
        <v>0</v>
      </c>
      <c r="BH2532" s="142">
        <f>IF(N2532="sníž. přenesená",J2532,0)</f>
        <v>0</v>
      </c>
      <c r="BI2532" s="142">
        <f>IF(N2532="nulová",J2532,0)</f>
        <v>0</v>
      </c>
      <c r="BJ2532" s="17" t="s">
        <v>79</v>
      </c>
      <c r="BK2532" s="142">
        <f>ROUND(I2532*H2532,2)</f>
        <v>0</v>
      </c>
      <c r="BL2532" s="17" t="s">
        <v>221</v>
      </c>
      <c r="BM2532" s="141" t="s">
        <v>3074</v>
      </c>
    </row>
    <row r="2533" spans="2:65" s="12" customFormat="1">
      <c r="B2533" s="143"/>
      <c r="D2533" s="144" t="s">
        <v>143</v>
      </c>
      <c r="F2533" s="146" t="s">
        <v>3075</v>
      </c>
      <c r="H2533" s="147">
        <v>134.61799999999999</v>
      </c>
      <c r="L2533" s="143"/>
      <c r="M2533" s="148"/>
      <c r="T2533" s="149"/>
      <c r="AT2533" s="145" t="s">
        <v>143</v>
      </c>
      <c r="AU2533" s="145" t="s">
        <v>81</v>
      </c>
      <c r="AV2533" s="12" t="s">
        <v>81</v>
      </c>
      <c r="AW2533" s="12" t="s">
        <v>3</v>
      </c>
      <c r="AX2533" s="12" t="s">
        <v>79</v>
      </c>
      <c r="AY2533" s="145" t="s">
        <v>135</v>
      </c>
    </row>
    <row r="2534" spans="2:65" s="1" customFormat="1" ht="24.15" customHeight="1">
      <c r="B2534" s="129"/>
      <c r="C2534" s="130" t="s">
        <v>3076</v>
      </c>
      <c r="D2534" s="130" t="s">
        <v>137</v>
      </c>
      <c r="E2534" s="131" t="s">
        <v>3077</v>
      </c>
      <c r="F2534" s="132" t="s">
        <v>3078</v>
      </c>
      <c r="G2534" s="133" t="s">
        <v>188</v>
      </c>
      <c r="H2534" s="134">
        <v>17.085999999999999</v>
      </c>
      <c r="I2534" s="135"/>
      <c r="J2534" s="135">
        <f>ROUND(I2534*H2534,2)</f>
        <v>0</v>
      </c>
      <c r="K2534" s="136"/>
      <c r="L2534" s="29"/>
      <c r="M2534" s="137" t="s">
        <v>1</v>
      </c>
      <c r="N2534" s="138" t="s">
        <v>36</v>
      </c>
      <c r="O2534" s="139">
        <v>0.192</v>
      </c>
      <c r="P2534" s="139">
        <f>O2534*H2534</f>
        <v>3.2805119999999999</v>
      </c>
      <c r="Q2534" s="139">
        <v>9.3999999999999997E-4</v>
      </c>
      <c r="R2534" s="139">
        <f>Q2534*H2534</f>
        <v>1.606084E-2</v>
      </c>
      <c r="S2534" s="139">
        <v>0</v>
      </c>
      <c r="T2534" s="140">
        <f>S2534*H2534</f>
        <v>0</v>
      </c>
      <c r="AR2534" s="141" t="s">
        <v>221</v>
      </c>
      <c r="AT2534" s="141" t="s">
        <v>137</v>
      </c>
      <c r="AU2534" s="141" t="s">
        <v>81</v>
      </c>
      <c r="AY2534" s="17" t="s">
        <v>135</v>
      </c>
      <c r="BE2534" s="142">
        <f>IF(N2534="základní",J2534,0)</f>
        <v>0</v>
      </c>
      <c r="BF2534" s="142">
        <f>IF(N2534="snížená",J2534,0)</f>
        <v>0</v>
      </c>
      <c r="BG2534" s="142">
        <f>IF(N2534="zákl. přenesená",J2534,0)</f>
        <v>0</v>
      </c>
      <c r="BH2534" s="142">
        <f>IF(N2534="sníž. přenesená",J2534,0)</f>
        <v>0</v>
      </c>
      <c r="BI2534" s="142">
        <f>IF(N2534="nulová",J2534,0)</f>
        <v>0</v>
      </c>
      <c r="BJ2534" s="17" t="s">
        <v>79</v>
      </c>
      <c r="BK2534" s="142">
        <f>ROUND(I2534*H2534,2)</f>
        <v>0</v>
      </c>
      <c r="BL2534" s="17" t="s">
        <v>221</v>
      </c>
      <c r="BM2534" s="141" t="s">
        <v>3079</v>
      </c>
    </row>
    <row r="2535" spans="2:65" s="14" customFormat="1">
      <c r="B2535" s="156"/>
      <c r="D2535" s="144" t="s">
        <v>143</v>
      </c>
      <c r="E2535" s="157" t="s">
        <v>1</v>
      </c>
      <c r="F2535" s="158" t="s">
        <v>584</v>
      </c>
      <c r="H2535" s="157" t="s">
        <v>1</v>
      </c>
      <c r="L2535" s="156"/>
      <c r="M2535" s="159"/>
      <c r="T2535" s="160"/>
      <c r="AT2535" s="157" t="s">
        <v>143</v>
      </c>
      <c r="AU2535" s="157" t="s">
        <v>81</v>
      </c>
      <c r="AV2535" s="14" t="s">
        <v>79</v>
      </c>
      <c r="AW2535" s="14" t="s">
        <v>27</v>
      </c>
      <c r="AX2535" s="14" t="s">
        <v>71</v>
      </c>
      <c r="AY2535" s="157" t="s">
        <v>135</v>
      </c>
    </row>
    <row r="2536" spans="2:65" s="12" customFormat="1">
      <c r="B2536" s="143"/>
      <c r="D2536" s="144" t="s">
        <v>143</v>
      </c>
      <c r="E2536" s="145" t="s">
        <v>1</v>
      </c>
      <c r="F2536" s="146" t="s">
        <v>3080</v>
      </c>
      <c r="H2536" s="147">
        <v>4.0999999999999996</v>
      </c>
      <c r="L2536" s="143"/>
      <c r="M2536" s="148"/>
      <c r="T2536" s="149"/>
      <c r="AT2536" s="145" t="s">
        <v>143</v>
      </c>
      <c r="AU2536" s="145" t="s">
        <v>81</v>
      </c>
      <c r="AV2536" s="12" t="s">
        <v>81</v>
      </c>
      <c r="AW2536" s="12" t="s">
        <v>27</v>
      </c>
      <c r="AX2536" s="12" t="s">
        <v>71</v>
      </c>
      <c r="AY2536" s="145" t="s">
        <v>135</v>
      </c>
    </row>
    <row r="2537" spans="2:65" s="12" customFormat="1">
      <c r="B2537" s="143"/>
      <c r="D2537" s="144" t="s">
        <v>143</v>
      </c>
      <c r="E2537" s="145" t="s">
        <v>1</v>
      </c>
      <c r="F2537" s="146" t="s">
        <v>3081</v>
      </c>
      <c r="H2537" s="147">
        <v>2.75</v>
      </c>
      <c r="L2537" s="143"/>
      <c r="M2537" s="148"/>
      <c r="T2537" s="149"/>
      <c r="AT2537" s="145" t="s">
        <v>143</v>
      </c>
      <c r="AU2537" s="145" t="s">
        <v>81</v>
      </c>
      <c r="AV2537" s="12" t="s">
        <v>81</v>
      </c>
      <c r="AW2537" s="12" t="s">
        <v>27</v>
      </c>
      <c r="AX2537" s="12" t="s">
        <v>71</v>
      </c>
      <c r="AY2537" s="145" t="s">
        <v>135</v>
      </c>
    </row>
    <row r="2538" spans="2:65" s="14" customFormat="1">
      <c r="B2538" s="156"/>
      <c r="D2538" s="144" t="s">
        <v>143</v>
      </c>
      <c r="E2538" s="157" t="s">
        <v>1</v>
      </c>
      <c r="F2538" s="158" t="s">
        <v>591</v>
      </c>
      <c r="H2538" s="157" t="s">
        <v>1</v>
      </c>
      <c r="L2538" s="156"/>
      <c r="M2538" s="159"/>
      <c r="T2538" s="160"/>
      <c r="AT2538" s="157" t="s">
        <v>143</v>
      </c>
      <c r="AU2538" s="157" t="s">
        <v>81</v>
      </c>
      <c r="AV2538" s="14" t="s">
        <v>79</v>
      </c>
      <c r="AW2538" s="14" t="s">
        <v>27</v>
      </c>
      <c r="AX2538" s="14" t="s">
        <v>71</v>
      </c>
      <c r="AY2538" s="157" t="s">
        <v>135</v>
      </c>
    </row>
    <row r="2539" spans="2:65" s="12" customFormat="1">
      <c r="B2539" s="143"/>
      <c r="D2539" s="144" t="s">
        <v>143</v>
      </c>
      <c r="E2539" s="145" t="s">
        <v>1</v>
      </c>
      <c r="F2539" s="146" t="s">
        <v>3082</v>
      </c>
      <c r="H2539" s="147">
        <v>4.1859999999999999</v>
      </c>
      <c r="L2539" s="143"/>
      <c r="M2539" s="148"/>
      <c r="T2539" s="149"/>
      <c r="AT2539" s="145" t="s">
        <v>143</v>
      </c>
      <c r="AU2539" s="145" t="s">
        <v>81</v>
      </c>
      <c r="AV2539" s="12" t="s">
        <v>81</v>
      </c>
      <c r="AW2539" s="12" t="s">
        <v>27</v>
      </c>
      <c r="AX2539" s="12" t="s">
        <v>71</v>
      </c>
      <c r="AY2539" s="145" t="s">
        <v>135</v>
      </c>
    </row>
    <row r="2540" spans="2:65" s="12" customFormat="1">
      <c r="B2540" s="143"/>
      <c r="D2540" s="144" t="s">
        <v>143</v>
      </c>
      <c r="E2540" s="145" t="s">
        <v>1</v>
      </c>
      <c r="F2540" s="146" t="s">
        <v>3083</v>
      </c>
      <c r="H2540" s="147">
        <v>3.1</v>
      </c>
      <c r="L2540" s="143"/>
      <c r="M2540" s="148"/>
      <c r="T2540" s="149"/>
      <c r="AT2540" s="145" t="s">
        <v>143</v>
      </c>
      <c r="AU2540" s="145" t="s">
        <v>81</v>
      </c>
      <c r="AV2540" s="12" t="s">
        <v>81</v>
      </c>
      <c r="AW2540" s="12" t="s">
        <v>27</v>
      </c>
      <c r="AX2540" s="12" t="s">
        <v>71</v>
      </c>
      <c r="AY2540" s="145" t="s">
        <v>135</v>
      </c>
    </row>
    <row r="2541" spans="2:65" s="12" customFormat="1">
      <c r="B2541" s="143"/>
      <c r="D2541" s="144" t="s">
        <v>143</v>
      </c>
      <c r="E2541" s="145" t="s">
        <v>1</v>
      </c>
      <c r="F2541" s="146" t="s">
        <v>3084</v>
      </c>
      <c r="H2541" s="147">
        <v>2.95</v>
      </c>
      <c r="L2541" s="143"/>
      <c r="M2541" s="148"/>
      <c r="T2541" s="149"/>
      <c r="AT2541" s="145" t="s">
        <v>143</v>
      </c>
      <c r="AU2541" s="145" t="s">
        <v>81</v>
      </c>
      <c r="AV2541" s="12" t="s">
        <v>81</v>
      </c>
      <c r="AW2541" s="12" t="s">
        <v>27</v>
      </c>
      <c r="AX2541" s="12" t="s">
        <v>71</v>
      </c>
      <c r="AY2541" s="145" t="s">
        <v>135</v>
      </c>
    </row>
    <row r="2542" spans="2:65" s="13" customFormat="1">
      <c r="B2542" s="150"/>
      <c r="D2542" s="144" t="s">
        <v>143</v>
      </c>
      <c r="E2542" s="151" t="s">
        <v>1</v>
      </c>
      <c r="F2542" s="152" t="s">
        <v>174</v>
      </c>
      <c r="H2542" s="153">
        <v>17.085999999999999</v>
      </c>
      <c r="L2542" s="150"/>
      <c r="M2542" s="154"/>
      <c r="T2542" s="155"/>
      <c r="AT2542" s="151" t="s">
        <v>143</v>
      </c>
      <c r="AU2542" s="151" t="s">
        <v>81</v>
      </c>
      <c r="AV2542" s="13" t="s">
        <v>141</v>
      </c>
      <c r="AW2542" s="13" t="s">
        <v>27</v>
      </c>
      <c r="AX2542" s="13" t="s">
        <v>79</v>
      </c>
      <c r="AY2542" s="151" t="s">
        <v>135</v>
      </c>
    </row>
    <row r="2543" spans="2:65" s="1" customFormat="1" ht="21.75" customHeight="1">
      <c r="B2543" s="129"/>
      <c r="C2543" s="161" t="s">
        <v>3085</v>
      </c>
      <c r="D2543" s="161" t="s">
        <v>212</v>
      </c>
      <c r="E2543" s="162" t="s">
        <v>3086</v>
      </c>
      <c r="F2543" s="163" t="s">
        <v>3087</v>
      </c>
      <c r="G2543" s="164" t="s">
        <v>153</v>
      </c>
      <c r="H2543" s="165">
        <v>75.177999999999997</v>
      </c>
      <c r="I2543" s="166"/>
      <c r="J2543" s="166">
        <f>ROUND(I2543*H2543,2)</f>
        <v>0</v>
      </c>
      <c r="K2543" s="167"/>
      <c r="L2543" s="168"/>
      <c r="M2543" s="169" t="s">
        <v>1</v>
      </c>
      <c r="N2543" s="170" t="s">
        <v>36</v>
      </c>
      <c r="O2543" s="139">
        <v>0</v>
      </c>
      <c r="P2543" s="139">
        <f>O2543*H2543</f>
        <v>0</v>
      </c>
      <c r="Q2543" s="139">
        <v>2.0000000000000001E-4</v>
      </c>
      <c r="R2543" s="139">
        <f>Q2543*H2543</f>
        <v>1.50356E-2</v>
      </c>
      <c r="S2543" s="139">
        <v>0</v>
      </c>
      <c r="T2543" s="140">
        <f>S2543*H2543</f>
        <v>0</v>
      </c>
      <c r="AR2543" s="141" t="s">
        <v>302</v>
      </c>
      <c r="AT2543" s="141" t="s">
        <v>212</v>
      </c>
      <c r="AU2543" s="141" t="s">
        <v>81</v>
      </c>
      <c r="AY2543" s="17" t="s">
        <v>135</v>
      </c>
      <c r="BE2543" s="142">
        <f>IF(N2543="základní",J2543,0)</f>
        <v>0</v>
      </c>
      <c r="BF2543" s="142">
        <f>IF(N2543="snížená",J2543,0)</f>
        <v>0</v>
      </c>
      <c r="BG2543" s="142">
        <f>IF(N2543="zákl. přenesená",J2543,0)</f>
        <v>0</v>
      </c>
      <c r="BH2543" s="142">
        <f>IF(N2543="sníž. přenesená",J2543,0)</f>
        <v>0</v>
      </c>
      <c r="BI2543" s="142">
        <f>IF(N2543="nulová",J2543,0)</f>
        <v>0</v>
      </c>
      <c r="BJ2543" s="17" t="s">
        <v>79</v>
      </c>
      <c r="BK2543" s="142">
        <f>ROUND(I2543*H2543,2)</f>
        <v>0</v>
      </c>
      <c r="BL2543" s="17" t="s">
        <v>221</v>
      </c>
      <c r="BM2543" s="141" t="s">
        <v>3088</v>
      </c>
    </row>
    <row r="2544" spans="2:65" s="12" customFormat="1">
      <c r="B2544" s="143"/>
      <c r="D2544" s="144" t="s">
        <v>143</v>
      </c>
      <c r="E2544" s="145" t="s">
        <v>1</v>
      </c>
      <c r="F2544" s="146" t="s">
        <v>3089</v>
      </c>
      <c r="H2544" s="147">
        <v>75.177999999999997</v>
      </c>
      <c r="L2544" s="143"/>
      <c r="M2544" s="148"/>
      <c r="T2544" s="149"/>
      <c r="AT2544" s="145" t="s">
        <v>143</v>
      </c>
      <c r="AU2544" s="145" t="s">
        <v>81</v>
      </c>
      <c r="AV2544" s="12" t="s">
        <v>81</v>
      </c>
      <c r="AW2544" s="12" t="s">
        <v>27</v>
      </c>
      <c r="AX2544" s="12" t="s">
        <v>79</v>
      </c>
      <c r="AY2544" s="145" t="s">
        <v>135</v>
      </c>
    </row>
    <row r="2545" spans="2:65" s="1" customFormat="1" ht="16.5" customHeight="1">
      <c r="B2545" s="129"/>
      <c r="C2545" s="130" t="s">
        <v>3090</v>
      </c>
      <c r="D2545" s="130" t="s">
        <v>137</v>
      </c>
      <c r="E2545" s="131" t="s">
        <v>3091</v>
      </c>
      <c r="F2545" s="132" t="s">
        <v>3092</v>
      </c>
      <c r="G2545" s="133" t="s">
        <v>188</v>
      </c>
      <c r="H2545" s="134">
        <v>859.28</v>
      </c>
      <c r="I2545" s="135"/>
      <c r="J2545" s="135">
        <f>ROUND(I2545*H2545,2)</f>
        <v>0</v>
      </c>
      <c r="K2545" s="136"/>
      <c r="L2545" s="29"/>
      <c r="M2545" s="137" t="s">
        <v>1</v>
      </c>
      <c r="N2545" s="138" t="s">
        <v>36</v>
      </c>
      <c r="O2545" s="139">
        <v>0.05</v>
      </c>
      <c r="P2545" s="139">
        <f>O2545*H2545</f>
        <v>42.963999999999999</v>
      </c>
      <c r="Q2545" s="139">
        <v>3.0000000000000001E-5</v>
      </c>
      <c r="R2545" s="139">
        <f>Q2545*H2545</f>
        <v>2.57784E-2</v>
      </c>
      <c r="S2545" s="139">
        <v>0</v>
      </c>
      <c r="T2545" s="140">
        <f>S2545*H2545</f>
        <v>0</v>
      </c>
      <c r="AR2545" s="141" t="s">
        <v>221</v>
      </c>
      <c r="AT2545" s="141" t="s">
        <v>137</v>
      </c>
      <c r="AU2545" s="141" t="s">
        <v>81</v>
      </c>
      <c r="AY2545" s="17" t="s">
        <v>135</v>
      </c>
      <c r="BE2545" s="142">
        <f>IF(N2545="základní",J2545,0)</f>
        <v>0</v>
      </c>
      <c r="BF2545" s="142">
        <f>IF(N2545="snížená",J2545,0)</f>
        <v>0</v>
      </c>
      <c r="BG2545" s="142">
        <f>IF(N2545="zákl. přenesená",J2545,0)</f>
        <v>0</v>
      </c>
      <c r="BH2545" s="142">
        <f>IF(N2545="sníž. přenesená",J2545,0)</f>
        <v>0</v>
      </c>
      <c r="BI2545" s="142">
        <f>IF(N2545="nulová",J2545,0)</f>
        <v>0</v>
      </c>
      <c r="BJ2545" s="17" t="s">
        <v>79</v>
      </c>
      <c r="BK2545" s="142">
        <f>ROUND(I2545*H2545,2)</f>
        <v>0</v>
      </c>
      <c r="BL2545" s="17" t="s">
        <v>221</v>
      </c>
      <c r="BM2545" s="141" t="s">
        <v>3093</v>
      </c>
    </row>
    <row r="2546" spans="2:65" s="12" customFormat="1">
      <c r="B2546" s="143"/>
      <c r="D2546" s="144" t="s">
        <v>143</v>
      </c>
      <c r="E2546" s="145" t="s">
        <v>1</v>
      </c>
      <c r="F2546" s="146" t="s">
        <v>3094</v>
      </c>
      <c r="H2546" s="147">
        <v>859.28</v>
      </c>
      <c r="L2546" s="143"/>
      <c r="M2546" s="148"/>
      <c r="T2546" s="149"/>
      <c r="AT2546" s="145" t="s">
        <v>143</v>
      </c>
      <c r="AU2546" s="145" t="s">
        <v>81</v>
      </c>
      <c r="AV2546" s="12" t="s">
        <v>81</v>
      </c>
      <c r="AW2546" s="12" t="s">
        <v>27</v>
      </c>
      <c r="AX2546" s="12" t="s">
        <v>79</v>
      </c>
      <c r="AY2546" s="145" t="s">
        <v>135</v>
      </c>
    </row>
    <row r="2547" spans="2:65" s="1" customFormat="1" ht="24.15" customHeight="1">
      <c r="B2547" s="129"/>
      <c r="C2547" s="130" t="s">
        <v>3095</v>
      </c>
      <c r="D2547" s="130" t="s">
        <v>137</v>
      </c>
      <c r="E2547" s="131" t="s">
        <v>3096</v>
      </c>
      <c r="F2547" s="132" t="s">
        <v>3097</v>
      </c>
      <c r="G2547" s="133" t="s">
        <v>382</v>
      </c>
      <c r="H2547" s="134"/>
      <c r="I2547" s="135"/>
      <c r="J2547" s="135">
        <f>ROUND(I2547*H2547,2)</f>
        <v>0</v>
      </c>
      <c r="K2547" s="136"/>
      <c r="L2547" s="29"/>
      <c r="M2547" s="137" t="s">
        <v>1</v>
      </c>
      <c r="N2547" s="138" t="s">
        <v>36</v>
      </c>
      <c r="O2547" s="139">
        <v>0</v>
      </c>
      <c r="P2547" s="139">
        <f>O2547*H2547</f>
        <v>0</v>
      </c>
      <c r="Q2547" s="139">
        <v>0</v>
      </c>
      <c r="R2547" s="139">
        <f>Q2547*H2547</f>
        <v>0</v>
      </c>
      <c r="S2547" s="139">
        <v>0</v>
      </c>
      <c r="T2547" s="140">
        <f>S2547*H2547</f>
        <v>0</v>
      </c>
      <c r="AR2547" s="141" t="s">
        <v>221</v>
      </c>
      <c r="AT2547" s="141" t="s">
        <v>137</v>
      </c>
      <c r="AU2547" s="141" t="s">
        <v>81</v>
      </c>
      <c r="AY2547" s="17" t="s">
        <v>135</v>
      </c>
      <c r="BE2547" s="142">
        <f>IF(N2547="základní",J2547,0)</f>
        <v>0</v>
      </c>
      <c r="BF2547" s="142">
        <f>IF(N2547="snížená",J2547,0)</f>
        <v>0</v>
      </c>
      <c r="BG2547" s="142">
        <f>IF(N2547="zákl. přenesená",J2547,0)</f>
        <v>0</v>
      </c>
      <c r="BH2547" s="142">
        <f>IF(N2547="sníž. přenesená",J2547,0)</f>
        <v>0</v>
      </c>
      <c r="BI2547" s="142">
        <f>IF(N2547="nulová",J2547,0)</f>
        <v>0</v>
      </c>
      <c r="BJ2547" s="17" t="s">
        <v>79</v>
      </c>
      <c r="BK2547" s="142">
        <f>ROUND(I2547*H2547,2)</f>
        <v>0</v>
      </c>
      <c r="BL2547" s="17" t="s">
        <v>221</v>
      </c>
      <c r="BM2547" s="141" t="s">
        <v>3098</v>
      </c>
    </row>
    <row r="2548" spans="2:65" s="11" customFormat="1" ht="22.95" customHeight="1">
      <c r="B2548" s="118"/>
      <c r="D2548" s="119" t="s">
        <v>70</v>
      </c>
      <c r="E2548" s="127" t="s">
        <v>3099</v>
      </c>
      <c r="F2548" s="127" t="s">
        <v>3100</v>
      </c>
      <c r="J2548" s="128">
        <f>BK2548</f>
        <v>0</v>
      </c>
      <c r="L2548" s="118"/>
      <c r="M2548" s="122"/>
      <c r="P2548" s="123">
        <f>SUM(P2549:P2559)</f>
        <v>78.681780000000003</v>
      </c>
      <c r="R2548" s="123">
        <f>SUM(R2549:R2559)</f>
        <v>0.10737764000000001</v>
      </c>
      <c r="T2548" s="124">
        <f>SUM(T2549:T2559)</f>
        <v>0</v>
      </c>
      <c r="AR2548" s="119" t="s">
        <v>81</v>
      </c>
      <c r="AT2548" s="125" t="s">
        <v>70</v>
      </c>
      <c r="AU2548" s="125" t="s">
        <v>79</v>
      </c>
      <c r="AY2548" s="119" t="s">
        <v>135</v>
      </c>
      <c r="BK2548" s="126">
        <f>SUM(BK2549:BK2559)</f>
        <v>0</v>
      </c>
    </row>
    <row r="2549" spans="2:65" s="1" customFormat="1" ht="37.950000000000003" customHeight="1">
      <c r="B2549" s="129"/>
      <c r="C2549" s="130" t="s">
        <v>3101</v>
      </c>
      <c r="D2549" s="130" t="s">
        <v>137</v>
      </c>
      <c r="E2549" s="131" t="s">
        <v>3102</v>
      </c>
      <c r="F2549" s="132" t="s">
        <v>3103</v>
      </c>
      <c r="G2549" s="133" t="s">
        <v>140</v>
      </c>
      <c r="H2549" s="134">
        <v>1339.73</v>
      </c>
      <c r="I2549" s="135"/>
      <c r="J2549" s="135">
        <f>ROUND(I2549*H2549,2)</f>
        <v>0</v>
      </c>
      <c r="K2549" s="136"/>
      <c r="L2549" s="29"/>
      <c r="M2549" s="137" t="s">
        <v>1</v>
      </c>
      <c r="N2549" s="138" t="s">
        <v>36</v>
      </c>
      <c r="O2549" s="139">
        <v>0</v>
      </c>
      <c r="P2549" s="139">
        <f>O2549*H2549</f>
        <v>0</v>
      </c>
      <c r="Q2549" s="139">
        <v>0</v>
      </c>
      <c r="R2549" s="139">
        <f>Q2549*H2549</f>
        <v>0</v>
      </c>
      <c r="S2549" s="139">
        <v>0</v>
      </c>
      <c r="T2549" s="140">
        <f>S2549*H2549</f>
        <v>0</v>
      </c>
      <c r="AR2549" s="141" t="s">
        <v>221</v>
      </c>
      <c r="AT2549" s="141" t="s">
        <v>137</v>
      </c>
      <c r="AU2549" s="141" t="s">
        <v>81</v>
      </c>
      <c r="AY2549" s="17" t="s">
        <v>135</v>
      </c>
      <c r="BE2549" s="142">
        <f>IF(N2549="základní",J2549,0)</f>
        <v>0</v>
      </c>
      <c r="BF2549" s="142">
        <f>IF(N2549="snížená",J2549,0)</f>
        <v>0</v>
      </c>
      <c r="BG2549" s="142">
        <f>IF(N2549="zákl. přenesená",J2549,0)</f>
        <v>0</v>
      </c>
      <c r="BH2549" s="142">
        <f>IF(N2549="sníž. přenesená",J2549,0)</f>
        <v>0</v>
      </c>
      <c r="BI2549" s="142">
        <f>IF(N2549="nulová",J2549,0)</f>
        <v>0</v>
      </c>
      <c r="BJ2549" s="17" t="s">
        <v>79</v>
      </c>
      <c r="BK2549" s="142">
        <f>ROUND(I2549*H2549,2)</f>
        <v>0</v>
      </c>
      <c r="BL2549" s="17" t="s">
        <v>221</v>
      </c>
      <c r="BM2549" s="141" t="s">
        <v>3104</v>
      </c>
    </row>
    <row r="2550" spans="2:65" s="12" customFormat="1">
      <c r="B2550" s="143"/>
      <c r="D2550" s="144" t="s">
        <v>143</v>
      </c>
      <c r="E2550" s="145" t="s">
        <v>1</v>
      </c>
      <c r="F2550" s="146" t="s">
        <v>3105</v>
      </c>
      <c r="H2550" s="147">
        <v>1339.73</v>
      </c>
      <c r="L2550" s="143"/>
      <c r="M2550" s="148"/>
      <c r="T2550" s="149"/>
      <c r="AT2550" s="145" t="s">
        <v>143</v>
      </c>
      <c r="AU2550" s="145" t="s">
        <v>81</v>
      </c>
      <c r="AV2550" s="12" t="s">
        <v>81</v>
      </c>
      <c r="AW2550" s="12" t="s">
        <v>27</v>
      </c>
      <c r="AX2550" s="12" t="s">
        <v>79</v>
      </c>
      <c r="AY2550" s="145" t="s">
        <v>135</v>
      </c>
    </row>
    <row r="2551" spans="2:65" s="1" customFormat="1" ht="16.5" customHeight="1">
      <c r="B2551" s="129"/>
      <c r="C2551" s="130" t="s">
        <v>3106</v>
      </c>
      <c r="D2551" s="130" t="s">
        <v>137</v>
      </c>
      <c r="E2551" s="131" t="s">
        <v>3107</v>
      </c>
      <c r="F2551" s="132" t="s">
        <v>3108</v>
      </c>
      <c r="G2551" s="133" t="s">
        <v>188</v>
      </c>
      <c r="H2551" s="134">
        <v>257.13</v>
      </c>
      <c r="I2551" s="135"/>
      <c r="J2551" s="135">
        <f>ROUND(I2551*H2551,2)</f>
        <v>0</v>
      </c>
      <c r="K2551" s="136"/>
      <c r="L2551" s="29"/>
      <c r="M2551" s="137" t="s">
        <v>1</v>
      </c>
      <c r="N2551" s="138" t="s">
        <v>36</v>
      </c>
      <c r="O2551" s="139">
        <v>0.30599999999999999</v>
      </c>
      <c r="P2551" s="139">
        <f>O2551*H2551</f>
        <v>78.681780000000003</v>
      </c>
      <c r="Q2551" s="139">
        <v>3.0000000000000001E-5</v>
      </c>
      <c r="R2551" s="139">
        <f>Q2551*H2551</f>
        <v>7.7139000000000001E-3</v>
      </c>
      <c r="S2551" s="139">
        <v>0</v>
      </c>
      <c r="T2551" s="140">
        <f>S2551*H2551</f>
        <v>0</v>
      </c>
      <c r="AR2551" s="141" t="s">
        <v>221</v>
      </c>
      <c r="AT2551" s="141" t="s">
        <v>137</v>
      </c>
      <c r="AU2551" s="141" t="s">
        <v>81</v>
      </c>
      <c r="AY2551" s="17" t="s">
        <v>135</v>
      </c>
      <c r="BE2551" s="142">
        <f>IF(N2551="základní",J2551,0)</f>
        <v>0</v>
      </c>
      <c r="BF2551" s="142">
        <f>IF(N2551="snížená",J2551,0)</f>
        <v>0</v>
      </c>
      <c r="BG2551" s="142">
        <f>IF(N2551="zákl. přenesená",J2551,0)</f>
        <v>0</v>
      </c>
      <c r="BH2551" s="142">
        <f>IF(N2551="sníž. přenesená",J2551,0)</f>
        <v>0</v>
      </c>
      <c r="BI2551" s="142">
        <f>IF(N2551="nulová",J2551,0)</f>
        <v>0</v>
      </c>
      <c r="BJ2551" s="17" t="s">
        <v>79</v>
      </c>
      <c r="BK2551" s="142">
        <f>ROUND(I2551*H2551,2)</f>
        <v>0</v>
      </c>
      <c r="BL2551" s="17" t="s">
        <v>221</v>
      </c>
      <c r="BM2551" s="141" t="s">
        <v>3109</v>
      </c>
    </row>
    <row r="2552" spans="2:65" s="14" customFormat="1">
      <c r="B2552" s="156"/>
      <c r="D2552" s="144" t="s">
        <v>143</v>
      </c>
      <c r="E2552" s="157" t="s">
        <v>1</v>
      </c>
      <c r="F2552" s="158" t="s">
        <v>584</v>
      </c>
      <c r="H2552" s="157" t="s">
        <v>1</v>
      </c>
      <c r="L2552" s="156"/>
      <c r="M2552" s="159"/>
      <c r="T2552" s="160"/>
      <c r="AT2552" s="157" t="s">
        <v>143</v>
      </c>
      <c r="AU2552" s="157" t="s">
        <v>81</v>
      </c>
      <c r="AV2552" s="14" t="s">
        <v>79</v>
      </c>
      <c r="AW2552" s="14" t="s">
        <v>27</v>
      </c>
      <c r="AX2552" s="14" t="s">
        <v>71</v>
      </c>
      <c r="AY2552" s="157" t="s">
        <v>135</v>
      </c>
    </row>
    <row r="2553" spans="2:65" s="12" customFormat="1" ht="40.799999999999997">
      <c r="B2553" s="143"/>
      <c r="D2553" s="144" t="s">
        <v>143</v>
      </c>
      <c r="E2553" s="145" t="s">
        <v>1</v>
      </c>
      <c r="F2553" s="146" t="s">
        <v>3110</v>
      </c>
      <c r="H2553" s="147">
        <v>176</v>
      </c>
      <c r="L2553" s="143"/>
      <c r="M2553" s="148"/>
      <c r="T2553" s="149"/>
      <c r="AT2553" s="145" t="s">
        <v>143</v>
      </c>
      <c r="AU2553" s="145" t="s">
        <v>81</v>
      </c>
      <c r="AV2553" s="12" t="s">
        <v>81</v>
      </c>
      <c r="AW2553" s="12" t="s">
        <v>27</v>
      </c>
      <c r="AX2553" s="12" t="s">
        <v>71</v>
      </c>
      <c r="AY2553" s="145" t="s">
        <v>135</v>
      </c>
    </row>
    <row r="2554" spans="2:65" s="12" customFormat="1">
      <c r="B2554" s="143"/>
      <c r="D2554" s="144" t="s">
        <v>143</v>
      </c>
      <c r="E2554" s="145" t="s">
        <v>1</v>
      </c>
      <c r="F2554" s="146" t="s">
        <v>3111</v>
      </c>
      <c r="H2554" s="147">
        <v>47.38</v>
      </c>
      <c r="L2554" s="143"/>
      <c r="M2554" s="148"/>
      <c r="T2554" s="149"/>
      <c r="AT2554" s="145" t="s">
        <v>143</v>
      </c>
      <c r="AU2554" s="145" t="s">
        <v>81</v>
      </c>
      <c r="AV2554" s="12" t="s">
        <v>81</v>
      </c>
      <c r="AW2554" s="12" t="s">
        <v>27</v>
      </c>
      <c r="AX2554" s="12" t="s">
        <v>71</v>
      </c>
      <c r="AY2554" s="145" t="s">
        <v>135</v>
      </c>
    </row>
    <row r="2555" spans="2:65" s="12" customFormat="1">
      <c r="B2555" s="143"/>
      <c r="D2555" s="144" t="s">
        <v>143</v>
      </c>
      <c r="E2555" s="145" t="s">
        <v>1</v>
      </c>
      <c r="F2555" s="146" t="s">
        <v>3112</v>
      </c>
      <c r="H2555" s="147">
        <v>33.75</v>
      </c>
      <c r="L2555" s="143"/>
      <c r="M2555" s="148"/>
      <c r="T2555" s="149"/>
      <c r="AT2555" s="145" t="s">
        <v>143</v>
      </c>
      <c r="AU2555" s="145" t="s">
        <v>81</v>
      </c>
      <c r="AV2555" s="12" t="s">
        <v>81</v>
      </c>
      <c r="AW2555" s="12" t="s">
        <v>27</v>
      </c>
      <c r="AX2555" s="12" t="s">
        <v>71</v>
      </c>
      <c r="AY2555" s="145" t="s">
        <v>135</v>
      </c>
    </row>
    <row r="2556" spans="2:65" s="13" customFormat="1">
      <c r="B2556" s="150"/>
      <c r="D2556" s="144" t="s">
        <v>143</v>
      </c>
      <c r="E2556" s="151" t="s">
        <v>1</v>
      </c>
      <c r="F2556" s="152" t="s">
        <v>174</v>
      </c>
      <c r="H2556" s="153">
        <v>257.13</v>
      </c>
      <c r="L2556" s="150"/>
      <c r="M2556" s="154"/>
      <c r="T2556" s="155"/>
      <c r="AT2556" s="151" t="s">
        <v>143</v>
      </c>
      <c r="AU2556" s="151" t="s">
        <v>81</v>
      </c>
      <c r="AV2556" s="13" t="s">
        <v>141</v>
      </c>
      <c r="AW2556" s="13" t="s">
        <v>27</v>
      </c>
      <c r="AX2556" s="13" t="s">
        <v>79</v>
      </c>
      <c r="AY2556" s="151" t="s">
        <v>135</v>
      </c>
    </row>
    <row r="2557" spans="2:65" s="1" customFormat="1" ht="24.15" customHeight="1">
      <c r="B2557" s="129"/>
      <c r="C2557" s="161" t="s">
        <v>3113</v>
      </c>
      <c r="D2557" s="161" t="s">
        <v>212</v>
      </c>
      <c r="E2557" s="162" t="s">
        <v>3114</v>
      </c>
      <c r="F2557" s="163" t="s">
        <v>3115</v>
      </c>
      <c r="G2557" s="164" t="s">
        <v>188</v>
      </c>
      <c r="H2557" s="165">
        <v>262.27300000000002</v>
      </c>
      <c r="I2557" s="166"/>
      <c r="J2557" s="166">
        <f>ROUND(I2557*H2557,2)</f>
        <v>0</v>
      </c>
      <c r="K2557" s="167"/>
      <c r="L2557" s="168"/>
      <c r="M2557" s="169" t="s">
        <v>1</v>
      </c>
      <c r="N2557" s="170" t="s">
        <v>36</v>
      </c>
      <c r="O2557" s="139">
        <v>0</v>
      </c>
      <c r="P2557" s="139">
        <f>O2557*H2557</f>
        <v>0</v>
      </c>
      <c r="Q2557" s="139">
        <v>3.8000000000000002E-4</v>
      </c>
      <c r="R2557" s="139">
        <f>Q2557*H2557</f>
        <v>9.9663740000000015E-2</v>
      </c>
      <c r="S2557" s="139">
        <v>0</v>
      </c>
      <c r="T2557" s="140">
        <f>S2557*H2557</f>
        <v>0</v>
      </c>
      <c r="AR2557" s="141" t="s">
        <v>302</v>
      </c>
      <c r="AT2557" s="141" t="s">
        <v>212</v>
      </c>
      <c r="AU2557" s="141" t="s">
        <v>81</v>
      </c>
      <c r="AY2557" s="17" t="s">
        <v>135</v>
      </c>
      <c r="BE2557" s="142">
        <f>IF(N2557="základní",J2557,0)</f>
        <v>0</v>
      </c>
      <c r="BF2557" s="142">
        <f>IF(N2557="snížená",J2557,0)</f>
        <v>0</v>
      </c>
      <c r="BG2557" s="142">
        <f>IF(N2557="zákl. přenesená",J2557,0)</f>
        <v>0</v>
      </c>
      <c r="BH2557" s="142">
        <f>IF(N2557="sníž. přenesená",J2557,0)</f>
        <v>0</v>
      </c>
      <c r="BI2557" s="142">
        <f>IF(N2557="nulová",J2557,0)</f>
        <v>0</v>
      </c>
      <c r="BJ2557" s="17" t="s">
        <v>79</v>
      </c>
      <c r="BK2557" s="142">
        <f>ROUND(I2557*H2557,2)</f>
        <v>0</v>
      </c>
      <c r="BL2557" s="17" t="s">
        <v>221</v>
      </c>
      <c r="BM2557" s="141" t="s">
        <v>3116</v>
      </c>
    </row>
    <row r="2558" spans="2:65" s="12" customFormat="1">
      <c r="B2558" s="143"/>
      <c r="D2558" s="144" t="s">
        <v>143</v>
      </c>
      <c r="F2558" s="146" t="s">
        <v>3117</v>
      </c>
      <c r="H2558" s="147">
        <v>262.27300000000002</v>
      </c>
      <c r="L2558" s="143"/>
      <c r="M2558" s="148"/>
      <c r="T2558" s="149"/>
      <c r="AT2558" s="145" t="s">
        <v>143</v>
      </c>
      <c r="AU2558" s="145" t="s">
        <v>81</v>
      </c>
      <c r="AV2558" s="12" t="s">
        <v>81</v>
      </c>
      <c r="AW2558" s="12" t="s">
        <v>3</v>
      </c>
      <c r="AX2558" s="12" t="s">
        <v>79</v>
      </c>
      <c r="AY2558" s="145" t="s">
        <v>135</v>
      </c>
    </row>
    <row r="2559" spans="2:65" s="1" customFormat="1" ht="24.15" customHeight="1">
      <c r="B2559" s="129"/>
      <c r="C2559" s="130" t="s">
        <v>3118</v>
      </c>
      <c r="D2559" s="130" t="s">
        <v>137</v>
      </c>
      <c r="E2559" s="131" t="s">
        <v>3119</v>
      </c>
      <c r="F2559" s="132" t="s">
        <v>3120</v>
      </c>
      <c r="G2559" s="133" t="s">
        <v>382</v>
      </c>
      <c r="H2559" s="134"/>
      <c r="I2559" s="135"/>
      <c r="J2559" s="135">
        <f>ROUND(I2559*H2559,2)</f>
        <v>0</v>
      </c>
      <c r="K2559" s="136"/>
      <c r="L2559" s="29"/>
      <c r="M2559" s="137" t="s">
        <v>1</v>
      </c>
      <c r="N2559" s="138" t="s">
        <v>36</v>
      </c>
      <c r="O2559" s="139">
        <v>0</v>
      </c>
      <c r="P2559" s="139">
        <f>O2559*H2559</f>
        <v>0</v>
      </c>
      <c r="Q2559" s="139">
        <v>0</v>
      </c>
      <c r="R2559" s="139">
        <f>Q2559*H2559</f>
        <v>0</v>
      </c>
      <c r="S2559" s="139">
        <v>0</v>
      </c>
      <c r="T2559" s="140">
        <f>S2559*H2559</f>
        <v>0</v>
      </c>
      <c r="AR2559" s="141" t="s">
        <v>221</v>
      </c>
      <c r="AT2559" s="141" t="s">
        <v>137</v>
      </c>
      <c r="AU2559" s="141" t="s">
        <v>81</v>
      </c>
      <c r="AY2559" s="17" t="s">
        <v>135</v>
      </c>
      <c r="BE2559" s="142">
        <f>IF(N2559="základní",J2559,0)</f>
        <v>0</v>
      </c>
      <c r="BF2559" s="142">
        <f>IF(N2559="snížená",J2559,0)</f>
        <v>0</v>
      </c>
      <c r="BG2559" s="142">
        <f>IF(N2559="zákl. přenesená",J2559,0)</f>
        <v>0</v>
      </c>
      <c r="BH2559" s="142">
        <f>IF(N2559="sníž. přenesená",J2559,0)</f>
        <v>0</v>
      </c>
      <c r="BI2559" s="142">
        <f>IF(N2559="nulová",J2559,0)</f>
        <v>0</v>
      </c>
      <c r="BJ2559" s="17" t="s">
        <v>79</v>
      </c>
      <c r="BK2559" s="142">
        <f>ROUND(I2559*H2559,2)</f>
        <v>0</v>
      </c>
      <c r="BL2559" s="17" t="s">
        <v>221</v>
      </c>
      <c r="BM2559" s="141" t="s">
        <v>3121</v>
      </c>
    </row>
    <row r="2560" spans="2:65" s="11" customFormat="1" ht="22.95" customHeight="1">
      <c r="B2560" s="118"/>
      <c r="D2560" s="119" t="s">
        <v>70</v>
      </c>
      <c r="E2560" s="127" t="s">
        <v>3122</v>
      </c>
      <c r="F2560" s="127" t="s">
        <v>3123</v>
      </c>
      <c r="J2560" s="128">
        <f>BK2560</f>
        <v>0</v>
      </c>
      <c r="L2560" s="118"/>
      <c r="M2560" s="122"/>
      <c r="P2560" s="123">
        <f>SUM(P2561:P2575)</f>
        <v>0</v>
      </c>
      <c r="R2560" s="123">
        <f>SUM(R2561:R2575)</f>
        <v>0</v>
      </c>
      <c r="T2560" s="124">
        <f>SUM(T2561:T2575)</f>
        <v>0</v>
      </c>
      <c r="AR2560" s="119" t="s">
        <v>81</v>
      </c>
      <c r="AT2560" s="125" t="s">
        <v>70</v>
      </c>
      <c r="AU2560" s="125" t="s">
        <v>79</v>
      </c>
      <c r="AY2560" s="119" t="s">
        <v>135</v>
      </c>
      <c r="BK2560" s="126">
        <f>SUM(BK2561:BK2575)</f>
        <v>0</v>
      </c>
    </row>
    <row r="2561" spans="2:65" s="1" customFormat="1" ht="33" customHeight="1">
      <c r="B2561" s="129"/>
      <c r="C2561" s="130" t="s">
        <v>3124</v>
      </c>
      <c r="D2561" s="130" t="s">
        <v>137</v>
      </c>
      <c r="E2561" s="131" t="s">
        <v>3125</v>
      </c>
      <c r="F2561" s="132" t="s">
        <v>3126</v>
      </c>
      <c r="G2561" s="133" t="s">
        <v>140</v>
      </c>
      <c r="H2561" s="134">
        <v>481.63</v>
      </c>
      <c r="I2561" s="135"/>
      <c r="J2561" s="135">
        <f>ROUND(I2561*H2561,2)</f>
        <v>0</v>
      </c>
      <c r="K2561" s="136"/>
      <c r="L2561" s="29"/>
      <c r="M2561" s="137" t="s">
        <v>1</v>
      </c>
      <c r="N2561" s="138" t="s">
        <v>36</v>
      </c>
      <c r="O2561" s="139">
        <v>0</v>
      </c>
      <c r="P2561" s="139">
        <f>O2561*H2561</f>
        <v>0</v>
      </c>
      <c r="Q2561" s="139">
        <v>0</v>
      </c>
      <c r="R2561" s="139">
        <f>Q2561*H2561</f>
        <v>0</v>
      </c>
      <c r="S2561" s="139">
        <v>0</v>
      </c>
      <c r="T2561" s="140">
        <f>S2561*H2561</f>
        <v>0</v>
      </c>
      <c r="AR2561" s="141" t="s">
        <v>221</v>
      </c>
      <c r="AT2561" s="141" t="s">
        <v>137</v>
      </c>
      <c r="AU2561" s="141" t="s">
        <v>81</v>
      </c>
      <c r="AY2561" s="17" t="s">
        <v>135</v>
      </c>
      <c r="BE2561" s="142">
        <f>IF(N2561="základní",J2561,0)</f>
        <v>0</v>
      </c>
      <c r="BF2561" s="142">
        <f>IF(N2561="snížená",J2561,0)</f>
        <v>0</v>
      </c>
      <c r="BG2561" s="142">
        <f>IF(N2561="zákl. přenesená",J2561,0)</f>
        <v>0</v>
      </c>
      <c r="BH2561" s="142">
        <f>IF(N2561="sníž. přenesená",J2561,0)</f>
        <v>0</v>
      </c>
      <c r="BI2561" s="142">
        <f>IF(N2561="nulová",J2561,0)</f>
        <v>0</v>
      </c>
      <c r="BJ2561" s="17" t="s">
        <v>79</v>
      </c>
      <c r="BK2561" s="142">
        <f>ROUND(I2561*H2561,2)</f>
        <v>0</v>
      </c>
      <c r="BL2561" s="17" t="s">
        <v>221</v>
      </c>
      <c r="BM2561" s="141" t="s">
        <v>3127</v>
      </c>
    </row>
    <row r="2562" spans="2:65" s="12" customFormat="1">
      <c r="B2562" s="143"/>
      <c r="D2562" s="144" t="s">
        <v>143</v>
      </c>
      <c r="E2562" s="145" t="s">
        <v>1</v>
      </c>
      <c r="F2562" s="146" t="s">
        <v>1424</v>
      </c>
      <c r="H2562" s="147">
        <v>274.14999999999998</v>
      </c>
      <c r="L2562" s="143"/>
      <c r="M2562" s="148"/>
      <c r="T2562" s="149"/>
      <c r="AT2562" s="145" t="s">
        <v>143</v>
      </c>
      <c r="AU2562" s="145" t="s">
        <v>81</v>
      </c>
      <c r="AV2562" s="12" t="s">
        <v>81</v>
      </c>
      <c r="AW2562" s="12" t="s">
        <v>27</v>
      </c>
      <c r="AX2562" s="12" t="s">
        <v>71</v>
      </c>
      <c r="AY2562" s="145" t="s">
        <v>135</v>
      </c>
    </row>
    <row r="2563" spans="2:65" s="12" customFormat="1">
      <c r="B2563" s="143"/>
      <c r="D2563" s="144" t="s">
        <v>143</v>
      </c>
      <c r="E2563" s="145" t="s">
        <v>1</v>
      </c>
      <c r="F2563" s="146" t="s">
        <v>1428</v>
      </c>
      <c r="H2563" s="147">
        <v>207.48</v>
      </c>
      <c r="L2563" s="143"/>
      <c r="M2563" s="148"/>
      <c r="T2563" s="149"/>
      <c r="AT2563" s="145" t="s">
        <v>143</v>
      </c>
      <c r="AU2563" s="145" t="s">
        <v>81</v>
      </c>
      <c r="AV2563" s="12" t="s">
        <v>81</v>
      </c>
      <c r="AW2563" s="12" t="s">
        <v>27</v>
      </c>
      <c r="AX2563" s="12" t="s">
        <v>71</v>
      </c>
      <c r="AY2563" s="145" t="s">
        <v>135</v>
      </c>
    </row>
    <row r="2564" spans="2:65" s="13" customFormat="1">
      <c r="B2564" s="150"/>
      <c r="D2564" s="144" t="s">
        <v>143</v>
      </c>
      <c r="E2564" s="151" t="s">
        <v>1</v>
      </c>
      <c r="F2564" s="152" t="s">
        <v>174</v>
      </c>
      <c r="H2564" s="153">
        <v>481.63</v>
      </c>
      <c r="L2564" s="150"/>
      <c r="M2564" s="154"/>
      <c r="T2564" s="155"/>
      <c r="AT2564" s="151" t="s">
        <v>143</v>
      </c>
      <c r="AU2564" s="151" t="s">
        <v>81</v>
      </c>
      <c r="AV2564" s="13" t="s">
        <v>141</v>
      </c>
      <c r="AW2564" s="13" t="s">
        <v>27</v>
      </c>
      <c r="AX2564" s="13" t="s">
        <v>79</v>
      </c>
      <c r="AY2564" s="151" t="s">
        <v>135</v>
      </c>
    </row>
    <row r="2565" spans="2:65" s="1" customFormat="1" ht="33" customHeight="1">
      <c r="B2565" s="129"/>
      <c r="C2565" s="130" t="s">
        <v>3128</v>
      </c>
      <c r="D2565" s="130" t="s">
        <v>137</v>
      </c>
      <c r="E2565" s="131" t="s">
        <v>3129</v>
      </c>
      <c r="F2565" s="132" t="s">
        <v>3130</v>
      </c>
      <c r="G2565" s="133" t="s">
        <v>140</v>
      </c>
      <c r="H2565" s="134">
        <v>112.17</v>
      </c>
      <c r="I2565" s="135"/>
      <c r="J2565" s="135">
        <f>ROUND(I2565*H2565,2)</f>
        <v>0</v>
      </c>
      <c r="K2565" s="136"/>
      <c r="L2565" s="29"/>
      <c r="M2565" s="137" t="s">
        <v>1</v>
      </c>
      <c r="N2565" s="138" t="s">
        <v>36</v>
      </c>
      <c r="O2565" s="139">
        <v>0</v>
      </c>
      <c r="P2565" s="139">
        <f>O2565*H2565</f>
        <v>0</v>
      </c>
      <c r="Q2565" s="139">
        <v>0</v>
      </c>
      <c r="R2565" s="139">
        <f>Q2565*H2565</f>
        <v>0</v>
      </c>
      <c r="S2565" s="139">
        <v>0</v>
      </c>
      <c r="T2565" s="140">
        <f>S2565*H2565</f>
        <v>0</v>
      </c>
      <c r="AR2565" s="141" t="s">
        <v>221</v>
      </c>
      <c r="AT2565" s="141" t="s">
        <v>137</v>
      </c>
      <c r="AU2565" s="141" t="s">
        <v>81</v>
      </c>
      <c r="AY2565" s="17" t="s">
        <v>135</v>
      </c>
      <c r="BE2565" s="142">
        <f>IF(N2565="základní",J2565,0)</f>
        <v>0</v>
      </c>
      <c r="BF2565" s="142">
        <f>IF(N2565="snížená",J2565,0)</f>
        <v>0</v>
      </c>
      <c r="BG2565" s="142">
        <f>IF(N2565="zákl. přenesená",J2565,0)</f>
        <v>0</v>
      </c>
      <c r="BH2565" s="142">
        <f>IF(N2565="sníž. přenesená",J2565,0)</f>
        <v>0</v>
      </c>
      <c r="BI2565" s="142">
        <f>IF(N2565="nulová",J2565,0)</f>
        <v>0</v>
      </c>
      <c r="BJ2565" s="17" t="s">
        <v>79</v>
      </c>
      <c r="BK2565" s="142">
        <f>ROUND(I2565*H2565,2)</f>
        <v>0</v>
      </c>
      <c r="BL2565" s="17" t="s">
        <v>221</v>
      </c>
      <c r="BM2565" s="141" t="s">
        <v>3131</v>
      </c>
    </row>
    <row r="2566" spans="2:65" s="12" customFormat="1">
      <c r="B2566" s="143"/>
      <c r="D2566" s="144" t="s">
        <v>143</v>
      </c>
      <c r="E2566" s="145" t="s">
        <v>1</v>
      </c>
      <c r="F2566" s="146" t="s">
        <v>3132</v>
      </c>
      <c r="H2566" s="147">
        <v>112.17</v>
      </c>
      <c r="L2566" s="143"/>
      <c r="M2566" s="148"/>
      <c r="T2566" s="149"/>
      <c r="AT2566" s="145" t="s">
        <v>143</v>
      </c>
      <c r="AU2566" s="145" t="s">
        <v>81</v>
      </c>
      <c r="AV2566" s="12" t="s">
        <v>81</v>
      </c>
      <c r="AW2566" s="12" t="s">
        <v>27</v>
      </c>
      <c r="AX2566" s="12" t="s">
        <v>79</v>
      </c>
      <c r="AY2566" s="145" t="s">
        <v>135</v>
      </c>
    </row>
    <row r="2567" spans="2:65" s="1" customFormat="1" ht="21.75" customHeight="1">
      <c r="B2567" s="129"/>
      <c r="C2567" s="130" t="s">
        <v>3133</v>
      </c>
      <c r="D2567" s="130" t="s">
        <v>137</v>
      </c>
      <c r="E2567" s="131" t="s">
        <v>3134</v>
      </c>
      <c r="F2567" s="132" t="s">
        <v>3135</v>
      </c>
      <c r="G2567" s="133" t="s">
        <v>140</v>
      </c>
      <c r="H2567" s="134">
        <v>10.629</v>
      </c>
      <c r="I2567" s="135"/>
      <c r="J2567" s="135">
        <f>ROUND(I2567*H2567,2)</f>
        <v>0</v>
      </c>
      <c r="K2567" s="136"/>
      <c r="L2567" s="29"/>
      <c r="M2567" s="137" t="s">
        <v>1</v>
      </c>
      <c r="N2567" s="138" t="s">
        <v>36</v>
      </c>
      <c r="O2567" s="139">
        <v>0</v>
      </c>
      <c r="P2567" s="139">
        <f>O2567*H2567</f>
        <v>0</v>
      </c>
      <c r="Q2567" s="139">
        <v>0</v>
      </c>
      <c r="R2567" s="139">
        <f>Q2567*H2567</f>
        <v>0</v>
      </c>
      <c r="S2567" s="139">
        <v>0</v>
      </c>
      <c r="T2567" s="140">
        <f>S2567*H2567</f>
        <v>0</v>
      </c>
      <c r="AR2567" s="141" t="s">
        <v>221</v>
      </c>
      <c r="AT2567" s="141" t="s">
        <v>137</v>
      </c>
      <c r="AU2567" s="141" t="s">
        <v>81</v>
      </c>
      <c r="AY2567" s="17" t="s">
        <v>135</v>
      </c>
      <c r="BE2567" s="142">
        <f>IF(N2567="základní",J2567,0)</f>
        <v>0</v>
      </c>
      <c r="BF2567" s="142">
        <f>IF(N2567="snížená",J2567,0)</f>
        <v>0</v>
      </c>
      <c r="BG2567" s="142">
        <f>IF(N2567="zákl. přenesená",J2567,0)</f>
        <v>0</v>
      </c>
      <c r="BH2567" s="142">
        <f>IF(N2567="sníž. přenesená",J2567,0)</f>
        <v>0</v>
      </c>
      <c r="BI2567" s="142">
        <f>IF(N2567="nulová",J2567,0)</f>
        <v>0</v>
      </c>
      <c r="BJ2567" s="17" t="s">
        <v>79</v>
      </c>
      <c r="BK2567" s="142">
        <f>ROUND(I2567*H2567,2)</f>
        <v>0</v>
      </c>
      <c r="BL2567" s="17" t="s">
        <v>221</v>
      </c>
      <c r="BM2567" s="141" t="s">
        <v>3136</v>
      </c>
    </row>
    <row r="2568" spans="2:65" s="12" customFormat="1">
      <c r="B2568" s="143"/>
      <c r="D2568" s="144" t="s">
        <v>143</v>
      </c>
      <c r="E2568" s="145" t="s">
        <v>1</v>
      </c>
      <c r="F2568" s="146" t="s">
        <v>3137</v>
      </c>
      <c r="H2568" s="147">
        <v>2.97</v>
      </c>
      <c r="L2568" s="143"/>
      <c r="M2568" s="148"/>
      <c r="T2568" s="149"/>
      <c r="AT2568" s="145" t="s">
        <v>143</v>
      </c>
      <c r="AU2568" s="145" t="s">
        <v>81</v>
      </c>
      <c r="AV2568" s="12" t="s">
        <v>81</v>
      </c>
      <c r="AW2568" s="12" t="s">
        <v>27</v>
      </c>
      <c r="AX2568" s="12" t="s">
        <v>71</v>
      </c>
      <c r="AY2568" s="145" t="s">
        <v>135</v>
      </c>
    </row>
    <row r="2569" spans="2:65" s="12" customFormat="1">
      <c r="B2569" s="143"/>
      <c r="D2569" s="144" t="s">
        <v>143</v>
      </c>
      <c r="E2569" s="145" t="s">
        <v>1</v>
      </c>
      <c r="F2569" s="146" t="s">
        <v>3138</v>
      </c>
      <c r="H2569" s="147">
        <v>7.6589999999999998</v>
      </c>
      <c r="L2569" s="143"/>
      <c r="M2569" s="148"/>
      <c r="T2569" s="149"/>
      <c r="AT2569" s="145" t="s">
        <v>143</v>
      </c>
      <c r="AU2569" s="145" t="s">
        <v>81</v>
      </c>
      <c r="AV2569" s="12" t="s">
        <v>81</v>
      </c>
      <c r="AW2569" s="12" t="s">
        <v>27</v>
      </c>
      <c r="AX2569" s="12" t="s">
        <v>71</v>
      </c>
      <c r="AY2569" s="145" t="s">
        <v>135</v>
      </c>
    </row>
    <row r="2570" spans="2:65" s="13" customFormat="1">
      <c r="B2570" s="150"/>
      <c r="D2570" s="144" t="s">
        <v>143</v>
      </c>
      <c r="E2570" s="151" t="s">
        <v>1</v>
      </c>
      <c r="F2570" s="152" t="s">
        <v>174</v>
      </c>
      <c r="H2570" s="153">
        <v>10.629</v>
      </c>
      <c r="L2570" s="150"/>
      <c r="M2570" s="154"/>
      <c r="T2570" s="155"/>
      <c r="AT2570" s="151" t="s">
        <v>143</v>
      </c>
      <c r="AU2570" s="151" t="s">
        <v>81</v>
      </c>
      <c r="AV2570" s="13" t="s">
        <v>141</v>
      </c>
      <c r="AW2570" s="13" t="s">
        <v>27</v>
      </c>
      <c r="AX2570" s="13" t="s">
        <v>79</v>
      </c>
      <c r="AY2570" s="151" t="s">
        <v>135</v>
      </c>
    </row>
    <row r="2571" spans="2:65" s="1" customFormat="1" ht="33" customHeight="1">
      <c r="B2571" s="129"/>
      <c r="C2571" s="130" t="s">
        <v>3139</v>
      </c>
      <c r="D2571" s="130" t="s">
        <v>137</v>
      </c>
      <c r="E2571" s="131" t="s">
        <v>3140</v>
      </c>
      <c r="F2571" s="132" t="s">
        <v>3141</v>
      </c>
      <c r="G2571" s="133" t="s">
        <v>140</v>
      </c>
      <c r="H2571" s="134">
        <v>50.66</v>
      </c>
      <c r="I2571" s="135"/>
      <c r="J2571" s="135">
        <f>ROUND(I2571*H2571,2)</f>
        <v>0</v>
      </c>
      <c r="K2571" s="136"/>
      <c r="L2571" s="29"/>
      <c r="M2571" s="137" t="s">
        <v>1</v>
      </c>
      <c r="N2571" s="138" t="s">
        <v>36</v>
      </c>
      <c r="O2571" s="139">
        <v>0</v>
      </c>
      <c r="P2571" s="139">
        <f>O2571*H2571</f>
        <v>0</v>
      </c>
      <c r="Q2571" s="139">
        <v>0</v>
      </c>
      <c r="R2571" s="139">
        <f>Q2571*H2571</f>
        <v>0</v>
      </c>
      <c r="S2571" s="139">
        <v>0</v>
      </c>
      <c r="T2571" s="140">
        <f>S2571*H2571</f>
        <v>0</v>
      </c>
      <c r="AR2571" s="141" t="s">
        <v>221</v>
      </c>
      <c r="AT2571" s="141" t="s">
        <v>137</v>
      </c>
      <c r="AU2571" s="141" t="s">
        <v>81</v>
      </c>
      <c r="AY2571" s="17" t="s">
        <v>135</v>
      </c>
      <c r="BE2571" s="142">
        <f>IF(N2571="základní",J2571,0)</f>
        <v>0</v>
      </c>
      <c r="BF2571" s="142">
        <f>IF(N2571="snížená",J2571,0)</f>
        <v>0</v>
      </c>
      <c r="BG2571" s="142">
        <f>IF(N2571="zákl. přenesená",J2571,0)</f>
        <v>0</v>
      </c>
      <c r="BH2571" s="142">
        <f>IF(N2571="sníž. přenesená",J2571,0)</f>
        <v>0</v>
      </c>
      <c r="BI2571" s="142">
        <f>IF(N2571="nulová",J2571,0)</f>
        <v>0</v>
      </c>
      <c r="BJ2571" s="17" t="s">
        <v>79</v>
      </c>
      <c r="BK2571" s="142">
        <f>ROUND(I2571*H2571,2)</f>
        <v>0</v>
      </c>
      <c r="BL2571" s="17" t="s">
        <v>221</v>
      </c>
      <c r="BM2571" s="141" t="s">
        <v>3142</v>
      </c>
    </row>
    <row r="2572" spans="2:65" s="12" customFormat="1">
      <c r="B2572" s="143"/>
      <c r="D2572" s="144" t="s">
        <v>143</v>
      </c>
      <c r="E2572" s="145" t="s">
        <v>1</v>
      </c>
      <c r="F2572" s="146" t="s">
        <v>1430</v>
      </c>
      <c r="H2572" s="147">
        <v>50.66</v>
      </c>
      <c r="L2572" s="143"/>
      <c r="M2572" s="148"/>
      <c r="T2572" s="149"/>
      <c r="AT2572" s="145" t="s">
        <v>143</v>
      </c>
      <c r="AU2572" s="145" t="s">
        <v>81</v>
      </c>
      <c r="AV2572" s="12" t="s">
        <v>81</v>
      </c>
      <c r="AW2572" s="12" t="s">
        <v>27</v>
      </c>
      <c r="AX2572" s="12" t="s">
        <v>79</v>
      </c>
      <c r="AY2572" s="145" t="s">
        <v>135</v>
      </c>
    </row>
    <row r="2573" spans="2:65" s="1" customFormat="1" ht="24.15" customHeight="1">
      <c r="B2573" s="129"/>
      <c r="C2573" s="130" t="s">
        <v>3143</v>
      </c>
      <c r="D2573" s="130" t="s">
        <v>137</v>
      </c>
      <c r="E2573" s="131" t="s">
        <v>3144</v>
      </c>
      <c r="F2573" s="132" t="s">
        <v>3145</v>
      </c>
      <c r="G2573" s="133" t="s">
        <v>140</v>
      </c>
      <c r="H2573" s="134">
        <v>4.16</v>
      </c>
      <c r="I2573" s="135"/>
      <c r="J2573" s="135">
        <f>ROUND(I2573*H2573,2)</f>
        <v>0</v>
      </c>
      <c r="K2573" s="136"/>
      <c r="L2573" s="29"/>
      <c r="M2573" s="137" t="s">
        <v>1</v>
      </c>
      <c r="N2573" s="138" t="s">
        <v>36</v>
      </c>
      <c r="O2573" s="139">
        <v>0</v>
      </c>
      <c r="P2573" s="139">
        <f>O2573*H2573</f>
        <v>0</v>
      </c>
      <c r="Q2573" s="139">
        <v>0</v>
      </c>
      <c r="R2573" s="139">
        <f>Q2573*H2573</f>
        <v>0</v>
      </c>
      <c r="S2573" s="139">
        <v>0</v>
      </c>
      <c r="T2573" s="140">
        <f>S2573*H2573</f>
        <v>0</v>
      </c>
      <c r="AR2573" s="141" t="s">
        <v>221</v>
      </c>
      <c r="AT2573" s="141" t="s">
        <v>137</v>
      </c>
      <c r="AU2573" s="141" t="s">
        <v>81</v>
      </c>
      <c r="AY2573" s="17" t="s">
        <v>135</v>
      </c>
      <c r="BE2573" s="142">
        <f>IF(N2573="základní",J2573,0)</f>
        <v>0</v>
      </c>
      <c r="BF2573" s="142">
        <f>IF(N2573="snížená",J2573,0)</f>
        <v>0</v>
      </c>
      <c r="BG2573" s="142">
        <f>IF(N2573="zákl. přenesená",J2573,0)</f>
        <v>0</v>
      </c>
      <c r="BH2573" s="142">
        <f>IF(N2573="sníž. přenesená",J2573,0)</f>
        <v>0</v>
      </c>
      <c r="BI2573" s="142">
        <f>IF(N2573="nulová",J2573,0)</f>
        <v>0</v>
      </c>
      <c r="BJ2573" s="17" t="s">
        <v>79</v>
      </c>
      <c r="BK2573" s="142">
        <f>ROUND(I2573*H2573,2)</f>
        <v>0</v>
      </c>
      <c r="BL2573" s="17" t="s">
        <v>221</v>
      </c>
      <c r="BM2573" s="141" t="s">
        <v>3146</v>
      </c>
    </row>
    <row r="2574" spans="2:65" s="12" customFormat="1">
      <c r="B2574" s="143"/>
      <c r="D2574" s="144" t="s">
        <v>143</v>
      </c>
      <c r="E2574" s="145" t="s">
        <v>1</v>
      </c>
      <c r="F2574" s="146" t="s">
        <v>1431</v>
      </c>
      <c r="H2574" s="147">
        <v>4.16</v>
      </c>
      <c r="L2574" s="143"/>
      <c r="M2574" s="148"/>
      <c r="T2574" s="149"/>
      <c r="AT2574" s="145" t="s">
        <v>143</v>
      </c>
      <c r="AU2574" s="145" t="s">
        <v>81</v>
      </c>
      <c r="AV2574" s="12" t="s">
        <v>81</v>
      </c>
      <c r="AW2574" s="12" t="s">
        <v>27</v>
      </c>
      <c r="AX2574" s="12" t="s">
        <v>79</v>
      </c>
      <c r="AY2574" s="145" t="s">
        <v>135</v>
      </c>
    </row>
    <row r="2575" spans="2:65" s="1" customFormat="1" ht="24.15" customHeight="1">
      <c r="B2575" s="129"/>
      <c r="C2575" s="130" t="s">
        <v>3147</v>
      </c>
      <c r="D2575" s="130" t="s">
        <v>137</v>
      </c>
      <c r="E2575" s="131" t="s">
        <v>3148</v>
      </c>
      <c r="F2575" s="132" t="s">
        <v>3149</v>
      </c>
      <c r="G2575" s="133" t="s">
        <v>382</v>
      </c>
      <c r="H2575" s="134"/>
      <c r="I2575" s="135"/>
      <c r="J2575" s="135">
        <f>ROUND(I2575*H2575,2)</f>
        <v>0</v>
      </c>
      <c r="K2575" s="136"/>
      <c r="L2575" s="29"/>
      <c r="M2575" s="137" t="s">
        <v>1</v>
      </c>
      <c r="N2575" s="138" t="s">
        <v>36</v>
      </c>
      <c r="O2575" s="139">
        <v>0</v>
      </c>
      <c r="P2575" s="139">
        <f>O2575*H2575</f>
        <v>0</v>
      </c>
      <c r="Q2575" s="139">
        <v>0</v>
      </c>
      <c r="R2575" s="139">
        <f>Q2575*H2575</f>
        <v>0</v>
      </c>
      <c r="S2575" s="139">
        <v>0</v>
      </c>
      <c r="T2575" s="140">
        <f>S2575*H2575</f>
        <v>0</v>
      </c>
      <c r="AR2575" s="141" t="s">
        <v>221</v>
      </c>
      <c r="AT2575" s="141" t="s">
        <v>137</v>
      </c>
      <c r="AU2575" s="141" t="s">
        <v>81</v>
      </c>
      <c r="AY2575" s="17" t="s">
        <v>135</v>
      </c>
      <c r="BE2575" s="142">
        <f>IF(N2575="základní",J2575,0)</f>
        <v>0</v>
      </c>
      <c r="BF2575" s="142">
        <f>IF(N2575="snížená",J2575,0)</f>
        <v>0</v>
      </c>
      <c r="BG2575" s="142">
        <f>IF(N2575="zákl. přenesená",J2575,0)</f>
        <v>0</v>
      </c>
      <c r="BH2575" s="142">
        <f>IF(N2575="sníž. přenesená",J2575,0)</f>
        <v>0</v>
      </c>
      <c r="BI2575" s="142">
        <f>IF(N2575="nulová",J2575,0)</f>
        <v>0</v>
      </c>
      <c r="BJ2575" s="17" t="s">
        <v>79</v>
      </c>
      <c r="BK2575" s="142">
        <f>ROUND(I2575*H2575,2)</f>
        <v>0</v>
      </c>
      <c r="BL2575" s="17" t="s">
        <v>221</v>
      </c>
      <c r="BM2575" s="141" t="s">
        <v>3150</v>
      </c>
    </row>
    <row r="2576" spans="2:65" s="11" customFormat="1" ht="22.95" customHeight="1">
      <c r="B2576" s="118"/>
      <c r="D2576" s="119" t="s">
        <v>70</v>
      </c>
      <c r="E2576" s="127" t="s">
        <v>3151</v>
      </c>
      <c r="F2576" s="127" t="s">
        <v>3152</v>
      </c>
      <c r="J2576" s="128">
        <f>BK2576</f>
        <v>0</v>
      </c>
      <c r="L2576" s="118"/>
      <c r="M2576" s="122"/>
      <c r="P2576" s="123">
        <f>SUM(P2577:P2710)</f>
        <v>404.07686999999999</v>
      </c>
      <c r="R2576" s="123">
        <f>SUM(R2577:R2710)</f>
        <v>7.7732086700000007</v>
      </c>
      <c r="T2576" s="124">
        <f>SUM(T2577:T2710)</f>
        <v>0</v>
      </c>
      <c r="AR2576" s="119" t="s">
        <v>81</v>
      </c>
      <c r="AT2576" s="125" t="s">
        <v>70</v>
      </c>
      <c r="AU2576" s="125" t="s">
        <v>79</v>
      </c>
      <c r="AY2576" s="119" t="s">
        <v>135</v>
      </c>
      <c r="BK2576" s="126">
        <f>SUM(BK2577:BK2710)</f>
        <v>0</v>
      </c>
    </row>
    <row r="2577" spans="2:65" s="1" customFormat="1" ht="24.15" customHeight="1">
      <c r="B2577" s="129"/>
      <c r="C2577" s="130" t="s">
        <v>3153</v>
      </c>
      <c r="D2577" s="130" t="s">
        <v>137</v>
      </c>
      <c r="E2577" s="131" t="s">
        <v>3154</v>
      </c>
      <c r="F2577" s="132" t="s">
        <v>3155</v>
      </c>
      <c r="G2577" s="133" t="s">
        <v>140</v>
      </c>
      <c r="H2577" s="134">
        <v>490.827</v>
      </c>
      <c r="I2577" s="135"/>
      <c r="J2577" s="135">
        <f>ROUND(I2577*H2577,2)</f>
        <v>0</v>
      </c>
      <c r="K2577" s="136"/>
      <c r="L2577" s="29"/>
      <c r="M2577" s="137" t="s">
        <v>1</v>
      </c>
      <c r="N2577" s="138" t="s">
        <v>36</v>
      </c>
      <c r="O2577" s="139">
        <v>0.81399999999999995</v>
      </c>
      <c r="P2577" s="139">
        <f>O2577*H2577</f>
        <v>399.53317799999996</v>
      </c>
      <c r="Q2577" s="139">
        <v>4.9500000000000004E-3</v>
      </c>
      <c r="R2577" s="139">
        <f>Q2577*H2577</f>
        <v>2.4295936500000002</v>
      </c>
      <c r="S2577" s="139">
        <v>0</v>
      </c>
      <c r="T2577" s="140">
        <f>S2577*H2577</f>
        <v>0</v>
      </c>
      <c r="AR2577" s="141" t="s">
        <v>221</v>
      </c>
      <c r="AT2577" s="141" t="s">
        <v>137</v>
      </c>
      <c r="AU2577" s="141" t="s">
        <v>81</v>
      </c>
      <c r="AY2577" s="17" t="s">
        <v>135</v>
      </c>
      <c r="BE2577" s="142">
        <f>IF(N2577="základní",J2577,0)</f>
        <v>0</v>
      </c>
      <c r="BF2577" s="142">
        <f>IF(N2577="snížená",J2577,0)</f>
        <v>0</v>
      </c>
      <c r="BG2577" s="142">
        <f>IF(N2577="zákl. přenesená",J2577,0)</f>
        <v>0</v>
      </c>
      <c r="BH2577" s="142">
        <f>IF(N2577="sníž. přenesená",J2577,0)</f>
        <v>0</v>
      </c>
      <c r="BI2577" s="142">
        <f>IF(N2577="nulová",J2577,0)</f>
        <v>0</v>
      </c>
      <c r="BJ2577" s="17" t="s">
        <v>79</v>
      </c>
      <c r="BK2577" s="142">
        <f>ROUND(I2577*H2577,2)</f>
        <v>0</v>
      </c>
      <c r="BL2577" s="17" t="s">
        <v>221</v>
      </c>
      <c r="BM2577" s="141" t="s">
        <v>3156</v>
      </c>
    </row>
    <row r="2578" spans="2:65" s="14" customFormat="1">
      <c r="B2578" s="156"/>
      <c r="D2578" s="144" t="s">
        <v>143</v>
      </c>
      <c r="E2578" s="157" t="s">
        <v>1</v>
      </c>
      <c r="F2578" s="158" t="s">
        <v>3157</v>
      </c>
      <c r="H2578" s="157" t="s">
        <v>1</v>
      </c>
      <c r="L2578" s="156"/>
      <c r="M2578" s="159"/>
      <c r="T2578" s="160"/>
      <c r="AT2578" s="157" t="s">
        <v>143</v>
      </c>
      <c r="AU2578" s="157" t="s">
        <v>81</v>
      </c>
      <c r="AV2578" s="14" t="s">
        <v>79</v>
      </c>
      <c r="AW2578" s="14" t="s">
        <v>27</v>
      </c>
      <c r="AX2578" s="14" t="s">
        <v>71</v>
      </c>
      <c r="AY2578" s="157" t="s">
        <v>135</v>
      </c>
    </row>
    <row r="2579" spans="2:65" s="14" customFormat="1">
      <c r="B2579" s="156"/>
      <c r="D2579" s="144" t="s">
        <v>143</v>
      </c>
      <c r="E2579" s="157" t="s">
        <v>1</v>
      </c>
      <c r="F2579" s="158" t="s">
        <v>584</v>
      </c>
      <c r="H2579" s="157" t="s">
        <v>1</v>
      </c>
      <c r="L2579" s="156"/>
      <c r="M2579" s="159"/>
      <c r="T2579" s="160"/>
      <c r="AT2579" s="157" t="s">
        <v>143</v>
      </c>
      <c r="AU2579" s="157" t="s">
        <v>81</v>
      </c>
      <c r="AV2579" s="14" t="s">
        <v>79</v>
      </c>
      <c r="AW2579" s="14" t="s">
        <v>27</v>
      </c>
      <c r="AX2579" s="14" t="s">
        <v>71</v>
      </c>
      <c r="AY2579" s="157" t="s">
        <v>135</v>
      </c>
    </row>
    <row r="2580" spans="2:65" s="12" customFormat="1">
      <c r="B2580" s="143"/>
      <c r="D2580" s="144" t="s">
        <v>143</v>
      </c>
      <c r="E2580" s="145" t="s">
        <v>1</v>
      </c>
      <c r="F2580" s="146" t="s">
        <v>3158</v>
      </c>
      <c r="H2580" s="147">
        <v>50.881999999999998</v>
      </c>
      <c r="L2580" s="143"/>
      <c r="M2580" s="148"/>
      <c r="T2580" s="149"/>
      <c r="AT2580" s="145" t="s">
        <v>143</v>
      </c>
      <c r="AU2580" s="145" t="s">
        <v>81</v>
      </c>
      <c r="AV2580" s="12" t="s">
        <v>81</v>
      </c>
      <c r="AW2580" s="12" t="s">
        <v>27</v>
      </c>
      <c r="AX2580" s="12" t="s">
        <v>71</v>
      </c>
      <c r="AY2580" s="145" t="s">
        <v>135</v>
      </c>
    </row>
    <row r="2581" spans="2:65" s="12" customFormat="1">
      <c r="B2581" s="143"/>
      <c r="D2581" s="144" t="s">
        <v>143</v>
      </c>
      <c r="E2581" s="145" t="s">
        <v>1</v>
      </c>
      <c r="F2581" s="146" t="s">
        <v>919</v>
      </c>
      <c r="H2581" s="147">
        <v>-3.5459999999999998</v>
      </c>
      <c r="L2581" s="143"/>
      <c r="M2581" s="148"/>
      <c r="T2581" s="149"/>
      <c r="AT2581" s="145" t="s">
        <v>143</v>
      </c>
      <c r="AU2581" s="145" t="s">
        <v>81</v>
      </c>
      <c r="AV2581" s="12" t="s">
        <v>81</v>
      </c>
      <c r="AW2581" s="12" t="s">
        <v>27</v>
      </c>
      <c r="AX2581" s="12" t="s">
        <v>71</v>
      </c>
      <c r="AY2581" s="145" t="s">
        <v>135</v>
      </c>
    </row>
    <row r="2582" spans="2:65" s="12" customFormat="1">
      <c r="B2582" s="143"/>
      <c r="D2582" s="144" t="s">
        <v>143</v>
      </c>
      <c r="E2582" s="145" t="s">
        <v>1</v>
      </c>
      <c r="F2582" s="146" t="s">
        <v>921</v>
      </c>
      <c r="H2582" s="147">
        <v>-1.379</v>
      </c>
      <c r="L2582" s="143"/>
      <c r="M2582" s="148"/>
      <c r="T2582" s="149"/>
      <c r="AT2582" s="145" t="s">
        <v>143</v>
      </c>
      <c r="AU2582" s="145" t="s">
        <v>81</v>
      </c>
      <c r="AV2582" s="12" t="s">
        <v>81</v>
      </c>
      <c r="AW2582" s="12" t="s">
        <v>27</v>
      </c>
      <c r="AX2582" s="12" t="s">
        <v>71</v>
      </c>
      <c r="AY2582" s="145" t="s">
        <v>135</v>
      </c>
    </row>
    <row r="2583" spans="2:65" s="12" customFormat="1">
      <c r="B2583" s="143"/>
      <c r="D2583" s="144" t="s">
        <v>143</v>
      </c>
      <c r="E2583" s="145" t="s">
        <v>1</v>
      </c>
      <c r="F2583" s="146" t="s">
        <v>922</v>
      </c>
      <c r="H2583" s="147">
        <v>13.28</v>
      </c>
      <c r="L2583" s="143"/>
      <c r="M2583" s="148"/>
      <c r="T2583" s="149"/>
      <c r="AT2583" s="145" t="s">
        <v>143</v>
      </c>
      <c r="AU2583" s="145" t="s">
        <v>81</v>
      </c>
      <c r="AV2583" s="12" t="s">
        <v>81</v>
      </c>
      <c r="AW2583" s="12" t="s">
        <v>27</v>
      </c>
      <c r="AX2583" s="12" t="s">
        <v>71</v>
      </c>
      <c r="AY2583" s="145" t="s">
        <v>135</v>
      </c>
    </row>
    <row r="2584" spans="2:65" s="12" customFormat="1">
      <c r="B2584" s="143"/>
      <c r="D2584" s="144" t="s">
        <v>143</v>
      </c>
      <c r="E2584" s="145" t="s">
        <v>1</v>
      </c>
      <c r="F2584" s="146" t="s">
        <v>658</v>
      </c>
      <c r="H2584" s="147">
        <v>-1.379</v>
      </c>
      <c r="L2584" s="143"/>
      <c r="M2584" s="148"/>
      <c r="T2584" s="149"/>
      <c r="AT2584" s="145" t="s">
        <v>143</v>
      </c>
      <c r="AU2584" s="145" t="s">
        <v>81</v>
      </c>
      <c r="AV2584" s="12" t="s">
        <v>81</v>
      </c>
      <c r="AW2584" s="12" t="s">
        <v>27</v>
      </c>
      <c r="AX2584" s="12" t="s">
        <v>71</v>
      </c>
      <c r="AY2584" s="145" t="s">
        <v>135</v>
      </c>
    </row>
    <row r="2585" spans="2:65" s="12" customFormat="1">
      <c r="B2585" s="143"/>
      <c r="D2585" s="144" t="s">
        <v>143</v>
      </c>
      <c r="E2585" s="145" t="s">
        <v>1</v>
      </c>
      <c r="F2585" s="146" t="s">
        <v>924</v>
      </c>
      <c r="H2585" s="147">
        <v>14.375</v>
      </c>
      <c r="L2585" s="143"/>
      <c r="M2585" s="148"/>
      <c r="T2585" s="149"/>
      <c r="AT2585" s="145" t="s">
        <v>143</v>
      </c>
      <c r="AU2585" s="145" t="s">
        <v>81</v>
      </c>
      <c r="AV2585" s="12" t="s">
        <v>81</v>
      </c>
      <c r="AW2585" s="12" t="s">
        <v>27</v>
      </c>
      <c r="AX2585" s="12" t="s">
        <v>71</v>
      </c>
      <c r="AY2585" s="145" t="s">
        <v>135</v>
      </c>
    </row>
    <row r="2586" spans="2:65" s="12" customFormat="1">
      <c r="B2586" s="143"/>
      <c r="D2586" s="144" t="s">
        <v>143</v>
      </c>
      <c r="E2586" s="145" t="s">
        <v>1</v>
      </c>
      <c r="F2586" s="146" t="s">
        <v>3159</v>
      </c>
      <c r="H2586" s="147">
        <v>1.2829999999999999</v>
      </c>
      <c r="L2586" s="143"/>
      <c r="M2586" s="148"/>
      <c r="T2586" s="149"/>
      <c r="AT2586" s="145" t="s">
        <v>143</v>
      </c>
      <c r="AU2586" s="145" t="s">
        <v>81</v>
      </c>
      <c r="AV2586" s="12" t="s">
        <v>81</v>
      </c>
      <c r="AW2586" s="12" t="s">
        <v>27</v>
      </c>
      <c r="AX2586" s="12" t="s">
        <v>71</v>
      </c>
      <c r="AY2586" s="145" t="s">
        <v>135</v>
      </c>
    </row>
    <row r="2587" spans="2:65" s="12" customFormat="1">
      <c r="B2587" s="143"/>
      <c r="D2587" s="144" t="s">
        <v>143</v>
      </c>
      <c r="E2587" s="145" t="s">
        <v>1</v>
      </c>
      <c r="F2587" s="146" t="s">
        <v>658</v>
      </c>
      <c r="H2587" s="147">
        <v>-1.379</v>
      </c>
      <c r="L2587" s="143"/>
      <c r="M2587" s="148"/>
      <c r="T2587" s="149"/>
      <c r="AT2587" s="145" t="s">
        <v>143</v>
      </c>
      <c r="AU2587" s="145" t="s">
        <v>81</v>
      </c>
      <c r="AV2587" s="12" t="s">
        <v>81</v>
      </c>
      <c r="AW2587" s="12" t="s">
        <v>27</v>
      </c>
      <c r="AX2587" s="12" t="s">
        <v>71</v>
      </c>
      <c r="AY2587" s="145" t="s">
        <v>135</v>
      </c>
    </row>
    <row r="2588" spans="2:65" s="12" customFormat="1">
      <c r="B2588" s="143"/>
      <c r="D2588" s="144" t="s">
        <v>143</v>
      </c>
      <c r="E2588" s="145" t="s">
        <v>1</v>
      </c>
      <c r="F2588" s="146" t="s">
        <v>3160</v>
      </c>
      <c r="H2588" s="147">
        <v>27.07</v>
      </c>
      <c r="L2588" s="143"/>
      <c r="M2588" s="148"/>
      <c r="T2588" s="149"/>
      <c r="AT2588" s="145" t="s">
        <v>143</v>
      </c>
      <c r="AU2588" s="145" t="s">
        <v>81</v>
      </c>
      <c r="AV2588" s="12" t="s">
        <v>81</v>
      </c>
      <c r="AW2588" s="12" t="s">
        <v>27</v>
      </c>
      <c r="AX2588" s="12" t="s">
        <v>71</v>
      </c>
      <c r="AY2588" s="145" t="s">
        <v>135</v>
      </c>
    </row>
    <row r="2589" spans="2:65" s="12" customFormat="1">
      <c r="B2589" s="143"/>
      <c r="D2589" s="144" t="s">
        <v>143</v>
      </c>
      <c r="E2589" s="145" t="s">
        <v>1</v>
      </c>
      <c r="F2589" s="146" t="s">
        <v>647</v>
      </c>
      <c r="H2589" s="147">
        <v>-1.7729999999999999</v>
      </c>
      <c r="L2589" s="143"/>
      <c r="M2589" s="148"/>
      <c r="T2589" s="149"/>
      <c r="AT2589" s="145" t="s">
        <v>143</v>
      </c>
      <c r="AU2589" s="145" t="s">
        <v>81</v>
      </c>
      <c r="AV2589" s="12" t="s">
        <v>81</v>
      </c>
      <c r="AW2589" s="12" t="s">
        <v>27</v>
      </c>
      <c r="AX2589" s="12" t="s">
        <v>71</v>
      </c>
      <c r="AY2589" s="145" t="s">
        <v>135</v>
      </c>
    </row>
    <row r="2590" spans="2:65" s="12" customFormat="1">
      <c r="B2590" s="143"/>
      <c r="D2590" s="144" t="s">
        <v>143</v>
      </c>
      <c r="E2590" s="145" t="s">
        <v>1</v>
      </c>
      <c r="F2590" s="146" t="s">
        <v>3161</v>
      </c>
      <c r="H2590" s="147">
        <v>2.5499999999999998</v>
      </c>
      <c r="L2590" s="143"/>
      <c r="M2590" s="148"/>
      <c r="T2590" s="149"/>
      <c r="AT2590" s="145" t="s">
        <v>143</v>
      </c>
      <c r="AU2590" s="145" t="s">
        <v>81</v>
      </c>
      <c r="AV2590" s="12" t="s">
        <v>81</v>
      </c>
      <c r="AW2590" s="12" t="s">
        <v>27</v>
      </c>
      <c r="AX2590" s="12" t="s">
        <v>71</v>
      </c>
      <c r="AY2590" s="145" t="s">
        <v>135</v>
      </c>
    </row>
    <row r="2591" spans="2:65" s="12" customFormat="1">
      <c r="B2591" s="143"/>
      <c r="D2591" s="144" t="s">
        <v>143</v>
      </c>
      <c r="E2591" s="145" t="s">
        <v>1</v>
      </c>
      <c r="F2591" s="146" t="s">
        <v>3162</v>
      </c>
      <c r="H2591" s="147">
        <v>7.5</v>
      </c>
      <c r="L2591" s="143"/>
      <c r="M2591" s="148"/>
      <c r="T2591" s="149"/>
      <c r="AT2591" s="145" t="s">
        <v>143</v>
      </c>
      <c r="AU2591" s="145" t="s">
        <v>81</v>
      </c>
      <c r="AV2591" s="12" t="s">
        <v>81</v>
      </c>
      <c r="AW2591" s="12" t="s">
        <v>27</v>
      </c>
      <c r="AX2591" s="12" t="s">
        <v>71</v>
      </c>
      <c r="AY2591" s="145" t="s">
        <v>135</v>
      </c>
    </row>
    <row r="2592" spans="2:65" s="12" customFormat="1">
      <c r="B2592" s="143"/>
      <c r="D2592" s="144" t="s">
        <v>143</v>
      </c>
      <c r="E2592" s="145" t="s">
        <v>1</v>
      </c>
      <c r="F2592" s="146" t="s">
        <v>658</v>
      </c>
      <c r="H2592" s="147">
        <v>-1.379</v>
      </c>
      <c r="L2592" s="143"/>
      <c r="M2592" s="148"/>
      <c r="T2592" s="149"/>
      <c r="AT2592" s="145" t="s">
        <v>143</v>
      </c>
      <c r="AU2592" s="145" t="s">
        <v>81</v>
      </c>
      <c r="AV2592" s="12" t="s">
        <v>81</v>
      </c>
      <c r="AW2592" s="12" t="s">
        <v>27</v>
      </c>
      <c r="AX2592" s="12" t="s">
        <v>71</v>
      </c>
      <c r="AY2592" s="145" t="s">
        <v>135</v>
      </c>
    </row>
    <row r="2593" spans="2:51" s="12" customFormat="1">
      <c r="B2593" s="143"/>
      <c r="D2593" s="144" t="s">
        <v>143</v>
      </c>
      <c r="E2593" s="145" t="s">
        <v>1</v>
      </c>
      <c r="F2593" s="146" t="s">
        <v>3163</v>
      </c>
      <c r="H2593" s="147">
        <v>13.35</v>
      </c>
      <c r="L2593" s="143"/>
      <c r="M2593" s="148"/>
      <c r="T2593" s="149"/>
      <c r="AT2593" s="145" t="s">
        <v>143</v>
      </c>
      <c r="AU2593" s="145" t="s">
        <v>81</v>
      </c>
      <c r="AV2593" s="12" t="s">
        <v>81</v>
      </c>
      <c r="AW2593" s="12" t="s">
        <v>27</v>
      </c>
      <c r="AX2593" s="12" t="s">
        <v>71</v>
      </c>
      <c r="AY2593" s="145" t="s">
        <v>135</v>
      </c>
    </row>
    <row r="2594" spans="2:51" s="12" customFormat="1">
      <c r="B2594" s="143"/>
      <c r="D2594" s="144" t="s">
        <v>143</v>
      </c>
      <c r="E2594" s="145" t="s">
        <v>1</v>
      </c>
      <c r="F2594" s="146" t="s">
        <v>658</v>
      </c>
      <c r="H2594" s="147">
        <v>-1.379</v>
      </c>
      <c r="L2594" s="143"/>
      <c r="M2594" s="148"/>
      <c r="T2594" s="149"/>
      <c r="AT2594" s="145" t="s">
        <v>143</v>
      </c>
      <c r="AU2594" s="145" t="s">
        <v>81</v>
      </c>
      <c r="AV2594" s="12" t="s">
        <v>81</v>
      </c>
      <c r="AW2594" s="12" t="s">
        <v>27</v>
      </c>
      <c r="AX2594" s="12" t="s">
        <v>71</v>
      </c>
      <c r="AY2594" s="145" t="s">
        <v>135</v>
      </c>
    </row>
    <row r="2595" spans="2:51" s="12" customFormat="1">
      <c r="B2595" s="143"/>
      <c r="D2595" s="144" t="s">
        <v>143</v>
      </c>
      <c r="E2595" s="145" t="s">
        <v>1</v>
      </c>
      <c r="F2595" s="146" t="s">
        <v>3164</v>
      </c>
      <c r="H2595" s="147">
        <v>13.625</v>
      </c>
      <c r="L2595" s="143"/>
      <c r="M2595" s="148"/>
      <c r="T2595" s="149"/>
      <c r="AT2595" s="145" t="s">
        <v>143</v>
      </c>
      <c r="AU2595" s="145" t="s">
        <v>81</v>
      </c>
      <c r="AV2595" s="12" t="s">
        <v>81</v>
      </c>
      <c r="AW2595" s="12" t="s">
        <v>27</v>
      </c>
      <c r="AX2595" s="12" t="s">
        <v>71</v>
      </c>
      <c r="AY2595" s="145" t="s">
        <v>135</v>
      </c>
    </row>
    <row r="2596" spans="2:51" s="12" customFormat="1">
      <c r="B2596" s="143"/>
      <c r="D2596" s="144" t="s">
        <v>143</v>
      </c>
      <c r="E2596" s="145" t="s">
        <v>1</v>
      </c>
      <c r="F2596" s="146" t="s">
        <v>653</v>
      </c>
      <c r="H2596" s="147">
        <v>-2.758</v>
      </c>
      <c r="L2596" s="143"/>
      <c r="M2596" s="148"/>
      <c r="T2596" s="149"/>
      <c r="AT2596" s="145" t="s">
        <v>143</v>
      </c>
      <c r="AU2596" s="145" t="s">
        <v>81</v>
      </c>
      <c r="AV2596" s="12" t="s">
        <v>81</v>
      </c>
      <c r="AW2596" s="12" t="s">
        <v>27</v>
      </c>
      <c r="AX2596" s="12" t="s">
        <v>71</v>
      </c>
      <c r="AY2596" s="145" t="s">
        <v>135</v>
      </c>
    </row>
    <row r="2597" spans="2:51" s="12" customFormat="1">
      <c r="B2597" s="143"/>
      <c r="D2597" s="144" t="s">
        <v>143</v>
      </c>
      <c r="E2597" s="145" t="s">
        <v>1</v>
      </c>
      <c r="F2597" s="146" t="s">
        <v>3165</v>
      </c>
      <c r="H2597" s="147">
        <v>7.125</v>
      </c>
      <c r="L2597" s="143"/>
      <c r="M2597" s="148"/>
      <c r="T2597" s="149"/>
      <c r="AT2597" s="145" t="s">
        <v>143</v>
      </c>
      <c r="AU2597" s="145" t="s">
        <v>81</v>
      </c>
      <c r="AV2597" s="12" t="s">
        <v>81</v>
      </c>
      <c r="AW2597" s="12" t="s">
        <v>27</v>
      </c>
      <c r="AX2597" s="12" t="s">
        <v>71</v>
      </c>
      <c r="AY2597" s="145" t="s">
        <v>135</v>
      </c>
    </row>
    <row r="2598" spans="2:51" s="12" customFormat="1">
      <c r="B2598" s="143"/>
      <c r="D2598" s="144" t="s">
        <v>143</v>
      </c>
      <c r="E2598" s="145" t="s">
        <v>1</v>
      </c>
      <c r="F2598" s="146" t="s">
        <v>3159</v>
      </c>
      <c r="H2598" s="147">
        <v>1.2829999999999999</v>
      </c>
      <c r="L2598" s="143"/>
      <c r="M2598" s="148"/>
      <c r="T2598" s="149"/>
      <c r="AT2598" s="145" t="s">
        <v>143</v>
      </c>
      <c r="AU2598" s="145" t="s">
        <v>81</v>
      </c>
      <c r="AV2598" s="12" t="s">
        <v>81</v>
      </c>
      <c r="AW2598" s="12" t="s">
        <v>27</v>
      </c>
      <c r="AX2598" s="12" t="s">
        <v>71</v>
      </c>
      <c r="AY2598" s="145" t="s">
        <v>135</v>
      </c>
    </row>
    <row r="2599" spans="2:51" s="12" customFormat="1">
      <c r="B2599" s="143"/>
      <c r="D2599" s="144" t="s">
        <v>143</v>
      </c>
      <c r="E2599" s="145" t="s">
        <v>1</v>
      </c>
      <c r="F2599" s="146" t="s">
        <v>658</v>
      </c>
      <c r="H2599" s="147">
        <v>-1.379</v>
      </c>
      <c r="L2599" s="143"/>
      <c r="M2599" s="148"/>
      <c r="T2599" s="149"/>
      <c r="AT2599" s="145" t="s">
        <v>143</v>
      </c>
      <c r="AU2599" s="145" t="s">
        <v>81</v>
      </c>
      <c r="AV2599" s="12" t="s">
        <v>81</v>
      </c>
      <c r="AW2599" s="12" t="s">
        <v>27</v>
      </c>
      <c r="AX2599" s="12" t="s">
        <v>71</v>
      </c>
      <c r="AY2599" s="145" t="s">
        <v>135</v>
      </c>
    </row>
    <row r="2600" spans="2:51" s="12" customFormat="1">
      <c r="B2600" s="143"/>
      <c r="D2600" s="144" t="s">
        <v>143</v>
      </c>
      <c r="E2600" s="145" t="s">
        <v>1</v>
      </c>
      <c r="F2600" s="146" t="s">
        <v>3166</v>
      </c>
      <c r="H2600" s="147">
        <v>12.188000000000001</v>
      </c>
      <c r="L2600" s="143"/>
      <c r="M2600" s="148"/>
      <c r="T2600" s="149"/>
      <c r="AT2600" s="145" t="s">
        <v>143</v>
      </c>
      <c r="AU2600" s="145" t="s">
        <v>81</v>
      </c>
      <c r="AV2600" s="12" t="s">
        <v>81</v>
      </c>
      <c r="AW2600" s="12" t="s">
        <v>27</v>
      </c>
      <c r="AX2600" s="12" t="s">
        <v>71</v>
      </c>
      <c r="AY2600" s="145" t="s">
        <v>135</v>
      </c>
    </row>
    <row r="2601" spans="2:51" s="12" customFormat="1">
      <c r="B2601" s="143"/>
      <c r="D2601" s="144" t="s">
        <v>143</v>
      </c>
      <c r="E2601" s="145" t="s">
        <v>1</v>
      </c>
      <c r="F2601" s="146" t="s">
        <v>3167</v>
      </c>
      <c r="H2601" s="147">
        <v>1.4510000000000001</v>
      </c>
      <c r="L2601" s="143"/>
      <c r="M2601" s="148"/>
      <c r="T2601" s="149"/>
      <c r="AT2601" s="145" t="s">
        <v>143</v>
      </c>
      <c r="AU2601" s="145" t="s">
        <v>81</v>
      </c>
      <c r="AV2601" s="12" t="s">
        <v>81</v>
      </c>
      <c r="AW2601" s="12" t="s">
        <v>27</v>
      </c>
      <c r="AX2601" s="12" t="s">
        <v>71</v>
      </c>
      <c r="AY2601" s="145" t="s">
        <v>135</v>
      </c>
    </row>
    <row r="2602" spans="2:51" s="12" customFormat="1">
      <c r="B2602" s="143"/>
      <c r="D2602" s="144" t="s">
        <v>143</v>
      </c>
      <c r="E2602" s="145" t="s">
        <v>1</v>
      </c>
      <c r="F2602" s="146" t="s">
        <v>658</v>
      </c>
      <c r="H2602" s="147">
        <v>-1.379</v>
      </c>
      <c r="L2602" s="143"/>
      <c r="M2602" s="148"/>
      <c r="T2602" s="149"/>
      <c r="AT2602" s="145" t="s">
        <v>143</v>
      </c>
      <c r="AU2602" s="145" t="s">
        <v>81</v>
      </c>
      <c r="AV2602" s="12" t="s">
        <v>81</v>
      </c>
      <c r="AW2602" s="12" t="s">
        <v>27</v>
      </c>
      <c r="AX2602" s="12" t="s">
        <v>71</v>
      </c>
      <c r="AY2602" s="145" t="s">
        <v>135</v>
      </c>
    </row>
    <row r="2603" spans="2:51" s="12" customFormat="1">
      <c r="B2603" s="143"/>
      <c r="D2603" s="144" t="s">
        <v>143</v>
      </c>
      <c r="E2603" s="145" t="s">
        <v>1</v>
      </c>
      <c r="F2603" s="146" t="s">
        <v>936</v>
      </c>
      <c r="H2603" s="147">
        <v>17.850000000000001</v>
      </c>
      <c r="L2603" s="143"/>
      <c r="M2603" s="148"/>
      <c r="T2603" s="149"/>
      <c r="AT2603" s="145" t="s">
        <v>143</v>
      </c>
      <c r="AU2603" s="145" t="s">
        <v>81</v>
      </c>
      <c r="AV2603" s="12" t="s">
        <v>81</v>
      </c>
      <c r="AW2603" s="12" t="s">
        <v>27</v>
      </c>
      <c r="AX2603" s="12" t="s">
        <v>71</v>
      </c>
      <c r="AY2603" s="145" t="s">
        <v>135</v>
      </c>
    </row>
    <row r="2604" spans="2:51" s="12" customFormat="1">
      <c r="B2604" s="143"/>
      <c r="D2604" s="144" t="s">
        <v>143</v>
      </c>
      <c r="E2604" s="145" t="s">
        <v>1</v>
      </c>
      <c r="F2604" s="146" t="s">
        <v>658</v>
      </c>
      <c r="H2604" s="147">
        <v>-1.379</v>
      </c>
      <c r="L2604" s="143"/>
      <c r="M2604" s="148"/>
      <c r="T2604" s="149"/>
      <c r="AT2604" s="145" t="s">
        <v>143</v>
      </c>
      <c r="AU2604" s="145" t="s">
        <v>81</v>
      </c>
      <c r="AV2604" s="12" t="s">
        <v>81</v>
      </c>
      <c r="AW2604" s="12" t="s">
        <v>27</v>
      </c>
      <c r="AX2604" s="12" t="s">
        <v>71</v>
      </c>
      <c r="AY2604" s="145" t="s">
        <v>135</v>
      </c>
    </row>
    <row r="2605" spans="2:51" s="12" customFormat="1">
      <c r="B2605" s="143"/>
      <c r="D2605" s="144" t="s">
        <v>143</v>
      </c>
      <c r="E2605" s="145" t="s">
        <v>1</v>
      </c>
      <c r="F2605" s="146" t="s">
        <v>659</v>
      </c>
      <c r="H2605" s="147">
        <v>-1.5760000000000001</v>
      </c>
      <c r="L2605" s="143"/>
      <c r="M2605" s="148"/>
      <c r="T2605" s="149"/>
      <c r="AT2605" s="145" t="s">
        <v>143</v>
      </c>
      <c r="AU2605" s="145" t="s">
        <v>81</v>
      </c>
      <c r="AV2605" s="12" t="s">
        <v>81</v>
      </c>
      <c r="AW2605" s="12" t="s">
        <v>27</v>
      </c>
      <c r="AX2605" s="12" t="s">
        <v>71</v>
      </c>
      <c r="AY2605" s="145" t="s">
        <v>135</v>
      </c>
    </row>
    <row r="2606" spans="2:51" s="12" customFormat="1">
      <c r="B2606" s="143"/>
      <c r="D2606" s="144" t="s">
        <v>143</v>
      </c>
      <c r="E2606" s="145" t="s">
        <v>1</v>
      </c>
      <c r="F2606" s="146" t="s">
        <v>937</v>
      </c>
      <c r="H2606" s="147">
        <v>8.3249999999999993</v>
      </c>
      <c r="L2606" s="143"/>
      <c r="M2606" s="148"/>
      <c r="T2606" s="149"/>
      <c r="AT2606" s="145" t="s">
        <v>143</v>
      </c>
      <c r="AU2606" s="145" t="s">
        <v>81</v>
      </c>
      <c r="AV2606" s="12" t="s">
        <v>81</v>
      </c>
      <c r="AW2606" s="12" t="s">
        <v>27</v>
      </c>
      <c r="AX2606" s="12" t="s">
        <v>71</v>
      </c>
      <c r="AY2606" s="145" t="s">
        <v>135</v>
      </c>
    </row>
    <row r="2607" spans="2:51" s="12" customFormat="1">
      <c r="B2607" s="143"/>
      <c r="D2607" s="144" t="s">
        <v>143</v>
      </c>
      <c r="E2607" s="145" t="s">
        <v>1</v>
      </c>
      <c r="F2607" s="146" t="s">
        <v>658</v>
      </c>
      <c r="H2607" s="147">
        <v>-1.379</v>
      </c>
      <c r="L2607" s="143"/>
      <c r="M2607" s="148"/>
      <c r="T2607" s="149"/>
      <c r="AT2607" s="145" t="s">
        <v>143</v>
      </c>
      <c r="AU2607" s="145" t="s">
        <v>81</v>
      </c>
      <c r="AV2607" s="12" t="s">
        <v>81</v>
      </c>
      <c r="AW2607" s="12" t="s">
        <v>27</v>
      </c>
      <c r="AX2607" s="12" t="s">
        <v>71</v>
      </c>
      <c r="AY2607" s="145" t="s">
        <v>135</v>
      </c>
    </row>
    <row r="2608" spans="2:51" s="12" customFormat="1">
      <c r="B2608" s="143"/>
      <c r="D2608" s="144" t="s">
        <v>143</v>
      </c>
      <c r="E2608" s="145" t="s">
        <v>1</v>
      </c>
      <c r="F2608" s="146" t="s">
        <v>3168</v>
      </c>
      <c r="H2608" s="147">
        <v>2.25</v>
      </c>
      <c r="L2608" s="143"/>
      <c r="M2608" s="148"/>
      <c r="T2608" s="149"/>
      <c r="AT2608" s="145" t="s">
        <v>143</v>
      </c>
      <c r="AU2608" s="145" t="s">
        <v>81</v>
      </c>
      <c r="AV2608" s="12" t="s">
        <v>81</v>
      </c>
      <c r="AW2608" s="12" t="s">
        <v>27</v>
      </c>
      <c r="AX2608" s="12" t="s">
        <v>71</v>
      </c>
      <c r="AY2608" s="145" t="s">
        <v>135</v>
      </c>
    </row>
    <row r="2609" spans="2:51" s="12" customFormat="1">
      <c r="B2609" s="143"/>
      <c r="D2609" s="144" t="s">
        <v>143</v>
      </c>
      <c r="E2609" s="145" t="s">
        <v>1</v>
      </c>
      <c r="F2609" s="146" t="s">
        <v>3169</v>
      </c>
      <c r="H2609" s="147">
        <v>23.46</v>
      </c>
      <c r="L2609" s="143"/>
      <c r="M2609" s="148"/>
      <c r="T2609" s="149"/>
      <c r="AT2609" s="145" t="s">
        <v>143</v>
      </c>
      <c r="AU2609" s="145" t="s">
        <v>81</v>
      </c>
      <c r="AV2609" s="12" t="s">
        <v>81</v>
      </c>
      <c r="AW2609" s="12" t="s">
        <v>27</v>
      </c>
      <c r="AX2609" s="12" t="s">
        <v>71</v>
      </c>
      <c r="AY2609" s="145" t="s">
        <v>135</v>
      </c>
    </row>
    <row r="2610" spans="2:51" s="12" customFormat="1">
      <c r="B2610" s="143"/>
      <c r="D2610" s="144" t="s">
        <v>143</v>
      </c>
      <c r="E2610" s="145" t="s">
        <v>1</v>
      </c>
      <c r="F2610" s="146" t="s">
        <v>653</v>
      </c>
      <c r="H2610" s="147">
        <v>-2.758</v>
      </c>
      <c r="L2610" s="143"/>
      <c r="M2610" s="148"/>
      <c r="T2610" s="149"/>
      <c r="AT2610" s="145" t="s">
        <v>143</v>
      </c>
      <c r="AU2610" s="145" t="s">
        <v>81</v>
      </c>
      <c r="AV2610" s="12" t="s">
        <v>81</v>
      </c>
      <c r="AW2610" s="12" t="s">
        <v>27</v>
      </c>
      <c r="AX2610" s="12" t="s">
        <v>71</v>
      </c>
      <c r="AY2610" s="145" t="s">
        <v>135</v>
      </c>
    </row>
    <row r="2611" spans="2:51" s="12" customFormat="1">
      <c r="B2611" s="143"/>
      <c r="D2611" s="144" t="s">
        <v>143</v>
      </c>
      <c r="E2611" s="145" t="s">
        <v>1</v>
      </c>
      <c r="F2611" s="146" t="s">
        <v>659</v>
      </c>
      <c r="H2611" s="147">
        <v>-1.5760000000000001</v>
      </c>
      <c r="L2611" s="143"/>
      <c r="M2611" s="148"/>
      <c r="T2611" s="149"/>
      <c r="AT2611" s="145" t="s">
        <v>143</v>
      </c>
      <c r="AU2611" s="145" t="s">
        <v>81</v>
      </c>
      <c r="AV2611" s="12" t="s">
        <v>81</v>
      </c>
      <c r="AW2611" s="12" t="s">
        <v>27</v>
      </c>
      <c r="AX2611" s="12" t="s">
        <v>71</v>
      </c>
      <c r="AY2611" s="145" t="s">
        <v>135</v>
      </c>
    </row>
    <row r="2612" spans="2:51" s="12" customFormat="1">
      <c r="B2612" s="143"/>
      <c r="D2612" s="144" t="s">
        <v>143</v>
      </c>
      <c r="E2612" s="145" t="s">
        <v>1</v>
      </c>
      <c r="F2612" s="146" t="s">
        <v>872</v>
      </c>
      <c r="H2612" s="147">
        <v>-1.7729999999999999</v>
      </c>
      <c r="L2612" s="143"/>
      <c r="M2612" s="148"/>
      <c r="T2612" s="149"/>
      <c r="AT2612" s="145" t="s">
        <v>143</v>
      </c>
      <c r="AU2612" s="145" t="s">
        <v>81</v>
      </c>
      <c r="AV2612" s="12" t="s">
        <v>81</v>
      </c>
      <c r="AW2612" s="12" t="s">
        <v>27</v>
      </c>
      <c r="AX2612" s="12" t="s">
        <v>71</v>
      </c>
      <c r="AY2612" s="145" t="s">
        <v>135</v>
      </c>
    </row>
    <row r="2613" spans="2:51" s="12" customFormat="1">
      <c r="B2613" s="143"/>
      <c r="D2613" s="144" t="s">
        <v>143</v>
      </c>
      <c r="E2613" s="145" t="s">
        <v>1</v>
      </c>
      <c r="F2613" s="146" t="s">
        <v>3170</v>
      </c>
      <c r="H2613" s="147">
        <v>11.128</v>
      </c>
      <c r="L2613" s="143"/>
      <c r="M2613" s="148"/>
      <c r="T2613" s="149"/>
      <c r="AT2613" s="145" t="s">
        <v>143</v>
      </c>
      <c r="AU2613" s="145" t="s">
        <v>81</v>
      </c>
      <c r="AV2613" s="12" t="s">
        <v>81</v>
      </c>
      <c r="AW2613" s="12" t="s">
        <v>27</v>
      </c>
      <c r="AX2613" s="12" t="s">
        <v>71</v>
      </c>
      <c r="AY2613" s="145" t="s">
        <v>135</v>
      </c>
    </row>
    <row r="2614" spans="2:51" s="12" customFormat="1">
      <c r="B2614" s="143"/>
      <c r="D2614" s="144" t="s">
        <v>143</v>
      </c>
      <c r="E2614" s="145" t="s">
        <v>1</v>
      </c>
      <c r="F2614" s="146" t="s">
        <v>658</v>
      </c>
      <c r="H2614" s="147">
        <v>-1.379</v>
      </c>
      <c r="L2614" s="143"/>
      <c r="M2614" s="148"/>
      <c r="T2614" s="149"/>
      <c r="AT2614" s="145" t="s">
        <v>143</v>
      </c>
      <c r="AU2614" s="145" t="s">
        <v>81</v>
      </c>
      <c r="AV2614" s="12" t="s">
        <v>81</v>
      </c>
      <c r="AW2614" s="12" t="s">
        <v>27</v>
      </c>
      <c r="AX2614" s="12" t="s">
        <v>71</v>
      </c>
      <c r="AY2614" s="145" t="s">
        <v>135</v>
      </c>
    </row>
    <row r="2615" spans="2:51" s="12" customFormat="1">
      <c r="B2615" s="143"/>
      <c r="D2615" s="144" t="s">
        <v>143</v>
      </c>
      <c r="E2615" s="145" t="s">
        <v>1</v>
      </c>
      <c r="F2615" s="146" t="s">
        <v>941</v>
      </c>
      <c r="H2615" s="147">
        <v>13.875</v>
      </c>
      <c r="L2615" s="143"/>
      <c r="M2615" s="148"/>
      <c r="T2615" s="149"/>
      <c r="AT2615" s="145" t="s">
        <v>143</v>
      </c>
      <c r="AU2615" s="145" t="s">
        <v>81</v>
      </c>
      <c r="AV2615" s="12" t="s">
        <v>81</v>
      </c>
      <c r="AW2615" s="12" t="s">
        <v>27</v>
      </c>
      <c r="AX2615" s="12" t="s">
        <v>71</v>
      </c>
      <c r="AY2615" s="145" t="s">
        <v>135</v>
      </c>
    </row>
    <row r="2616" spans="2:51" s="12" customFormat="1">
      <c r="B2616" s="143"/>
      <c r="D2616" s="144" t="s">
        <v>143</v>
      </c>
      <c r="E2616" s="145" t="s">
        <v>1</v>
      </c>
      <c r="F2616" s="146" t="s">
        <v>658</v>
      </c>
      <c r="H2616" s="147">
        <v>-1.379</v>
      </c>
      <c r="L2616" s="143"/>
      <c r="M2616" s="148"/>
      <c r="T2616" s="149"/>
      <c r="AT2616" s="145" t="s">
        <v>143</v>
      </c>
      <c r="AU2616" s="145" t="s">
        <v>81</v>
      </c>
      <c r="AV2616" s="12" t="s">
        <v>81</v>
      </c>
      <c r="AW2616" s="12" t="s">
        <v>27</v>
      </c>
      <c r="AX2616" s="12" t="s">
        <v>71</v>
      </c>
      <c r="AY2616" s="145" t="s">
        <v>135</v>
      </c>
    </row>
    <row r="2617" spans="2:51" s="12" customFormat="1">
      <c r="B2617" s="143"/>
      <c r="D2617" s="144" t="s">
        <v>143</v>
      </c>
      <c r="E2617" s="145" t="s">
        <v>1</v>
      </c>
      <c r="F2617" s="146" t="s">
        <v>942</v>
      </c>
      <c r="H2617" s="147">
        <v>15.625</v>
      </c>
      <c r="L2617" s="143"/>
      <c r="M2617" s="148"/>
      <c r="T2617" s="149"/>
      <c r="AT2617" s="145" t="s">
        <v>143</v>
      </c>
      <c r="AU2617" s="145" t="s">
        <v>81</v>
      </c>
      <c r="AV2617" s="12" t="s">
        <v>81</v>
      </c>
      <c r="AW2617" s="12" t="s">
        <v>27</v>
      </c>
      <c r="AX2617" s="12" t="s">
        <v>71</v>
      </c>
      <c r="AY2617" s="145" t="s">
        <v>135</v>
      </c>
    </row>
    <row r="2618" spans="2:51" s="12" customFormat="1">
      <c r="B2618" s="143"/>
      <c r="D2618" s="144" t="s">
        <v>143</v>
      </c>
      <c r="E2618" s="145" t="s">
        <v>1</v>
      </c>
      <c r="F2618" s="146" t="s">
        <v>3171</v>
      </c>
      <c r="H2618" s="147">
        <v>1.2150000000000001</v>
      </c>
      <c r="L2618" s="143"/>
      <c r="M2618" s="148"/>
      <c r="T2618" s="149"/>
      <c r="AT2618" s="145" t="s">
        <v>143</v>
      </c>
      <c r="AU2618" s="145" t="s">
        <v>81</v>
      </c>
      <c r="AV2618" s="12" t="s">
        <v>81</v>
      </c>
      <c r="AW2618" s="12" t="s">
        <v>27</v>
      </c>
      <c r="AX2618" s="12" t="s">
        <v>71</v>
      </c>
      <c r="AY2618" s="145" t="s">
        <v>135</v>
      </c>
    </row>
    <row r="2619" spans="2:51" s="12" customFormat="1">
      <c r="B2619" s="143"/>
      <c r="D2619" s="144" t="s">
        <v>143</v>
      </c>
      <c r="E2619" s="145" t="s">
        <v>1</v>
      </c>
      <c r="F2619" s="146" t="s">
        <v>834</v>
      </c>
      <c r="H2619" s="147">
        <v>-1.5760000000000001</v>
      </c>
      <c r="L2619" s="143"/>
      <c r="M2619" s="148"/>
      <c r="T2619" s="149"/>
      <c r="AT2619" s="145" t="s">
        <v>143</v>
      </c>
      <c r="AU2619" s="145" t="s">
        <v>81</v>
      </c>
      <c r="AV2619" s="12" t="s">
        <v>81</v>
      </c>
      <c r="AW2619" s="12" t="s">
        <v>27</v>
      </c>
      <c r="AX2619" s="12" t="s">
        <v>71</v>
      </c>
      <c r="AY2619" s="145" t="s">
        <v>135</v>
      </c>
    </row>
    <row r="2620" spans="2:51" s="12" customFormat="1">
      <c r="B2620" s="143"/>
      <c r="D2620" s="144" t="s">
        <v>143</v>
      </c>
      <c r="E2620" s="145" t="s">
        <v>1</v>
      </c>
      <c r="F2620" s="146" t="s">
        <v>943</v>
      </c>
      <c r="H2620" s="147">
        <v>11.375</v>
      </c>
      <c r="L2620" s="143"/>
      <c r="M2620" s="148"/>
      <c r="T2620" s="149"/>
      <c r="AT2620" s="145" t="s">
        <v>143</v>
      </c>
      <c r="AU2620" s="145" t="s">
        <v>81</v>
      </c>
      <c r="AV2620" s="12" t="s">
        <v>81</v>
      </c>
      <c r="AW2620" s="12" t="s">
        <v>27</v>
      </c>
      <c r="AX2620" s="12" t="s">
        <v>71</v>
      </c>
      <c r="AY2620" s="145" t="s">
        <v>135</v>
      </c>
    </row>
    <row r="2621" spans="2:51" s="12" customFormat="1">
      <c r="B2621" s="143"/>
      <c r="D2621" s="144" t="s">
        <v>143</v>
      </c>
      <c r="E2621" s="145" t="s">
        <v>1</v>
      </c>
      <c r="F2621" s="146" t="s">
        <v>3159</v>
      </c>
      <c r="H2621" s="147">
        <v>1.2829999999999999</v>
      </c>
      <c r="L2621" s="143"/>
      <c r="M2621" s="148"/>
      <c r="T2621" s="149"/>
      <c r="AT2621" s="145" t="s">
        <v>143</v>
      </c>
      <c r="AU2621" s="145" t="s">
        <v>81</v>
      </c>
      <c r="AV2621" s="12" t="s">
        <v>81</v>
      </c>
      <c r="AW2621" s="12" t="s">
        <v>27</v>
      </c>
      <c r="AX2621" s="12" t="s">
        <v>71</v>
      </c>
      <c r="AY2621" s="145" t="s">
        <v>135</v>
      </c>
    </row>
    <row r="2622" spans="2:51" s="12" customFormat="1">
      <c r="B2622" s="143"/>
      <c r="D2622" s="144" t="s">
        <v>143</v>
      </c>
      <c r="E2622" s="145" t="s">
        <v>1</v>
      </c>
      <c r="F2622" s="146" t="s">
        <v>658</v>
      </c>
      <c r="H2622" s="147">
        <v>-1.379</v>
      </c>
      <c r="L2622" s="143"/>
      <c r="M2622" s="148"/>
      <c r="T2622" s="149"/>
      <c r="AT2622" s="145" t="s">
        <v>143</v>
      </c>
      <c r="AU2622" s="145" t="s">
        <v>81</v>
      </c>
      <c r="AV2622" s="12" t="s">
        <v>81</v>
      </c>
      <c r="AW2622" s="12" t="s">
        <v>27</v>
      </c>
      <c r="AX2622" s="12" t="s">
        <v>71</v>
      </c>
      <c r="AY2622" s="145" t="s">
        <v>135</v>
      </c>
    </row>
    <row r="2623" spans="2:51" s="12" customFormat="1">
      <c r="B2623" s="143"/>
      <c r="D2623" s="144" t="s">
        <v>143</v>
      </c>
      <c r="E2623" s="145" t="s">
        <v>1</v>
      </c>
      <c r="F2623" s="146" t="s">
        <v>3172</v>
      </c>
      <c r="H2623" s="147">
        <v>16.975000000000001</v>
      </c>
      <c r="L2623" s="143"/>
      <c r="M2623" s="148"/>
      <c r="T2623" s="149"/>
      <c r="AT2623" s="145" t="s">
        <v>143</v>
      </c>
      <c r="AU2623" s="145" t="s">
        <v>81</v>
      </c>
      <c r="AV2623" s="12" t="s">
        <v>81</v>
      </c>
      <c r="AW2623" s="12" t="s">
        <v>27</v>
      </c>
      <c r="AX2623" s="12" t="s">
        <v>71</v>
      </c>
      <c r="AY2623" s="145" t="s">
        <v>135</v>
      </c>
    </row>
    <row r="2624" spans="2:51" s="12" customFormat="1">
      <c r="B2624" s="143"/>
      <c r="D2624" s="144" t="s">
        <v>143</v>
      </c>
      <c r="E2624" s="145" t="s">
        <v>1</v>
      </c>
      <c r="F2624" s="146" t="s">
        <v>658</v>
      </c>
      <c r="H2624" s="147">
        <v>-1.379</v>
      </c>
      <c r="L2624" s="143"/>
      <c r="M2624" s="148"/>
      <c r="T2624" s="149"/>
      <c r="AT2624" s="145" t="s">
        <v>143</v>
      </c>
      <c r="AU2624" s="145" t="s">
        <v>81</v>
      </c>
      <c r="AV2624" s="12" t="s">
        <v>81</v>
      </c>
      <c r="AW2624" s="12" t="s">
        <v>27</v>
      </c>
      <c r="AX2624" s="12" t="s">
        <v>71</v>
      </c>
      <c r="AY2624" s="145" t="s">
        <v>135</v>
      </c>
    </row>
    <row r="2625" spans="2:51" s="12" customFormat="1">
      <c r="B2625" s="143"/>
      <c r="D2625" s="144" t="s">
        <v>143</v>
      </c>
      <c r="E2625" s="145" t="s">
        <v>1</v>
      </c>
      <c r="F2625" s="146" t="s">
        <v>872</v>
      </c>
      <c r="H2625" s="147">
        <v>-1.7729999999999999</v>
      </c>
      <c r="L2625" s="143"/>
      <c r="M2625" s="148"/>
      <c r="T2625" s="149"/>
      <c r="AT2625" s="145" t="s">
        <v>143</v>
      </c>
      <c r="AU2625" s="145" t="s">
        <v>81</v>
      </c>
      <c r="AV2625" s="12" t="s">
        <v>81</v>
      </c>
      <c r="AW2625" s="12" t="s">
        <v>27</v>
      </c>
      <c r="AX2625" s="12" t="s">
        <v>71</v>
      </c>
      <c r="AY2625" s="145" t="s">
        <v>135</v>
      </c>
    </row>
    <row r="2626" spans="2:51" s="12" customFormat="1">
      <c r="B2626" s="143"/>
      <c r="D2626" s="144" t="s">
        <v>143</v>
      </c>
      <c r="E2626" s="145" t="s">
        <v>1</v>
      </c>
      <c r="F2626" s="146" t="s">
        <v>3173</v>
      </c>
      <c r="H2626" s="147">
        <v>5.55</v>
      </c>
      <c r="L2626" s="143"/>
      <c r="M2626" s="148"/>
      <c r="T2626" s="149"/>
      <c r="AT2626" s="145" t="s">
        <v>143</v>
      </c>
      <c r="AU2626" s="145" t="s">
        <v>81</v>
      </c>
      <c r="AV2626" s="12" t="s">
        <v>81</v>
      </c>
      <c r="AW2626" s="12" t="s">
        <v>27</v>
      </c>
      <c r="AX2626" s="12" t="s">
        <v>71</v>
      </c>
      <c r="AY2626" s="145" t="s">
        <v>135</v>
      </c>
    </row>
    <row r="2627" spans="2:51" s="12" customFormat="1">
      <c r="B2627" s="143"/>
      <c r="D2627" s="144" t="s">
        <v>143</v>
      </c>
      <c r="E2627" s="145" t="s">
        <v>1</v>
      </c>
      <c r="F2627" s="146" t="s">
        <v>3174</v>
      </c>
      <c r="H2627" s="147">
        <v>6.66</v>
      </c>
      <c r="L2627" s="143"/>
      <c r="M2627" s="148"/>
      <c r="T2627" s="149"/>
      <c r="AT2627" s="145" t="s">
        <v>143</v>
      </c>
      <c r="AU2627" s="145" t="s">
        <v>81</v>
      </c>
      <c r="AV2627" s="12" t="s">
        <v>81</v>
      </c>
      <c r="AW2627" s="12" t="s">
        <v>27</v>
      </c>
      <c r="AX2627" s="12" t="s">
        <v>71</v>
      </c>
      <c r="AY2627" s="145" t="s">
        <v>135</v>
      </c>
    </row>
    <row r="2628" spans="2:51" s="12" customFormat="1">
      <c r="B2628" s="143"/>
      <c r="D2628" s="144" t="s">
        <v>143</v>
      </c>
      <c r="E2628" s="145" t="s">
        <v>1</v>
      </c>
      <c r="F2628" s="146" t="s">
        <v>3175</v>
      </c>
      <c r="H2628" s="147">
        <v>1.7869999999999999</v>
      </c>
      <c r="L2628" s="143"/>
      <c r="M2628" s="148"/>
      <c r="T2628" s="149"/>
      <c r="AT2628" s="145" t="s">
        <v>143</v>
      </c>
      <c r="AU2628" s="145" t="s">
        <v>81</v>
      </c>
      <c r="AV2628" s="12" t="s">
        <v>81</v>
      </c>
      <c r="AW2628" s="12" t="s">
        <v>27</v>
      </c>
      <c r="AX2628" s="12" t="s">
        <v>71</v>
      </c>
      <c r="AY2628" s="145" t="s">
        <v>135</v>
      </c>
    </row>
    <row r="2629" spans="2:51" s="15" customFormat="1">
      <c r="B2629" s="175"/>
      <c r="D2629" s="144" t="s">
        <v>143</v>
      </c>
      <c r="E2629" s="176" t="s">
        <v>1</v>
      </c>
      <c r="F2629" s="177" t="s">
        <v>590</v>
      </c>
      <c r="H2629" s="178">
        <v>266.28399999999999</v>
      </c>
      <c r="L2629" s="175"/>
      <c r="M2629" s="179"/>
      <c r="T2629" s="180"/>
      <c r="AT2629" s="176" t="s">
        <v>143</v>
      </c>
      <c r="AU2629" s="176" t="s">
        <v>81</v>
      </c>
      <c r="AV2629" s="15" t="s">
        <v>150</v>
      </c>
      <c r="AW2629" s="15" t="s">
        <v>27</v>
      </c>
      <c r="AX2629" s="15" t="s">
        <v>71</v>
      </c>
      <c r="AY2629" s="176" t="s">
        <v>135</v>
      </c>
    </row>
    <row r="2630" spans="2:51" s="14" customFormat="1">
      <c r="B2630" s="156"/>
      <c r="D2630" s="144" t="s">
        <v>143</v>
      </c>
      <c r="E2630" s="157" t="s">
        <v>1</v>
      </c>
      <c r="F2630" s="158" t="s">
        <v>591</v>
      </c>
      <c r="H2630" s="157" t="s">
        <v>1</v>
      </c>
      <c r="L2630" s="156"/>
      <c r="M2630" s="159"/>
      <c r="T2630" s="160"/>
      <c r="AT2630" s="157" t="s">
        <v>143</v>
      </c>
      <c r="AU2630" s="157" t="s">
        <v>81</v>
      </c>
      <c r="AV2630" s="14" t="s">
        <v>79</v>
      </c>
      <c r="AW2630" s="14" t="s">
        <v>27</v>
      </c>
      <c r="AX2630" s="14" t="s">
        <v>71</v>
      </c>
      <c r="AY2630" s="157" t="s">
        <v>135</v>
      </c>
    </row>
    <row r="2631" spans="2:51" s="12" customFormat="1">
      <c r="B2631" s="143"/>
      <c r="D2631" s="144" t="s">
        <v>143</v>
      </c>
      <c r="E2631" s="145" t="s">
        <v>1</v>
      </c>
      <c r="F2631" s="146" t="s">
        <v>950</v>
      </c>
      <c r="H2631" s="147">
        <v>8.7750000000000004</v>
      </c>
      <c r="L2631" s="143"/>
      <c r="M2631" s="148"/>
      <c r="T2631" s="149"/>
      <c r="AT2631" s="145" t="s">
        <v>143</v>
      </c>
      <c r="AU2631" s="145" t="s">
        <v>81</v>
      </c>
      <c r="AV2631" s="12" t="s">
        <v>81</v>
      </c>
      <c r="AW2631" s="12" t="s">
        <v>27</v>
      </c>
      <c r="AX2631" s="12" t="s">
        <v>71</v>
      </c>
      <c r="AY2631" s="145" t="s">
        <v>135</v>
      </c>
    </row>
    <row r="2632" spans="2:51" s="12" customFormat="1">
      <c r="B2632" s="143"/>
      <c r="D2632" s="144" t="s">
        <v>143</v>
      </c>
      <c r="E2632" s="145" t="s">
        <v>1</v>
      </c>
      <c r="F2632" s="146" t="s">
        <v>3159</v>
      </c>
      <c r="H2632" s="147">
        <v>1.2829999999999999</v>
      </c>
      <c r="L2632" s="143"/>
      <c r="M2632" s="148"/>
      <c r="T2632" s="149"/>
      <c r="AT2632" s="145" t="s">
        <v>143</v>
      </c>
      <c r="AU2632" s="145" t="s">
        <v>81</v>
      </c>
      <c r="AV2632" s="12" t="s">
        <v>81</v>
      </c>
      <c r="AW2632" s="12" t="s">
        <v>27</v>
      </c>
      <c r="AX2632" s="12" t="s">
        <v>71</v>
      </c>
      <c r="AY2632" s="145" t="s">
        <v>135</v>
      </c>
    </row>
    <row r="2633" spans="2:51" s="12" customFormat="1">
      <c r="B2633" s="143"/>
      <c r="D2633" s="144" t="s">
        <v>143</v>
      </c>
      <c r="E2633" s="145" t="s">
        <v>1</v>
      </c>
      <c r="F2633" s="146" t="s">
        <v>658</v>
      </c>
      <c r="H2633" s="147">
        <v>-1.379</v>
      </c>
      <c r="L2633" s="143"/>
      <c r="M2633" s="148"/>
      <c r="T2633" s="149"/>
      <c r="AT2633" s="145" t="s">
        <v>143</v>
      </c>
      <c r="AU2633" s="145" t="s">
        <v>81</v>
      </c>
      <c r="AV2633" s="12" t="s">
        <v>81</v>
      </c>
      <c r="AW2633" s="12" t="s">
        <v>27</v>
      </c>
      <c r="AX2633" s="12" t="s">
        <v>71</v>
      </c>
      <c r="AY2633" s="145" t="s">
        <v>135</v>
      </c>
    </row>
    <row r="2634" spans="2:51" s="12" customFormat="1">
      <c r="B2634" s="143"/>
      <c r="D2634" s="144" t="s">
        <v>143</v>
      </c>
      <c r="E2634" s="145" t="s">
        <v>1</v>
      </c>
      <c r="F2634" s="146" t="s">
        <v>3176</v>
      </c>
      <c r="H2634" s="147">
        <v>37.610999999999997</v>
      </c>
      <c r="L2634" s="143"/>
      <c r="M2634" s="148"/>
      <c r="T2634" s="149"/>
      <c r="AT2634" s="145" t="s">
        <v>143</v>
      </c>
      <c r="AU2634" s="145" t="s">
        <v>81</v>
      </c>
      <c r="AV2634" s="12" t="s">
        <v>81</v>
      </c>
      <c r="AW2634" s="12" t="s">
        <v>27</v>
      </c>
      <c r="AX2634" s="12" t="s">
        <v>71</v>
      </c>
      <c r="AY2634" s="145" t="s">
        <v>135</v>
      </c>
    </row>
    <row r="2635" spans="2:51" s="12" customFormat="1">
      <c r="B2635" s="143"/>
      <c r="D2635" s="144" t="s">
        <v>143</v>
      </c>
      <c r="E2635" s="145" t="s">
        <v>1</v>
      </c>
      <c r="F2635" s="146" t="s">
        <v>658</v>
      </c>
      <c r="H2635" s="147">
        <v>-1.379</v>
      </c>
      <c r="L2635" s="143"/>
      <c r="M2635" s="148"/>
      <c r="T2635" s="149"/>
      <c r="AT2635" s="145" t="s">
        <v>143</v>
      </c>
      <c r="AU2635" s="145" t="s">
        <v>81</v>
      </c>
      <c r="AV2635" s="12" t="s">
        <v>81</v>
      </c>
      <c r="AW2635" s="12" t="s">
        <v>27</v>
      </c>
      <c r="AX2635" s="12" t="s">
        <v>71</v>
      </c>
      <c r="AY2635" s="145" t="s">
        <v>135</v>
      </c>
    </row>
    <row r="2636" spans="2:51" s="12" customFormat="1">
      <c r="B2636" s="143"/>
      <c r="D2636" s="144" t="s">
        <v>143</v>
      </c>
      <c r="E2636" s="145" t="s">
        <v>1</v>
      </c>
      <c r="F2636" s="146" t="s">
        <v>663</v>
      </c>
      <c r="H2636" s="147">
        <v>-3.5459999999999998</v>
      </c>
      <c r="L2636" s="143"/>
      <c r="M2636" s="148"/>
      <c r="T2636" s="149"/>
      <c r="AT2636" s="145" t="s">
        <v>143</v>
      </c>
      <c r="AU2636" s="145" t="s">
        <v>81</v>
      </c>
      <c r="AV2636" s="12" t="s">
        <v>81</v>
      </c>
      <c r="AW2636" s="12" t="s">
        <v>27</v>
      </c>
      <c r="AX2636" s="12" t="s">
        <v>71</v>
      </c>
      <c r="AY2636" s="145" t="s">
        <v>135</v>
      </c>
    </row>
    <row r="2637" spans="2:51" s="12" customFormat="1">
      <c r="B2637" s="143"/>
      <c r="D2637" s="144" t="s">
        <v>143</v>
      </c>
      <c r="E2637" s="145" t="s">
        <v>1</v>
      </c>
      <c r="F2637" s="146" t="s">
        <v>3177</v>
      </c>
      <c r="H2637" s="147">
        <v>0.6</v>
      </c>
      <c r="L2637" s="143"/>
      <c r="M2637" s="148"/>
      <c r="T2637" s="149"/>
      <c r="AT2637" s="145" t="s">
        <v>143</v>
      </c>
      <c r="AU2637" s="145" t="s">
        <v>81</v>
      </c>
      <c r="AV2637" s="12" t="s">
        <v>81</v>
      </c>
      <c r="AW2637" s="12" t="s">
        <v>27</v>
      </c>
      <c r="AX2637" s="12" t="s">
        <v>71</v>
      </c>
      <c r="AY2637" s="145" t="s">
        <v>135</v>
      </c>
    </row>
    <row r="2638" spans="2:51" s="12" customFormat="1">
      <c r="B2638" s="143"/>
      <c r="D2638" s="144" t="s">
        <v>143</v>
      </c>
      <c r="E2638" s="145" t="s">
        <v>1</v>
      </c>
      <c r="F2638" s="146" t="s">
        <v>3178</v>
      </c>
      <c r="H2638" s="147">
        <v>3.4129999999999998</v>
      </c>
      <c r="L2638" s="143"/>
      <c r="M2638" s="148"/>
      <c r="T2638" s="149"/>
      <c r="AT2638" s="145" t="s">
        <v>143</v>
      </c>
      <c r="AU2638" s="145" t="s">
        <v>81</v>
      </c>
      <c r="AV2638" s="12" t="s">
        <v>81</v>
      </c>
      <c r="AW2638" s="12" t="s">
        <v>27</v>
      </c>
      <c r="AX2638" s="12" t="s">
        <v>71</v>
      </c>
      <c r="AY2638" s="145" t="s">
        <v>135</v>
      </c>
    </row>
    <row r="2639" spans="2:51" s="12" customFormat="1">
      <c r="B2639" s="143"/>
      <c r="D2639" s="144" t="s">
        <v>143</v>
      </c>
      <c r="E2639" s="145" t="s">
        <v>1</v>
      </c>
      <c r="F2639" s="146" t="s">
        <v>3179</v>
      </c>
      <c r="H2639" s="147">
        <v>1.8320000000000001</v>
      </c>
      <c r="L2639" s="143"/>
      <c r="M2639" s="148"/>
      <c r="T2639" s="149"/>
      <c r="AT2639" s="145" t="s">
        <v>143</v>
      </c>
      <c r="AU2639" s="145" t="s">
        <v>81</v>
      </c>
      <c r="AV2639" s="12" t="s">
        <v>81</v>
      </c>
      <c r="AW2639" s="12" t="s">
        <v>27</v>
      </c>
      <c r="AX2639" s="12" t="s">
        <v>71</v>
      </c>
      <c r="AY2639" s="145" t="s">
        <v>135</v>
      </c>
    </row>
    <row r="2640" spans="2:51" s="12" customFormat="1">
      <c r="B2640" s="143"/>
      <c r="D2640" s="144" t="s">
        <v>143</v>
      </c>
      <c r="E2640" s="145" t="s">
        <v>1</v>
      </c>
      <c r="F2640" s="146" t="s">
        <v>1871</v>
      </c>
      <c r="H2640" s="147">
        <v>43.006</v>
      </c>
      <c r="L2640" s="143"/>
      <c r="M2640" s="148"/>
      <c r="T2640" s="149"/>
      <c r="AT2640" s="145" t="s">
        <v>143</v>
      </c>
      <c r="AU2640" s="145" t="s">
        <v>81</v>
      </c>
      <c r="AV2640" s="12" t="s">
        <v>81</v>
      </c>
      <c r="AW2640" s="12" t="s">
        <v>27</v>
      </c>
      <c r="AX2640" s="12" t="s">
        <v>71</v>
      </c>
      <c r="AY2640" s="145" t="s">
        <v>135</v>
      </c>
    </row>
    <row r="2641" spans="2:51" s="12" customFormat="1">
      <c r="B2641" s="143"/>
      <c r="D2641" s="144" t="s">
        <v>143</v>
      </c>
      <c r="E2641" s="145" t="s">
        <v>1</v>
      </c>
      <c r="F2641" s="146" t="s">
        <v>658</v>
      </c>
      <c r="H2641" s="147">
        <v>-1.379</v>
      </c>
      <c r="L2641" s="143"/>
      <c r="M2641" s="148"/>
      <c r="T2641" s="149"/>
      <c r="AT2641" s="145" t="s">
        <v>143</v>
      </c>
      <c r="AU2641" s="145" t="s">
        <v>81</v>
      </c>
      <c r="AV2641" s="12" t="s">
        <v>81</v>
      </c>
      <c r="AW2641" s="12" t="s">
        <v>27</v>
      </c>
      <c r="AX2641" s="12" t="s">
        <v>71</v>
      </c>
      <c r="AY2641" s="145" t="s">
        <v>135</v>
      </c>
    </row>
    <row r="2642" spans="2:51" s="12" customFormat="1">
      <c r="B2642" s="143"/>
      <c r="D2642" s="144" t="s">
        <v>143</v>
      </c>
      <c r="E2642" s="145" t="s">
        <v>1</v>
      </c>
      <c r="F2642" s="146" t="s">
        <v>663</v>
      </c>
      <c r="H2642" s="147">
        <v>-3.5459999999999998</v>
      </c>
      <c r="L2642" s="143"/>
      <c r="M2642" s="148"/>
      <c r="T2642" s="149"/>
      <c r="AT2642" s="145" t="s">
        <v>143</v>
      </c>
      <c r="AU2642" s="145" t="s">
        <v>81</v>
      </c>
      <c r="AV2642" s="12" t="s">
        <v>81</v>
      </c>
      <c r="AW2642" s="12" t="s">
        <v>27</v>
      </c>
      <c r="AX2642" s="12" t="s">
        <v>71</v>
      </c>
      <c r="AY2642" s="145" t="s">
        <v>135</v>
      </c>
    </row>
    <row r="2643" spans="2:51" s="12" customFormat="1">
      <c r="B2643" s="143"/>
      <c r="D2643" s="144" t="s">
        <v>143</v>
      </c>
      <c r="E2643" s="145" t="s">
        <v>1</v>
      </c>
      <c r="F2643" s="146" t="s">
        <v>3180</v>
      </c>
      <c r="H2643" s="147">
        <v>-5.4</v>
      </c>
      <c r="L2643" s="143"/>
      <c r="M2643" s="148"/>
      <c r="T2643" s="149"/>
      <c r="AT2643" s="145" t="s">
        <v>143</v>
      </c>
      <c r="AU2643" s="145" t="s">
        <v>81</v>
      </c>
      <c r="AV2643" s="12" t="s">
        <v>81</v>
      </c>
      <c r="AW2643" s="12" t="s">
        <v>27</v>
      </c>
      <c r="AX2643" s="12" t="s">
        <v>71</v>
      </c>
      <c r="AY2643" s="145" t="s">
        <v>135</v>
      </c>
    </row>
    <row r="2644" spans="2:51" s="12" customFormat="1">
      <c r="B2644" s="143"/>
      <c r="D2644" s="144" t="s">
        <v>143</v>
      </c>
      <c r="E2644" s="145" t="s">
        <v>1</v>
      </c>
      <c r="F2644" s="146" t="s">
        <v>959</v>
      </c>
      <c r="H2644" s="147">
        <v>8.5</v>
      </c>
      <c r="L2644" s="143"/>
      <c r="M2644" s="148"/>
      <c r="T2644" s="149"/>
      <c r="AT2644" s="145" t="s">
        <v>143</v>
      </c>
      <c r="AU2644" s="145" t="s">
        <v>81</v>
      </c>
      <c r="AV2644" s="12" t="s">
        <v>81</v>
      </c>
      <c r="AW2644" s="12" t="s">
        <v>27</v>
      </c>
      <c r="AX2644" s="12" t="s">
        <v>71</v>
      </c>
      <c r="AY2644" s="145" t="s">
        <v>135</v>
      </c>
    </row>
    <row r="2645" spans="2:51" s="12" customFormat="1">
      <c r="B2645" s="143"/>
      <c r="D2645" s="144" t="s">
        <v>143</v>
      </c>
      <c r="E2645" s="145" t="s">
        <v>1</v>
      </c>
      <c r="F2645" s="146" t="s">
        <v>658</v>
      </c>
      <c r="H2645" s="147">
        <v>-1.379</v>
      </c>
      <c r="L2645" s="143"/>
      <c r="M2645" s="148"/>
      <c r="T2645" s="149"/>
      <c r="AT2645" s="145" t="s">
        <v>143</v>
      </c>
      <c r="AU2645" s="145" t="s">
        <v>81</v>
      </c>
      <c r="AV2645" s="12" t="s">
        <v>81</v>
      </c>
      <c r="AW2645" s="12" t="s">
        <v>27</v>
      </c>
      <c r="AX2645" s="12" t="s">
        <v>71</v>
      </c>
      <c r="AY2645" s="145" t="s">
        <v>135</v>
      </c>
    </row>
    <row r="2646" spans="2:51" s="12" customFormat="1">
      <c r="B2646" s="143"/>
      <c r="D2646" s="144" t="s">
        <v>143</v>
      </c>
      <c r="E2646" s="145" t="s">
        <v>1</v>
      </c>
      <c r="F2646" s="146" t="s">
        <v>3181</v>
      </c>
      <c r="H2646" s="147">
        <v>36.101999999999997</v>
      </c>
      <c r="L2646" s="143"/>
      <c r="M2646" s="148"/>
      <c r="T2646" s="149"/>
      <c r="AT2646" s="145" t="s">
        <v>143</v>
      </c>
      <c r="AU2646" s="145" t="s">
        <v>81</v>
      </c>
      <c r="AV2646" s="12" t="s">
        <v>81</v>
      </c>
      <c r="AW2646" s="12" t="s">
        <v>27</v>
      </c>
      <c r="AX2646" s="12" t="s">
        <v>71</v>
      </c>
      <c r="AY2646" s="145" t="s">
        <v>135</v>
      </c>
    </row>
    <row r="2647" spans="2:51" s="12" customFormat="1">
      <c r="B2647" s="143"/>
      <c r="D2647" s="144" t="s">
        <v>143</v>
      </c>
      <c r="E2647" s="145" t="s">
        <v>1</v>
      </c>
      <c r="F2647" s="146" t="s">
        <v>3182</v>
      </c>
      <c r="H2647" s="147">
        <v>2.16</v>
      </c>
      <c r="L2647" s="143"/>
      <c r="M2647" s="148"/>
      <c r="T2647" s="149"/>
      <c r="AT2647" s="145" t="s">
        <v>143</v>
      </c>
      <c r="AU2647" s="145" t="s">
        <v>81</v>
      </c>
      <c r="AV2647" s="12" t="s">
        <v>81</v>
      </c>
      <c r="AW2647" s="12" t="s">
        <v>27</v>
      </c>
      <c r="AX2647" s="12" t="s">
        <v>71</v>
      </c>
      <c r="AY2647" s="145" t="s">
        <v>135</v>
      </c>
    </row>
    <row r="2648" spans="2:51" s="12" customFormat="1">
      <c r="B2648" s="143"/>
      <c r="D2648" s="144" t="s">
        <v>143</v>
      </c>
      <c r="E2648" s="145" t="s">
        <v>1</v>
      </c>
      <c r="F2648" s="146" t="s">
        <v>658</v>
      </c>
      <c r="H2648" s="147">
        <v>-1.379</v>
      </c>
      <c r="L2648" s="143"/>
      <c r="M2648" s="148"/>
      <c r="T2648" s="149"/>
      <c r="AT2648" s="145" t="s">
        <v>143</v>
      </c>
      <c r="AU2648" s="145" t="s">
        <v>81</v>
      </c>
      <c r="AV2648" s="12" t="s">
        <v>81</v>
      </c>
      <c r="AW2648" s="12" t="s">
        <v>27</v>
      </c>
      <c r="AX2648" s="12" t="s">
        <v>71</v>
      </c>
      <c r="AY2648" s="145" t="s">
        <v>135</v>
      </c>
    </row>
    <row r="2649" spans="2:51" s="12" customFormat="1">
      <c r="B2649" s="143"/>
      <c r="D2649" s="144" t="s">
        <v>143</v>
      </c>
      <c r="E2649" s="145" t="s">
        <v>1</v>
      </c>
      <c r="F2649" s="146" t="s">
        <v>663</v>
      </c>
      <c r="H2649" s="147">
        <v>-3.5459999999999998</v>
      </c>
      <c r="L2649" s="143"/>
      <c r="M2649" s="148"/>
      <c r="T2649" s="149"/>
      <c r="AT2649" s="145" t="s">
        <v>143</v>
      </c>
      <c r="AU2649" s="145" t="s">
        <v>81</v>
      </c>
      <c r="AV2649" s="12" t="s">
        <v>81</v>
      </c>
      <c r="AW2649" s="12" t="s">
        <v>27</v>
      </c>
      <c r="AX2649" s="12" t="s">
        <v>71</v>
      </c>
      <c r="AY2649" s="145" t="s">
        <v>135</v>
      </c>
    </row>
    <row r="2650" spans="2:51" s="12" customFormat="1">
      <c r="B2650" s="143"/>
      <c r="D2650" s="144" t="s">
        <v>143</v>
      </c>
      <c r="E2650" s="145" t="s">
        <v>1</v>
      </c>
      <c r="F2650" s="146" t="s">
        <v>965</v>
      </c>
      <c r="H2650" s="147">
        <v>8.375</v>
      </c>
      <c r="L2650" s="143"/>
      <c r="M2650" s="148"/>
      <c r="T2650" s="149"/>
      <c r="AT2650" s="145" t="s">
        <v>143</v>
      </c>
      <c r="AU2650" s="145" t="s">
        <v>81</v>
      </c>
      <c r="AV2650" s="12" t="s">
        <v>81</v>
      </c>
      <c r="AW2650" s="12" t="s">
        <v>27</v>
      </c>
      <c r="AX2650" s="12" t="s">
        <v>71</v>
      </c>
      <c r="AY2650" s="145" t="s">
        <v>135</v>
      </c>
    </row>
    <row r="2651" spans="2:51" s="12" customFormat="1">
      <c r="B2651" s="143"/>
      <c r="D2651" s="144" t="s">
        <v>143</v>
      </c>
      <c r="E2651" s="145" t="s">
        <v>1</v>
      </c>
      <c r="F2651" s="146" t="s">
        <v>3183</v>
      </c>
      <c r="H2651" s="147">
        <v>1.958</v>
      </c>
      <c r="L2651" s="143"/>
      <c r="M2651" s="148"/>
      <c r="T2651" s="149"/>
      <c r="AT2651" s="145" t="s">
        <v>143</v>
      </c>
      <c r="AU2651" s="145" t="s">
        <v>81</v>
      </c>
      <c r="AV2651" s="12" t="s">
        <v>81</v>
      </c>
      <c r="AW2651" s="12" t="s">
        <v>27</v>
      </c>
      <c r="AX2651" s="12" t="s">
        <v>71</v>
      </c>
      <c r="AY2651" s="145" t="s">
        <v>135</v>
      </c>
    </row>
    <row r="2652" spans="2:51" s="12" customFormat="1">
      <c r="B2652" s="143"/>
      <c r="D2652" s="144" t="s">
        <v>143</v>
      </c>
      <c r="E2652" s="145" t="s">
        <v>1</v>
      </c>
      <c r="F2652" s="146" t="s">
        <v>658</v>
      </c>
      <c r="H2652" s="147">
        <v>-1.379</v>
      </c>
      <c r="L2652" s="143"/>
      <c r="M2652" s="148"/>
      <c r="T2652" s="149"/>
      <c r="AT2652" s="145" t="s">
        <v>143</v>
      </c>
      <c r="AU2652" s="145" t="s">
        <v>81</v>
      </c>
      <c r="AV2652" s="12" t="s">
        <v>81</v>
      </c>
      <c r="AW2652" s="12" t="s">
        <v>27</v>
      </c>
      <c r="AX2652" s="12" t="s">
        <v>71</v>
      </c>
      <c r="AY2652" s="145" t="s">
        <v>135</v>
      </c>
    </row>
    <row r="2653" spans="2:51" s="15" customFormat="1">
      <c r="B2653" s="175"/>
      <c r="D2653" s="144" t="s">
        <v>143</v>
      </c>
      <c r="E2653" s="176" t="s">
        <v>1</v>
      </c>
      <c r="F2653" s="177" t="s">
        <v>590</v>
      </c>
      <c r="H2653" s="178">
        <v>129.30299999999997</v>
      </c>
      <c r="L2653" s="175"/>
      <c r="M2653" s="179"/>
      <c r="T2653" s="180"/>
      <c r="AT2653" s="176" t="s">
        <v>143</v>
      </c>
      <c r="AU2653" s="176" t="s">
        <v>81</v>
      </c>
      <c r="AV2653" s="15" t="s">
        <v>150</v>
      </c>
      <c r="AW2653" s="15" t="s">
        <v>27</v>
      </c>
      <c r="AX2653" s="15" t="s">
        <v>71</v>
      </c>
      <c r="AY2653" s="176" t="s">
        <v>135</v>
      </c>
    </row>
    <row r="2654" spans="2:51" s="14" customFormat="1">
      <c r="B2654" s="156"/>
      <c r="D2654" s="144" t="s">
        <v>143</v>
      </c>
      <c r="E2654" s="157" t="s">
        <v>1</v>
      </c>
      <c r="F2654" s="158" t="s">
        <v>3184</v>
      </c>
      <c r="H2654" s="157" t="s">
        <v>1</v>
      </c>
      <c r="L2654" s="156"/>
      <c r="M2654" s="159"/>
      <c r="T2654" s="160"/>
      <c r="AT2654" s="157" t="s">
        <v>143</v>
      </c>
      <c r="AU2654" s="157" t="s">
        <v>81</v>
      </c>
      <c r="AV2654" s="14" t="s">
        <v>79</v>
      </c>
      <c r="AW2654" s="14" t="s">
        <v>27</v>
      </c>
      <c r="AX2654" s="14" t="s">
        <v>71</v>
      </c>
      <c r="AY2654" s="157" t="s">
        <v>135</v>
      </c>
    </row>
    <row r="2655" spans="2:51" s="14" customFormat="1">
      <c r="B2655" s="156"/>
      <c r="D2655" s="144" t="s">
        <v>143</v>
      </c>
      <c r="E2655" s="157" t="s">
        <v>1</v>
      </c>
      <c r="F2655" s="158" t="s">
        <v>584</v>
      </c>
      <c r="H2655" s="157" t="s">
        <v>1</v>
      </c>
      <c r="L2655" s="156"/>
      <c r="M2655" s="159"/>
      <c r="T2655" s="160"/>
      <c r="AT2655" s="157" t="s">
        <v>143</v>
      </c>
      <c r="AU2655" s="157" t="s">
        <v>81</v>
      </c>
      <c r="AV2655" s="14" t="s">
        <v>79</v>
      </c>
      <c r="AW2655" s="14" t="s">
        <v>27</v>
      </c>
      <c r="AX2655" s="14" t="s">
        <v>71</v>
      </c>
      <c r="AY2655" s="157" t="s">
        <v>135</v>
      </c>
    </row>
    <row r="2656" spans="2:51" s="12" customFormat="1">
      <c r="B2656" s="143"/>
      <c r="D2656" s="144" t="s">
        <v>143</v>
      </c>
      <c r="E2656" s="145" t="s">
        <v>1</v>
      </c>
      <c r="F2656" s="146" t="s">
        <v>3185</v>
      </c>
      <c r="H2656" s="147">
        <v>7.9950000000000001</v>
      </c>
      <c r="L2656" s="143"/>
      <c r="M2656" s="148"/>
      <c r="T2656" s="149"/>
      <c r="AT2656" s="145" t="s">
        <v>143</v>
      </c>
      <c r="AU2656" s="145" t="s">
        <v>81</v>
      </c>
      <c r="AV2656" s="12" t="s">
        <v>81</v>
      </c>
      <c r="AW2656" s="12" t="s">
        <v>27</v>
      </c>
      <c r="AX2656" s="12" t="s">
        <v>71</v>
      </c>
      <c r="AY2656" s="145" t="s">
        <v>135</v>
      </c>
    </row>
    <row r="2657" spans="2:51" s="12" customFormat="1">
      <c r="B2657" s="143"/>
      <c r="D2657" s="144" t="s">
        <v>143</v>
      </c>
      <c r="E2657" s="145" t="s">
        <v>1</v>
      </c>
      <c r="F2657" s="146" t="s">
        <v>825</v>
      </c>
      <c r="H2657" s="147">
        <v>-1.44</v>
      </c>
      <c r="L2657" s="143"/>
      <c r="M2657" s="148"/>
      <c r="T2657" s="149"/>
      <c r="AT2657" s="145" t="s">
        <v>143</v>
      </c>
      <c r="AU2657" s="145" t="s">
        <v>81</v>
      </c>
      <c r="AV2657" s="12" t="s">
        <v>81</v>
      </c>
      <c r="AW2657" s="12" t="s">
        <v>27</v>
      </c>
      <c r="AX2657" s="12" t="s">
        <v>71</v>
      </c>
      <c r="AY2657" s="145" t="s">
        <v>135</v>
      </c>
    </row>
    <row r="2658" spans="2:51" s="12" customFormat="1">
      <c r="B2658" s="143"/>
      <c r="D2658" s="144" t="s">
        <v>143</v>
      </c>
      <c r="E2658" s="145" t="s">
        <v>1</v>
      </c>
      <c r="F2658" s="146" t="s">
        <v>822</v>
      </c>
      <c r="H2658" s="147">
        <v>0.9</v>
      </c>
      <c r="L2658" s="143"/>
      <c r="M2658" s="148"/>
      <c r="T2658" s="149"/>
      <c r="AT2658" s="145" t="s">
        <v>143</v>
      </c>
      <c r="AU2658" s="145" t="s">
        <v>81</v>
      </c>
      <c r="AV2658" s="12" t="s">
        <v>81</v>
      </c>
      <c r="AW2658" s="12" t="s">
        <v>27</v>
      </c>
      <c r="AX2658" s="12" t="s">
        <v>71</v>
      </c>
      <c r="AY2658" s="145" t="s">
        <v>135</v>
      </c>
    </row>
    <row r="2659" spans="2:51" s="12" customFormat="1">
      <c r="B2659" s="143"/>
      <c r="D2659" s="144" t="s">
        <v>143</v>
      </c>
      <c r="E2659" s="145" t="s">
        <v>1</v>
      </c>
      <c r="F2659" s="146" t="s">
        <v>3186</v>
      </c>
      <c r="H2659" s="147">
        <v>1.093</v>
      </c>
      <c r="L2659" s="143"/>
      <c r="M2659" s="148"/>
      <c r="T2659" s="149"/>
      <c r="AT2659" s="145" t="s">
        <v>143</v>
      </c>
      <c r="AU2659" s="145" t="s">
        <v>81</v>
      </c>
      <c r="AV2659" s="12" t="s">
        <v>81</v>
      </c>
      <c r="AW2659" s="12" t="s">
        <v>27</v>
      </c>
      <c r="AX2659" s="12" t="s">
        <v>71</v>
      </c>
      <c r="AY2659" s="145" t="s">
        <v>135</v>
      </c>
    </row>
    <row r="2660" spans="2:51" s="12" customFormat="1">
      <c r="B2660" s="143"/>
      <c r="D2660" s="144" t="s">
        <v>143</v>
      </c>
      <c r="E2660" s="145" t="s">
        <v>1</v>
      </c>
      <c r="F2660" s="146" t="s">
        <v>3187</v>
      </c>
      <c r="H2660" s="147">
        <v>1.2</v>
      </c>
      <c r="L2660" s="143"/>
      <c r="M2660" s="148"/>
      <c r="T2660" s="149"/>
      <c r="AT2660" s="145" t="s">
        <v>143</v>
      </c>
      <c r="AU2660" s="145" t="s">
        <v>81</v>
      </c>
      <c r="AV2660" s="12" t="s">
        <v>81</v>
      </c>
      <c r="AW2660" s="12" t="s">
        <v>27</v>
      </c>
      <c r="AX2660" s="12" t="s">
        <v>71</v>
      </c>
      <c r="AY2660" s="145" t="s">
        <v>135</v>
      </c>
    </row>
    <row r="2661" spans="2:51" s="12" customFormat="1">
      <c r="B2661" s="143"/>
      <c r="D2661" s="144" t="s">
        <v>143</v>
      </c>
      <c r="E2661" s="145" t="s">
        <v>1</v>
      </c>
      <c r="F2661" s="146" t="s">
        <v>3162</v>
      </c>
      <c r="H2661" s="147">
        <v>7.5</v>
      </c>
      <c r="L2661" s="143"/>
      <c r="M2661" s="148"/>
      <c r="T2661" s="149"/>
      <c r="AT2661" s="145" t="s">
        <v>143</v>
      </c>
      <c r="AU2661" s="145" t="s">
        <v>81</v>
      </c>
      <c r="AV2661" s="12" t="s">
        <v>81</v>
      </c>
      <c r="AW2661" s="12" t="s">
        <v>27</v>
      </c>
      <c r="AX2661" s="12" t="s">
        <v>71</v>
      </c>
      <c r="AY2661" s="145" t="s">
        <v>135</v>
      </c>
    </row>
    <row r="2662" spans="2:51" s="12" customFormat="1">
      <c r="B2662" s="143"/>
      <c r="D2662" s="144" t="s">
        <v>143</v>
      </c>
      <c r="E2662" s="145" t="s">
        <v>1</v>
      </c>
      <c r="F2662" s="146" t="s">
        <v>3188</v>
      </c>
      <c r="H2662" s="147">
        <v>2.85</v>
      </c>
      <c r="L2662" s="143"/>
      <c r="M2662" s="148"/>
      <c r="T2662" s="149"/>
      <c r="AT2662" s="145" t="s">
        <v>143</v>
      </c>
      <c r="AU2662" s="145" t="s">
        <v>81</v>
      </c>
      <c r="AV2662" s="12" t="s">
        <v>81</v>
      </c>
      <c r="AW2662" s="12" t="s">
        <v>27</v>
      </c>
      <c r="AX2662" s="12" t="s">
        <v>71</v>
      </c>
      <c r="AY2662" s="145" t="s">
        <v>135</v>
      </c>
    </row>
    <row r="2663" spans="2:51" s="12" customFormat="1">
      <c r="B2663" s="143"/>
      <c r="D2663" s="144" t="s">
        <v>143</v>
      </c>
      <c r="E2663" s="145" t="s">
        <v>1</v>
      </c>
      <c r="F2663" s="146" t="s">
        <v>834</v>
      </c>
      <c r="H2663" s="147">
        <v>-1.5760000000000001</v>
      </c>
      <c r="L2663" s="143"/>
      <c r="M2663" s="148"/>
      <c r="T2663" s="149"/>
      <c r="AT2663" s="145" t="s">
        <v>143</v>
      </c>
      <c r="AU2663" s="145" t="s">
        <v>81</v>
      </c>
      <c r="AV2663" s="12" t="s">
        <v>81</v>
      </c>
      <c r="AW2663" s="12" t="s">
        <v>27</v>
      </c>
      <c r="AX2663" s="12" t="s">
        <v>71</v>
      </c>
      <c r="AY2663" s="145" t="s">
        <v>135</v>
      </c>
    </row>
    <row r="2664" spans="2:51" s="12" customFormat="1">
      <c r="B2664" s="143"/>
      <c r="D2664" s="144" t="s">
        <v>143</v>
      </c>
      <c r="E2664" s="145" t="s">
        <v>1</v>
      </c>
      <c r="F2664" s="146" t="s">
        <v>3189</v>
      </c>
      <c r="H2664" s="147">
        <v>3.125</v>
      </c>
      <c r="L2664" s="143"/>
      <c r="M2664" s="148"/>
      <c r="T2664" s="149"/>
      <c r="AT2664" s="145" t="s">
        <v>143</v>
      </c>
      <c r="AU2664" s="145" t="s">
        <v>81</v>
      </c>
      <c r="AV2664" s="12" t="s">
        <v>81</v>
      </c>
      <c r="AW2664" s="12" t="s">
        <v>27</v>
      </c>
      <c r="AX2664" s="12" t="s">
        <v>71</v>
      </c>
      <c r="AY2664" s="145" t="s">
        <v>135</v>
      </c>
    </row>
    <row r="2665" spans="2:51" s="12" customFormat="1">
      <c r="B2665" s="143"/>
      <c r="D2665" s="144" t="s">
        <v>143</v>
      </c>
      <c r="E2665" s="145" t="s">
        <v>1</v>
      </c>
      <c r="F2665" s="146" t="s">
        <v>834</v>
      </c>
      <c r="H2665" s="147">
        <v>-1.5760000000000001</v>
      </c>
      <c r="L2665" s="143"/>
      <c r="M2665" s="148"/>
      <c r="T2665" s="149"/>
      <c r="AT2665" s="145" t="s">
        <v>143</v>
      </c>
      <c r="AU2665" s="145" t="s">
        <v>81</v>
      </c>
      <c r="AV2665" s="12" t="s">
        <v>81</v>
      </c>
      <c r="AW2665" s="12" t="s">
        <v>27</v>
      </c>
      <c r="AX2665" s="12" t="s">
        <v>71</v>
      </c>
      <c r="AY2665" s="145" t="s">
        <v>135</v>
      </c>
    </row>
    <row r="2666" spans="2:51" s="12" customFormat="1">
      <c r="B2666" s="143"/>
      <c r="D2666" s="144" t="s">
        <v>143</v>
      </c>
      <c r="E2666" s="145" t="s">
        <v>1</v>
      </c>
      <c r="F2666" s="146" t="s">
        <v>3190</v>
      </c>
      <c r="H2666" s="147">
        <v>1.093</v>
      </c>
      <c r="L2666" s="143"/>
      <c r="M2666" s="148"/>
      <c r="T2666" s="149"/>
      <c r="AT2666" s="145" t="s">
        <v>143</v>
      </c>
      <c r="AU2666" s="145" t="s">
        <v>81</v>
      </c>
      <c r="AV2666" s="12" t="s">
        <v>81</v>
      </c>
      <c r="AW2666" s="12" t="s">
        <v>27</v>
      </c>
      <c r="AX2666" s="12" t="s">
        <v>71</v>
      </c>
      <c r="AY2666" s="145" t="s">
        <v>135</v>
      </c>
    </row>
    <row r="2667" spans="2:51" s="12" customFormat="1">
      <c r="B2667" s="143"/>
      <c r="D2667" s="144" t="s">
        <v>143</v>
      </c>
      <c r="E2667" s="145" t="s">
        <v>1</v>
      </c>
      <c r="F2667" s="146" t="s">
        <v>3191</v>
      </c>
      <c r="H2667" s="147">
        <v>4.75</v>
      </c>
      <c r="L2667" s="143"/>
      <c r="M2667" s="148"/>
      <c r="T2667" s="149"/>
      <c r="AT2667" s="145" t="s">
        <v>143</v>
      </c>
      <c r="AU2667" s="145" t="s">
        <v>81</v>
      </c>
      <c r="AV2667" s="12" t="s">
        <v>81</v>
      </c>
      <c r="AW2667" s="12" t="s">
        <v>27</v>
      </c>
      <c r="AX2667" s="12" t="s">
        <v>71</v>
      </c>
      <c r="AY2667" s="145" t="s">
        <v>135</v>
      </c>
    </row>
    <row r="2668" spans="2:51" s="12" customFormat="1">
      <c r="B2668" s="143"/>
      <c r="D2668" s="144" t="s">
        <v>143</v>
      </c>
      <c r="E2668" s="145" t="s">
        <v>1</v>
      </c>
      <c r="F2668" s="146" t="s">
        <v>3192</v>
      </c>
      <c r="H2668" s="147">
        <v>1.236</v>
      </c>
      <c r="L2668" s="143"/>
      <c r="M2668" s="148"/>
      <c r="T2668" s="149"/>
      <c r="AT2668" s="145" t="s">
        <v>143</v>
      </c>
      <c r="AU2668" s="145" t="s">
        <v>81</v>
      </c>
      <c r="AV2668" s="12" t="s">
        <v>81</v>
      </c>
      <c r="AW2668" s="12" t="s">
        <v>27</v>
      </c>
      <c r="AX2668" s="12" t="s">
        <v>71</v>
      </c>
      <c r="AY2668" s="145" t="s">
        <v>135</v>
      </c>
    </row>
    <row r="2669" spans="2:51" s="12" customFormat="1">
      <c r="B2669" s="143"/>
      <c r="D2669" s="144" t="s">
        <v>143</v>
      </c>
      <c r="E2669" s="145" t="s">
        <v>1</v>
      </c>
      <c r="F2669" s="146" t="s">
        <v>847</v>
      </c>
      <c r="H2669" s="147">
        <v>3.5750000000000002</v>
      </c>
      <c r="L2669" s="143"/>
      <c r="M2669" s="148"/>
      <c r="T2669" s="149"/>
      <c r="AT2669" s="145" t="s">
        <v>143</v>
      </c>
      <c r="AU2669" s="145" t="s">
        <v>81</v>
      </c>
      <c r="AV2669" s="12" t="s">
        <v>81</v>
      </c>
      <c r="AW2669" s="12" t="s">
        <v>27</v>
      </c>
      <c r="AX2669" s="12" t="s">
        <v>71</v>
      </c>
      <c r="AY2669" s="145" t="s">
        <v>135</v>
      </c>
    </row>
    <row r="2670" spans="2:51" s="12" customFormat="1">
      <c r="B2670" s="143"/>
      <c r="D2670" s="144" t="s">
        <v>143</v>
      </c>
      <c r="E2670" s="145" t="s">
        <v>1</v>
      </c>
      <c r="F2670" s="146" t="s">
        <v>3193</v>
      </c>
      <c r="H2670" s="147">
        <v>0.6</v>
      </c>
      <c r="L2670" s="143"/>
      <c r="M2670" s="148"/>
      <c r="T2670" s="149"/>
      <c r="AT2670" s="145" t="s">
        <v>143</v>
      </c>
      <c r="AU2670" s="145" t="s">
        <v>81</v>
      </c>
      <c r="AV2670" s="12" t="s">
        <v>81</v>
      </c>
      <c r="AW2670" s="12" t="s">
        <v>27</v>
      </c>
      <c r="AX2670" s="12" t="s">
        <v>71</v>
      </c>
      <c r="AY2670" s="145" t="s">
        <v>135</v>
      </c>
    </row>
    <row r="2671" spans="2:51" s="12" customFormat="1">
      <c r="B2671" s="143"/>
      <c r="D2671" s="144" t="s">
        <v>143</v>
      </c>
      <c r="E2671" s="145" t="s">
        <v>1</v>
      </c>
      <c r="F2671" s="146" t="s">
        <v>3194</v>
      </c>
      <c r="H2671" s="147">
        <v>6.3780000000000001</v>
      </c>
      <c r="L2671" s="143"/>
      <c r="M2671" s="148"/>
      <c r="T2671" s="149"/>
      <c r="AT2671" s="145" t="s">
        <v>143</v>
      </c>
      <c r="AU2671" s="145" t="s">
        <v>81</v>
      </c>
      <c r="AV2671" s="12" t="s">
        <v>81</v>
      </c>
      <c r="AW2671" s="12" t="s">
        <v>27</v>
      </c>
      <c r="AX2671" s="12" t="s">
        <v>71</v>
      </c>
      <c r="AY2671" s="145" t="s">
        <v>135</v>
      </c>
    </row>
    <row r="2672" spans="2:51" s="12" customFormat="1">
      <c r="B2672" s="143"/>
      <c r="D2672" s="144" t="s">
        <v>143</v>
      </c>
      <c r="E2672" s="145" t="s">
        <v>1</v>
      </c>
      <c r="F2672" s="146" t="s">
        <v>3195</v>
      </c>
      <c r="H2672" s="147">
        <v>2.25</v>
      </c>
      <c r="L2672" s="143"/>
      <c r="M2672" s="148"/>
      <c r="T2672" s="149"/>
      <c r="AT2672" s="145" t="s">
        <v>143</v>
      </c>
      <c r="AU2672" s="145" t="s">
        <v>81</v>
      </c>
      <c r="AV2672" s="12" t="s">
        <v>81</v>
      </c>
      <c r="AW2672" s="12" t="s">
        <v>27</v>
      </c>
      <c r="AX2672" s="12" t="s">
        <v>71</v>
      </c>
      <c r="AY2672" s="145" t="s">
        <v>135</v>
      </c>
    </row>
    <row r="2673" spans="2:51" s="12" customFormat="1">
      <c r="B2673" s="143"/>
      <c r="D2673" s="144" t="s">
        <v>143</v>
      </c>
      <c r="E2673" s="145" t="s">
        <v>1</v>
      </c>
      <c r="F2673" s="146" t="s">
        <v>3196</v>
      </c>
      <c r="H2673" s="147">
        <v>1.093</v>
      </c>
      <c r="L2673" s="143"/>
      <c r="M2673" s="148"/>
      <c r="T2673" s="149"/>
      <c r="AT2673" s="145" t="s">
        <v>143</v>
      </c>
      <c r="AU2673" s="145" t="s">
        <v>81</v>
      </c>
      <c r="AV2673" s="12" t="s">
        <v>81</v>
      </c>
      <c r="AW2673" s="12" t="s">
        <v>27</v>
      </c>
      <c r="AX2673" s="12" t="s">
        <v>71</v>
      </c>
      <c r="AY2673" s="145" t="s">
        <v>135</v>
      </c>
    </row>
    <row r="2674" spans="2:51" s="12" customFormat="1">
      <c r="B2674" s="143"/>
      <c r="D2674" s="144" t="s">
        <v>143</v>
      </c>
      <c r="E2674" s="145" t="s">
        <v>1</v>
      </c>
      <c r="F2674" s="146" t="s">
        <v>3197</v>
      </c>
      <c r="H2674" s="147">
        <v>1.093</v>
      </c>
      <c r="L2674" s="143"/>
      <c r="M2674" s="148"/>
      <c r="T2674" s="149"/>
      <c r="AT2674" s="145" t="s">
        <v>143</v>
      </c>
      <c r="AU2674" s="145" t="s">
        <v>81</v>
      </c>
      <c r="AV2674" s="12" t="s">
        <v>81</v>
      </c>
      <c r="AW2674" s="12" t="s">
        <v>27</v>
      </c>
      <c r="AX2674" s="12" t="s">
        <v>71</v>
      </c>
      <c r="AY2674" s="145" t="s">
        <v>135</v>
      </c>
    </row>
    <row r="2675" spans="2:51" s="12" customFormat="1">
      <c r="B2675" s="143"/>
      <c r="D2675" s="144" t="s">
        <v>143</v>
      </c>
      <c r="E2675" s="145" t="s">
        <v>1</v>
      </c>
      <c r="F2675" s="146" t="s">
        <v>3198</v>
      </c>
      <c r="H2675" s="147">
        <v>11.65</v>
      </c>
      <c r="L2675" s="143"/>
      <c r="M2675" s="148"/>
      <c r="T2675" s="149"/>
      <c r="AT2675" s="145" t="s">
        <v>143</v>
      </c>
      <c r="AU2675" s="145" t="s">
        <v>81</v>
      </c>
      <c r="AV2675" s="12" t="s">
        <v>81</v>
      </c>
      <c r="AW2675" s="12" t="s">
        <v>27</v>
      </c>
      <c r="AX2675" s="12" t="s">
        <v>71</v>
      </c>
      <c r="AY2675" s="145" t="s">
        <v>135</v>
      </c>
    </row>
    <row r="2676" spans="2:51" s="12" customFormat="1">
      <c r="B2676" s="143"/>
      <c r="D2676" s="144" t="s">
        <v>143</v>
      </c>
      <c r="E2676" s="145" t="s">
        <v>1</v>
      </c>
      <c r="F2676" s="146" t="s">
        <v>647</v>
      </c>
      <c r="H2676" s="147">
        <v>-1.7729999999999999</v>
      </c>
      <c r="L2676" s="143"/>
      <c r="M2676" s="148"/>
      <c r="T2676" s="149"/>
      <c r="AT2676" s="145" t="s">
        <v>143</v>
      </c>
      <c r="AU2676" s="145" t="s">
        <v>81</v>
      </c>
      <c r="AV2676" s="12" t="s">
        <v>81</v>
      </c>
      <c r="AW2676" s="12" t="s">
        <v>27</v>
      </c>
      <c r="AX2676" s="12" t="s">
        <v>71</v>
      </c>
      <c r="AY2676" s="145" t="s">
        <v>135</v>
      </c>
    </row>
    <row r="2677" spans="2:51" s="12" customFormat="1">
      <c r="B2677" s="143"/>
      <c r="D2677" s="144" t="s">
        <v>143</v>
      </c>
      <c r="E2677" s="145" t="s">
        <v>1</v>
      </c>
      <c r="F2677" s="146" t="s">
        <v>3199</v>
      </c>
      <c r="H2677" s="147">
        <v>15.05</v>
      </c>
      <c r="L2677" s="143"/>
      <c r="M2677" s="148"/>
      <c r="T2677" s="149"/>
      <c r="AT2677" s="145" t="s">
        <v>143</v>
      </c>
      <c r="AU2677" s="145" t="s">
        <v>81</v>
      </c>
      <c r="AV2677" s="12" t="s">
        <v>81</v>
      </c>
      <c r="AW2677" s="12" t="s">
        <v>27</v>
      </c>
      <c r="AX2677" s="12" t="s">
        <v>71</v>
      </c>
      <c r="AY2677" s="145" t="s">
        <v>135</v>
      </c>
    </row>
    <row r="2678" spans="2:51" s="12" customFormat="1">
      <c r="B2678" s="143"/>
      <c r="D2678" s="144" t="s">
        <v>143</v>
      </c>
      <c r="E2678" s="145" t="s">
        <v>1</v>
      </c>
      <c r="F2678" s="146" t="s">
        <v>647</v>
      </c>
      <c r="H2678" s="147">
        <v>-1.7729999999999999</v>
      </c>
      <c r="L2678" s="143"/>
      <c r="M2678" s="148"/>
      <c r="T2678" s="149"/>
      <c r="AT2678" s="145" t="s">
        <v>143</v>
      </c>
      <c r="AU2678" s="145" t="s">
        <v>81</v>
      </c>
      <c r="AV2678" s="12" t="s">
        <v>81</v>
      </c>
      <c r="AW2678" s="12" t="s">
        <v>27</v>
      </c>
      <c r="AX2678" s="12" t="s">
        <v>71</v>
      </c>
      <c r="AY2678" s="145" t="s">
        <v>135</v>
      </c>
    </row>
    <row r="2679" spans="2:51" s="12" customFormat="1">
      <c r="B2679" s="143"/>
      <c r="D2679" s="144" t="s">
        <v>143</v>
      </c>
      <c r="E2679" s="145" t="s">
        <v>1</v>
      </c>
      <c r="F2679" s="146" t="s">
        <v>3200</v>
      </c>
      <c r="H2679" s="147">
        <v>1.7869999999999999</v>
      </c>
      <c r="L2679" s="143"/>
      <c r="M2679" s="148"/>
      <c r="T2679" s="149"/>
      <c r="AT2679" s="145" t="s">
        <v>143</v>
      </c>
      <c r="AU2679" s="145" t="s">
        <v>81</v>
      </c>
      <c r="AV2679" s="12" t="s">
        <v>81</v>
      </c>
      <c r="AW2679" s="12" t="s">
        <v>27</v>
      </c>
      <c r="AX2679" s="12" t="s">
        <v>71</v>
      </c>
      <c r="AY2679" s="145" t="s">
        <v>135</v>
      </c>
    </row>
    <row r="2680" spans="2:51" s="15" customFormat="1">
      <c r="B2680" s="175"/>
      <c r="D2680" s="144" t="s">
        <v>143</v>
      </c>
      <c r="E2680" s="176" t="s">
        <v>1</v>
      </c>
      <c r="F2680" s="177" t="s">
        <v>590</v>
      </c>
      <c r="H2680" s="178">
        <v>67.080000000000013</v>
      </c>
      <c r="L2680" s="175"/>
      <c r="M2680" s="179"/>
      <c r="T2680" s="180"/>
      <c r="AT2680" s="176" t="s">
        <v>143</v>
      </c>
      <c r="AU2680" s="176" t="s">
        <v>81</v>
      </c>
      <c r="AV2680" s="15" t="s">
        <v>150</v>
      </c>
      <c r="AW2680" s="15" t="s">
        <v>27</v>
      </c>
      <c r="AX2680" s="15" t="s">
        <v>71</v>
      </c>
      <c r="AY2680" s="176" t="s">
        <v>135</v>
      </c>
    </row>
    <row r="2681" spans="2:51" s="14" customFormat="1">
      <c r="B2681" s="156"/>
      <c r="D2681" s="144" t="s">
        <v>143</v>
      </c>
      <c r="E2681" s="157" t="s">
        <v>1</v>
      </c>
      <c r="F2681" s="158" t="s">
        <v>591</v>
      </c>
      <c r="H2681" s="157" t="s">
        <v>1</v>
      </c>
      <c r="L2681" s="156"/>
      <c r="M2681" s="159"/>
      <c r="T2681" s="160"/>
      <c r="AT2681" s="157" t="s">
        <v>143</v>
      </c>
      <c r="AU2681" s="157" t="s">
        <v>81</v>
      </c>
      <c r="AV2681" s="14" t="s">
        <v>79</v>
      </c>
      <c r="AW2681" s="14" t="s">
        <v>27</v>
      </c>
      <c r="AX2681" s="14" t="s">
        <v>71</v>
      </c>
      <c r="AY2681" s="157" t="s">
        <v>135</v>
      </c>
    </row>
    <row r="2682" spans="2:51" s="12" customFormat="1">
      <c r="B2682" s="143"/>
      <c r="D2682" s="144" t="s">
        <v>143</v>
      </c>
      <c r="E2682" s="145" t="s">
        <v>1</v>
      </c>
      <c r="F2682" s="146" t="s">
        <v>3201</v>
      </c>
      <c r="H2682" s="147">
        <v>1.093</v>
      </c>
      <c r="L2682" s="143"/>
      <c r="M2682" s="148"/>
      <c r="T2682" s="149"/>
      <c r="AT2682" s="145" t="s">
        <v>143</v>
      </c>
      <c r="AU2682" s="145" t="s">
        <v>81</v>
      </c>
      <c r="AV2682" s="12" t="s">
        <v>81</v>
      </c>
      <c r="AW2682" s="12" t="s">
        <v>27</v>
      </c>
      <c r="AX2682" s="12" t="s">
        <v>71</v>
      </c>
      <c r="AY2682" s="145" t="s">
        <v>135</v>
      </c>
    </row>
    <row r="2683" spans="2:51" s="12" customFormat="1">
      <c r="B2683" s="143"/>
      <c r="D2683" s="144" t="s">
        <v>143</v>
      </c>
      <c r="E2683" s="145" t="s">
        <v>1</v>
      </c>
      <c r="F2683" s="146" t="s">
        <v>3202</v>
      </c>
      <c r="H2683" s="147">
        <v>2.5089999999999999</v>
      </c>
      <c r="L2683" s="143"/>
      <c r="M2683" s="148"/>
      <c r="T2683" s="149"/>
      <c r="AT2683" s="145" t="s">
        <v>143</v>
      </c>
      <c r="AU2683" s="145" t="s">
        <v>81</v>
      </c>
      <c r="AV2683" s="12" t="s">
        <v>81</v>
      </c>
      <c r="AW2683" s="12" t="s">
        <v>27</v>
      </c>
      <c r="AX2683" s="12" t="s">
        <v>71</v>
      </c>
      <c r="AY2683" s="145" t="s">
        <v>135</v>
      </c>
    </row>
    <row r="2684" spans="2:51" s="12" customFormat="1">
      <c r="B2684" s="143"/>
      <c r="D2684" s="144" t="s">
        <v>143</v>
      </c>
      <c r="E2684" s="145" t="s">
        <v>1</v>
      </c>
      <c r="F2684" s="146" t="s">
        <v>3203</v>
      </c>
      <c r="H2684" s="147">
        <v>2.25</v>
      </c>
      <c r="L2684" s="143"/>
      <c r="M2684" s="148"/>
      <c r="T2684" s="149"/>
      <c r="AT2684" s="145" t="s">
        <v>143</v>
      </c>
      <c r="AU2684" s="145" t="s">
        <v>81</v>
      </c>
      <c r="AV2684" s="12" t="s">
        <v>81</v>
      </c>
      <c r="AW2684" s="12" t="s">
        <v>27</v>
      </c>
      <c r="AX2684" s="12" t="s">
        <v>71</v>
      </c>
      <c r="AY2684" s="145" t="s">
        <v>135</v>
      </c>
    </row>
    <row r="2685" spans="2:51" s="12" customFormat="1">
      <c r="B2685" s="143"/>
      <c r="D2685" s="144" t="s">
        <v>143</v>
      </c>
      <c r="E2685" s="145" t="s">
        <v>1</v>
      </c>
      <c r="F2685" s="146" t="s">
        <v>3204</v>
      </c>
      <c r="H2685" s="147">
        <v>4.2</v>
      </c>
      <c r="L2685" s="143"/>
      <c r="M2685" s="148"/>
      <c r="T2685" s="149"/>
      <c r="AT2685" s="145" t="s">
        <v>143</v>
      </c>
      <c r="AU2685" s="145" t="s">
        <v>81</v>
      </c>
      <c r="AV2685" s="12" t="s">
        <v>81</v>
      </c>
      <c r="AW2685" s="12" t="s">
        <v>27</v>
      </c>
      <c r="AX2685" s="12" t="s">
        <v>71</v>
      </c>
      <c r="AY2685" s="145" t="s">
        <v>135</v>
      </c>
    </row>
    <row r="2686" spans="2:51" s="12" customFormat="1">
      <c r="B2686" s="143"/>
      <c r="D2686" s="144" t="s">
        <v>143</v>
      </c>
      <c r="E2686" s="145" t="s">
        <v>1</v>
      </c>
      <c r="F2686" s="146" t="s">
        <v>3205</v>
      </c>
      <c r="H2686" s="147">
        <v>5.4</v>
      </c>
      <c r="L2686" s="143"/>
      <c r="M2686" s="148"/>
      <c r="T2686" s="149"/>
      <c r="AT2686" s="145" t="s">
        <v>143</v>
      </c>
      <c r="AU2686" s="145" t="s">
        <v>81</v>
      </c>
      <c r="AV2686" s="12" t="s">
        <v>81</v>
      </c>
      <c r="AW2686" s="12" t="s">
        <v>27</v>
      </c>
      <c r="AX2686" s="12" t="s">
        <v>71</v>
      </c>
      <c r="AY2686" s="145" t="s">
        <v>135</v>
      </c>
    </row>
    <row r="2687" spans="2:51" s="12" customFormat="1">
      <c r="B2687" s="143"/>
      <c r="D2687" s="144" t="s">
        <v>143</v>
      </c>
      <c r="E2687" s="145" t="s">
        <v>1</v>
      </c>
      <c r="F2687" s="146" t="s">
        <v>825</v>
      </c>
      <c r="H2687" s="147">
        <v>-1.44</v>
      </c>
      <c r="L2687" s="143"/>
      <c r="M2687" s="148"/>
      <c r="T2687" s="149"/>
      <c r="AT2687" s="145" t="s">
        <v>143</v>
      </c>
      <c r="AU2687" s="145" t="s">
        <v>81</v>
      </c>
      <c r="AV2687" s="12" t="s">
        <v>81</v>
      </c>
      <c r="AW2687" s="12" t="s">
        <v>27</v>
      </c>
      <c r="AX2687" s="12" t="s">
        <v>71</v>
      </c>
      <c r="AY2687" s="145" t="s">
        <v>135</v>
      </c>
    </row>
    <row r="2688" spans="2:51" s="12" customFormat="1">
      <c r="B2688" s="143"/>
      <c r="D2688" s="144" t="s">
        <v>143</v>
      </c>
      <c r="E2688" s="145" t="s">
        <v>1</v>
      </c>
      <c r="F2688" s="146" t="s">
        <v>822</v>
      </c>
      <c r="H2688" s="147">
        <v>0.9</v>
      </c>
      <c r="L2688" s="143"/>
      <c r="M2688" s="148"/>
      <c r="T2688" s="149"/>
      <c r="AT2688" s="145" t="s">
        <v>143</v>
      </c>
      <c r="AU2688" s="145" t="s">
        <v>81</v>
      </c>
      <c r="AV2688" s="12" t="s">
        <v>81</v>
      </c>
      <c r="AW2688" s="12" t="s">
        <v>27</v>
      </c>
      <c r="AX2688" s="12" t="s">
        <v>71</v>
      </c>
      <c r="AY2688" s="145" t="s">
        <v>135</v>
      </c>
    </row>
    <row r="2689" spans="2:65" s="12" customFormat="1">
      <c r="B2689" s="143"/>
      <c r="D2689" s="144" t="s">
        <v>143</v>
      </c>
      <c r="E2689" s="145" t="s">
        <v>1</v>
      </c>
      <c r="F2689" s="146" t="s">
        <v>883</v>
      </c>
      <c r="H2689" s="147">
        <v>3.75</v>
      </c>
      <c r="L2689" s="143"/>
      <c r="M2689" s="148"/>
      <c r="T2689" s="149"/>
      <c r="AT2689" s="145" t="s">
        <v>143</v>
      </c>
      <c r="AU2689" s="145" t="s">
        <v>81</v>
      </c>
      <c r="AV2689" s="12" t="s">
        <v>81</v>
      </c>
      <c r="AW2689" s="12" t="s">
        <v>27</v>
      </c>
      <c r="AX2689" s="12" t="s">
        <v>71</v>
      </c>
      <c r="AY2689" s="145" t="s">
        <v>135</v>
      </c>
    </row>
    <row r="2690" spans="2:65" s="12" customFormat="1">
      <c r="B2690" s="143"/>
      <c r="D2690" s="144" t="s">
        <v>143</v>
      </c>
      <c r="E2690" s="145" t="s">
        <v>1</v>
      </c>
      <c r="F2690" s="146" t="s">
        <v>3206</v>
      </c>
      <c r="H2690" s="147">
        <v>5.67</v>
      </c>
      <c r="L2690" s="143"/>
      <c r="M2690" s="148"/>
      <c r="T2690" s="149"/>
      <c r="AT2690" s="145" t="s">
        <v>143</v>
      </c>
      <c r="AU2690" s="145" t="s">
        <v>81</v>
      </c>
      <c r="AV2690" s="12" t="s">
        <v>81</v>
      </c>
      <c r="AW2690" s="12" t="s">
        <v>27</v>
      </c>
      <c r="AX2690" s="12" t="s">
        <v>71</v>
      </c>
      <c r="AY2690" s="145" t="s">
        <v>135</v>
      </c>
    </row>
    <row r="2691" spans="2:65" s="12" customFormat="1">
      <c r="B2691" s="143"/>
      <c r="D2691" s="144" t="s">
        <v>143</v>
      </c>
      <c r="E2691" s="145" t="s">
        <v>1</v>
      </c>
      <c r="F2691" s="146" t="s">
        <v>3182</v>
      </c>
      <c r="H2691" s="147">
        <v>2.16</v>
      </c>
      <c r="L2691" s="143"/>
      <c r="M2691" s="148"/>
      <c r="T2691" s="149"/>
      <c r="AT2691" s="145" t="s">
        <v>143</v>
      </c>
      <c r="AU2691" s="145" t="s">
        <v>81</v>
      </c>
      <c r="AV2691" s="12" t="s">
        <v>81</v>
      </c>
      <c r="AW2691" s="12" t="s">
        <v>27</v>
      </c>
      <c r="AX2691" s="12" t="s">
        <v>71</v>
      </c>
      <c r="AY2691" s="145" t="s">
        <v>135</v>
      </c>
    </row>
    <row r="2692" spans="2:65" s="12" customFormat="1">
      <c r="B2692" s="143"/>
      <c r="D2692" s="144" t="s">
        <v>143</v>
      </c>
      <c r="E2692" s="145" t="s">
        <v>1</v>
      </c>
      <c r="F2692" s="146" t="s">
        <v>3207</v>
      </c>
      <c r="H2692" s="147">
        <v>1.6679999999999999</v>
      </c>
      <c r="L2692" s="143"/>
      <c r="M2692" s="148"/>
      <c r="T2692" s="149"/>
      <c r="AT2692" s="145" t="s">
        <v>143</v>
      </c>
      <c r="AU2692" s="145" t="s">
        <v>81</v>
      </c>
      <c r="AV2692" s="12" t="s">
        <v>81</v>
      </c>
      <c r="AW2692" s="12" t="s">
        <v>27</v>
      </c>
      <c r="AX2692" s="12" t="s">
        <v>71</v>
      </c>
      <c r="AY2692" s="145" t="s">
        <v>135</v>
      </c>
    </row>
    <row r="2693" spans="2:65" s="15" customFormat="1">
      <c r="B2693" s="175"/>
      <c r="D2693" s="144" t="s">
        <v>143</v>
      </c>
      <c r="E2693" s="176" t="s">
        <v>1</v>
      </c>
      <c r="F2693" s="177" t="s">
        <v>590</v>
      </c>
      <c r="H2693" s="178">
        <v>28.16</v>
      </c>
      <c r="L2693" s="175"/>
      <c r="M2693" s="179"/>
      <c r="T2693" s="180"/>
      <c r="AT2693" s="176" t="s">
        <v>143</v>
      </c>
      <c r="AU2693" s="176" t="s">
        <v>81</v>
      </c>
      <c r="AV2693" s="15" t="s">
        <v>150</v>
      </c>
      <c r="AW2693" s="15" t="s">
        <v>27</v>
      </c>
      <c r="AX2693" s="15" t="s">
        <v>71</v>
      </c>
      <c r="AY2693" s="176" t="s">
        <v>135</v>
      </c>
    </row>
    <row r="2694" spans="2:65" s="13" customFormat="1">
      <c r="B2694" s="150"/>
      <c r="D2694" s="144" t="s">
        <v>143</v>
      </c>
      <c r="E2694" s="151" t="s">
        <v>1</v>
      </c>
      <c r="F2694" s="152" t="s">
        <v>174</v>
      </c>
      <c r="H2694" s="153">
        <v>490.82699999999994</v>
      </c>
      <c r="L2694" s="150"/>
      <c r="M2694" s="154"/>
      <c r="T2694" s="155"/>
      <c r="AT2694" s="151" t="s">
        <v>143</v>
      </c>
      <c r="AU2694" s="151" t="s">
        <v>81</v>
      </c>
      <c r="AV2694" s="13" t="s">
        <v>141</v>
      </c>
      <c r="AW2694" s="13" t="s">
        <v>27</v>
      </c>
      <c r="AX2694" s="13" t="s">
        <v>79</v>
      </c>
      <c r="AY2694" s="151" t="s">
        <v>135</v>
      </c>
    </row>
    <row r="2695" spans="2:65" s="1" customFormat="1" ht="24.15" customHeight="1">
      <c r="B2695" s="129"/>
      <c r="C2695" s="130" t="s">
        <v>3208</v>
      </c>
      <c r="D2695" s="130" t="s">
        <v>137</v>
      </c>
      <c r="E2695" s="131" t="s">
        <v>3209</v>
      </c>
      <c r="F2695" s="132" t="s">
        <v>3210</v>
      </c>
      <c r="G2695" s="133" t="s">
        <v>188</v>
      </c>
      <c r="H2695" s="134">
        <v>22.273</v>
      </c>
      <c r="I2695" s="135"/>
      <c r="J2695" s="135">
        <f>ROUND(I2695*H2695,2)</f>
        <v>0</v>
      </c>
      <c r="K2695" s="136"/>
      <c r="L2695" s="29"/>
      <c r="M2695" s="137" t="s">
        <v>1</v>
      </c>
      <c r="N2695" s="138" t="s">
        <v>36</v>
      </c>
      <c r="O2695" s="139">
        <v>0.20399999999999999</v>
      </c>
      <c r="P2695" s="139">
        <f>O2695*H2695</f>
        <v>4.5436920000000001</v>
      </c>
      <c r="Q2695" s="139">
        <v>7.3999999999999999E-4</v>
      </c>
      <c r="R2695" s="139">
        <f>Q2695*H2695</f>
        <v>1.648202E-2</v>
      </c>
      <c r="S2695" s="139">
        <v>0</v>
      </c>
      <c r="T2695" s="140">
        <f>S2695*H2695</f>
        <v>0</v>
      </c>
      <c r="AR2695" s="141" t="s">
        <v>221</v>
      </c>
      <c r="AT2695" s="141" t="s">
        <v>137</v>
      </c>
      <c r="AU2695" s="141" t="s">
        <v>81</v>
      </c>
      <c r="AY2695" s="17" t="s">
        <v>135</v>
      </c>
      <c r="BE2695" s="142">
        <f>IF(N2695="základní",J2695,0)</f>
        <v>0</v>
      </c>
      <c r="BF2695" s="142">
        <f>IF(N2695="snížená",J2695,0)</f>
        <v>0</v>
      </c>
      <c r="BG2695" s="142">
        <f>IF(N2695="zákl. přenesená",J2695,0)</f>
        <v>0</v>
      </c>
      <c r="BH2695" s="142">
        <f>IF(N2695="sníž. přenesená",J2695,0)</f>
        <v>0</v>
      </c>
      <c r="BI2695" s="142">
        <f>IF(N2695="nulová",J2695,0)</f>
        <v>0</v>
      </c>
      <c r="BJ2695" s="17" t="s">
        <v>79</v>
      </c>
      <c r="BK2695" s="142">
        <f>ROUND(I2695*H2695,2)</f>
        <v>0</v>
      </c>
      <c r="BL2695" s="17" t="s">
        <v>221</v>
      </c>
      <c r="BM2695" s="141" t="s">
        <v>3211</v>
      </c>
    </row>
    <row r="2696" spans="2:65" s="14" customFormat="1">
      <c r="B2696" s="156"/>
      <c r="D2696" s="144" t="s">
        <v>143</v>
      </c>
      <c r="E2696" s="157" t="s">
        <v>1</v>
      </c>
      <c r="F2696" s="158" t="s">
        <v>584</v>
      </c>
      <c r="H2696" s="157" t="s">
        <v>1</v>
      </c>
      <c r="L2696" s="156"/>
      <c r="M2696" s="159"/>
      <c r="T2696" s="160"/>
      <c r="AT2696" s="157" t="s">
        <v>143</v>
      </c>
      <c r="AU2696" s="157" t="s">
        <v>81</v>
      </c>
      <c r="AV2696" s="14" t="s">
        <v>79</v>
      </c>
      <c r="AW2696" s="14" t="s">
        <v>27</v>
      </c>
      <c r="AX2696" s="14" t="s">
        <v>71</v>
      </c>
      <c r="AY2696" s="157" t="s">
        <v>135</v>
      </c>
    </row>
    <row r="2697" spans="2:65" s="12" customFormat="1" ht="20.399999999999999">
      <c r="B2697" s="143"/>
      <c r="D2697" s="144" t="s">
        <v>143</v>
      </c>
      <c r="E2697" s="145" t="s">
        <v>1</v>
      </c>
      <c r="F2697" s="146" t="s">
        <v>3212</v>
      </c>
      <c r="H2697" s="147">
        <v>13.782</v>
      </c>
      <c r="L2697" s="143"/>
      <c r="M2697" s="148"/>
      <c r="T2697" s="149"/>
      <c r="AT2697" s="145" t="s">
        <v>143</v>
      </c>
      <c r="AU2697" s="145" t="s">
        <v>81</v>
      </c>
      <c r="AV2697" s="12" t="s">
        <v>81</v>
      </c>
      <c r="AW2697" s="12" t="s">
        <v>27</v>
      </c>
      <c r="AX2697" s="12" t="s">
        <v>71</v>
      </c>
      <c r="AY2697" s="145" t="s">
        <v>135</v>
      </c>
    </row>
    <row r="2698" spans="2:65" s="14" customFormat="1">
      <c r="B2698" s="156"/>
      <c r="D2698" s="144" t="s">
        <v>143</v>
      </c>
      <c r="E2698" s="157" t="s">
        <v>1</v>
      </c>
      <c r="F2698" s="158" t="s">
        <v>591</v>
      </c>
      <c r="H2698" s="157" t="s">
        <v>1</v>
      </c>
      <c r="L2698" s="156"/>
      <c r="M2698" s="159"/>
      <c r="T2698" s="160"/>
      <c r="AT2698" s="157" t="s">
        <v>143</v>
      </c>
      <c r="AU2698" s="157" t="s">
        <v>81</v>
      </c>
      <c r="AV2698" s="14" t="s">
        <v>79</v>
      </c>
      <c r="AW2698" s="14" t="s">
        <v>27</v>
      </c>
      <c r="AX2698" s="14" t="s">
        <v>71</v>
      </c>
      <c r="AY2698" s="157" t="s">
        <v>135</v>
      </c>
    </row>
    <row r="2699" spans="2:65" s="12" customFormat="1">
      <c r="B2699" s="143"/>
      <c r="D2699" s="144" t="s">
        <v>143</v>
      </c>
      <c r="E2699" s="145" t="s">
        <v>1</v>
      </c>
      <c r="F2699" s="146" t="s">
        <v>3213</v>
      </c>
      <c r="H2699" s="147">
        <v>8.4909999999999997</v>
      </c>
      <c r="L2699" s="143"/>
      <c r="M2699" s="148"/>
      <c r="T2699" s="149"/>
      <c r="AT2699" s="145" t="s">
        <v>143</v>
      </c>
      <c r="AU2699" s="145" t="s">
        <v>81</v>
      </c>
      <c r="AV2699" s="12" t="s">
        <v>81</v>
      </c>
      <c r="AW2699" s="12" t="s">
        <v>27</v>
      </c>
      <c r="AX2699" s="12" t="s">
        <v>71</v>
      </c>
      <c r="AY2699" s="145" t="s">
        <v>135</v>
      </c>
    </row>
    <row r="2700" spans="2:65" s="13" customFormat="1">
      <c r="B2700" s="150"/>
      <c r="D2700" s="144" t="s">
        <v>143</v>
      </c>
      <c r="E2700" s="151" t="s">
        <v>1</v>
      </c>
      <c r="F2700" s="152" t="s">
        <v>174</v>
      </c>
      <c r="H2700" s="153">
        <v>22.273</v>
      </c>
      <c r="L2700" s="150"/>
      <c r="M2700" s="154"/>
      <c r="T2700" s="155"/>
      <c r="AT2700" s="151" t="s">
        <v>143</v>
      </c>
      <c r="AU2700" s="151" t="s">
        <v>81</v>
      </c>
      <c r="AV2700" s="13" t="s">
        <v>141</v>
      </c>
      <c r="AW2700" s="13" t="s">
        <v>27</v>
      </c>
      <c r="AX2700" s="13" t="s">
        <v>79</v>
      </c>
      <c r="AY2700" s="151" t="s">
        <v>135</v>
      </c>
    </row>
    <row r="2701" spans="2:65" s="1" customFormat="1" ht="16.5" customHeight="1">
      <c r="B2701" s="129"/>
      <c r="C2701" s="161" t="s">
        <v>3214</v>
      </c>
      <c r="D2701" s="161" t="s">
        <v>212</v>
      </c>
      <c r="E2701" s="162" t="s">
        <v>3215</v>
      </c>
      <c r="F2701" s="163" t="s">
        <v>3216</v>
      </c>
      <c r="G2701" s="164" t="s">
        <v>140</v>
      </c>
      <c r="H2701" s="165">
        <v>543.58500000000004</v>
      </c>
      <c r="I2701" s="166"/>
      <c r="J2701" s="166">
        <f>ROUND(I2701*H2701,2)</f>
        <v>0</v>
      </c>
      <c r="K2701" s="167"/>
      <c r="L2701" s="168"/>
      <c r="M2701" s="169" t="s">
        <v>1</v>
      </c>
      <c r="N2701" s="170" t="s">
        <v>36</v>
      </c>
      <c r="O2701" s="139">
        <v>0</v>
      </c>
      <c r="P2701" s="139">
        <f>O2701*H2701</f>
        <v>0</v>
      </c>
      <c r="Q2701" s="139">
        <v>9.7999999999999997E-3</v>
      </c>
      <c r="R2701" s="139">
        <f>Q2701*H2701</f>
        <v>5.3271329999999999</v>
      </c>
      <c r="S2701" s="139">
        <v>0</v>
      </c>
      <c r="T2701" s="140">
        <f>S2701*H2701</f>
        <v>0</v>
      </c>
      <c r="AR2701" s="141" t="s">
        <v>302</v>
      </c>
      <c r="AT2701" s="141" t="s">
        <v>212</v>
      </c>
      <c r="AU2701" s="141" t="s">
        <v>81</v>
      </c>
      <c r="AY2701" s="17" t="s">
        <v>135</v>
      </c>
      <c r="BE2701" s="142">
        <f>IF(N2701="základní",J2701,0)</f>
        <v>0</v>
      </c>
      <c r="BF2701" s="142">
        <f>IF(N2701="snížená",J2701,0)</f>
        <v>0</v>
      </c>
      <c r="BG2701" s="142">
        <f>IF(N2701="zákl. přenesená",J2701,0)</f>
        <v>0</v>
      </c>
      <c r="BH2701" s="142">
        <f>IF(N2701="sníž. přenesená",J2701,0)</f>
        <v>0</v>
      </c>
      <c r="BI2701" s="142">
        <f>IF(N2701="nulová",J2701,0)</f>
        <v>0</v>
      </c>
      <c r="BJ2701" s="17" t="s">
        <v>79</v>
      </c>
      <c r="BK2701" s="142">
        <f>ROUND(I2701*H2701,2)</f>
        <v>0</v>
      </c>
      <c r="BL2701" s="17" t="s">
        <v>221</v>
      </c>
      <c r="BM2701" s="141" t="s">
        <v>3217</v>
      </c>
    </row>
    <row r="2702" spans="2:65" s="12" customFormat="1">
      <c r="B2702" s="143"/>
      <c r="D2702" s="144" t="s">
        <v>143</v>
      </c>
      <c r="E2702" s="145" t="s">
        <v>1</v>
      </c>
      <c r="F2702" s="146" t="s">
        <v>3218</v>
      </c>
      <c r="H2702" s="147">
        <v>490.827</v>
      </c>
      <c r="L2702" s="143"/>
      <c r="M2702" s="148"/>
      <c r="T2702" s="149"/>
      <c r="AT2702" s="145" t="s">
        <v>143</v>
      </c>
      <c r="AU2702" s="145" t="s">
        <v>81</v>
      </c>
      <c r="AV2702" s="12" t="s">
        <v>81</v>
      </c>
      <c r="AW2702" s="12" t="s">
        <v>27</v>
      </c>
      <c r="AX2702" s="12" t="s">
        <v>71</v>
      </c>
      <c r="AY2702" s="145" t="s">
        <v>135</v>
      </c>
    </row>
    <row r="2703" spans="2:65" s="14" customFormat="1">
      <c r="B2703" s="156"/>
      <c r="D2703" s="144" t="s">
        <v>143</v>
      </c>
      <c r="E2703" s="157" t="s">
        <v>1</v>
      </c>
      <c r="F2703" s="158" t="s">
        <v>3219</v>
      </c>
      <c r="H2703" s="157" t="s">
        <v>1</v>
      </c>
      <c r="L2703" s="156"/>
      <c r="M2703" s="159"/>
      <c r="T2703" s="160"/>
      <c r="AT2703" s="157" t="s">
        <v>143</v>
      </c>
      <c r="AU2703" s="157" t="s">
        <v>81</v>
      </c>
      <c r="AV2703" s="14" t="s">
        <v>79</v>
      </c>
      <c r="AW2703" s="14" t="s">
        <v>27</v>
      </c>
      <c r="AX2703" s="14" t="s">
        <v>71</v>
      </c>
      <c r="AY2703" s="157" t="s">
        <v>135</v>
      </c>
    </row>
    <row r="2704" spans="2:65" s="14" customFormat="1">
      <c r="B2704" s="156"/>
      <c r="D2704" s="144" t="s">
        <v>143</v>
      </c>
      <c r="E2704" s="157" t="s">
        <v>1</v>
      </c>
      <c r="F2704" s="158" t="s">
        <v>584</v>
      </c>
      <c r="H2704" s="157" t="s">
        <v>1</v>
      </c>
      <c r="L2704" s="156"/>
      <c r="M2704" s="159"/>
      <c r="T2704" s="160"/>
      <c r="AT2704" s="157" t="s">
        <v>143</v>
      </c>
      <c r="AU2704" s="157" t="s">
        <v>81</v>
      </c>
      <c r="AV2704" s="14" t="s">
        <v>79</v>
      </c>
      <c r="AW2704" s="14" t="s">
        <v>27</v>
      </c>
      <c r="AX2704" s="14" t="s">
        <v>71</v>
      </c>
      <c r="AY2704" s="157" t="s">
        <v>135</v>
      </c>
    </row>
    <row r="2705" spans="2:65" s="12" customFormat="1" ht="20.399999999999999">
      <c r="B2705" s="143"/>
      <c r="D2705" s="144" t="s">
        <v>143</v>
      </c>
      <c r="E2705" s="145" t="s">
        <v>1</v>
      </c>
      <c r="F2705" s="146" t="s">
        <v>3220</v>
      </c>
      <c r="H2705" s="147">
        <v>2.0670000000000002</v>
      </c>
      <c r="L2705" s="143"/>
      <c r="M2705" s="148"/>
      <c r="T2705" s="149"/>
      <c r="AT2705" s="145" t="s">
        <v>143</v>
      </c>
      <c r="AU2705" s="145" t="s">
        <v>81</v>
      </c>
      <c r="AV2705" s="12" t="s">
        <v>81</v>
      </c>
      <c r="AW2705" s="12" t="s">
        <v>27</v>
      </c>
      <c r="AX2705" s="12" t="s">
        <v>71</v>
      </c>
      <c r="AY2705" s="145" t="s">
        <v>135</v>
      </c>
    </row>
    <row r="2706" spans="2:65" s="14" customFormat="1">
      <c r="B2706" s="156"/>
      <c r="D2706" s="144" t="s">
        <v>143</v>
      </c>
      <c r="E2706" s="157" t="s">
        <v>1</v>
      </c>
      <c r="F2706" s="158" t="s">
        <v>591</v>
      </c>
      <c r="H2706" s="157" t="s">
        <v>1</v>
      </c>
      <c r="L2706" s="156"/>
      <c r="M2706" s="159"/>
      <c r="T2706" s="160"/>
      <c r="AT2706" s="157" t="s">
        <v>143</v>
      </c>
      <c r="AU2706" s="157" t="s">
        <v>81</v>
      </c>
      <c r="AV2706" s="14" t="s">
        <v>79</v>
      </c>
      <c r="AW2706" s="14" t="s">
        <v>27</v>
      </c>
      <c r="AX2706" s="14" t="s">
        <v>71</v>
      </c>
      <c r="AY2706" s="157" t="s">
        <v>135</v>
      </c>
    </row>
    <row r="2707" spans="2:65" s="12" customFormat="1">
      <c r="B2707" s="143"/>
      <c r="D2707" s="144" t="s">
        <v>143</v>
      </c>
      <c r="E2707" s="145" t="s">
        <v>1</v>
      </c>
      <c r="F2707" s="146" t="s">
        <v>3221</v>
      </c>
      <c r="H2707" s="147">
        <v>1.274</v>
      </c>
      <c r="L2707" s="143"/>
      <c r="M2707" s="148"/>
      <c r="T2707" s="149"/>
      <c r="AT2707" s="145" t="s">
        <v>143</v>
      </c>
      <c r="AU2707" s="145" t="s">
        <v>81</v>
      </c>
      <c r="AV2707" s="12" t="s">
        <v>81</v>
      </c>
      <c r="AW2707" s="12" t="s">
        <v>27</v>
      </c>
      <c r="AX2707" s="12" t="s">
        <v>71</v>
      </c>
      <c r="AY2707" s="145" t="s">
        <v>135</v>
      </c>
    </row>
    <row r="2708" spans="2:65" s="13" customFormat="1">
      <c r="B2708" s="150"/>
      <c r="D2708" s="144" t="s">
        <v>143</v>
      </c>
      <c r="E2708" s="151" t="s">
        <v>1</v>
      </c>
      <c r="F2708" s="152" t="s">
        <v>174</v>
      </c>
      <c r="H2708" s="153">
        <v>494.16800000000001</v>
      </c>
      <c r="L2708" s="150"/>
      <c r="M2708" s="154"/>
      <c r="T2708" s="155"/>
      <c r="AT2708" s="151" t="s">
        <v>143</v>
      </c>
      <c r="AU2708" s="151" t="s">
        <v>81</v>
      </c>
      <c r="AV2708" s="13" t="s">
        <v>141</v>
      </c>
      <c r="AW2708" s="13" t="s">
        <v>27</v>
      </c>
      <c r="AX2708" s="13" t="s">
        <v>79</v>
      </c>
      <c r="AY2708" s="151" t="s">
        <v>135</v>
      </c>
    </row>
    <row r="2709" spans="2:65" s="12" customFormat="1">
      <c r="B2709" s="143"/>
      <c r="D2709" s="144" t="s">
        <v>143</v>
      </c>
      <c r="F2709" s="146" t="s">
        <v>3222</v>
      </c>
      <c r="H2709" s="147">
        <v>543.58500000000004</v>
      </c>
      <c r="L2709" s="143"/>
      <c r="M2709" s="148"/>
      <c r="T2709" s="149"/>
      <c r="AT2709" s="145" t="s">
        <v>143</v>
      </c>
      <c r="AU2709" s="145" t="s">
        <v>81</v>
      </c>
      <c r="AV2709" s="12" t="s">
        <v>81</v>
      </c>
      <c r="AW2709" s="12" t="s">
        <v>3</v>
      </c>
      <c r="AX2709" s="12" t="s">
        <v>79</v>
      </c>
      <c r="AY2709" s="145" t="s">
        <v>135</v>
      </c>
    </row>
    <row r="2710" spans="2:65" s="1" customFormat="1" ht="24.15" customHeight="1">
      <c r="B2710" s="129"/>
      <c r="C2710" s="130" t="s">
        <v>3223</v>
      </c>
      <c r="D2710" s="130" t="s">
        <v>137</v>
      </c>
      <c r="E2710" s="131" t="s">
        <v>3224</v>
      </c>
      <c r="F2710" s="132" t="s">
        <v>3225</v>
      </c>
      <c r="G2710" s="133" t="s">
        <v>382</v>
      </c>
      <c r="H2710" s="134"/>
      <c r="I2710" s="135"/>
      <c r="J2710" s="135">
        <f>ROUND(I2710*H2710,2)</f>
        <v>0</v>
      </c>
      <c r="K2710" s="136"/>
      <c r="L2710" s="29"/>
      <c r="M2710" s="137" t="s">
        <v>1</v>
      </c>
      <c r="N2710" s="138" t="s">
        <v>36</v>
      </c>
      <c r="O2710" s="139">
        <v>0</v>
      </c>
      <c r="P2710" s="139">
        <f>O2710*H2710</f>
        <v>0</v>
      </c>
      <c r="Q2710" s="139">
        <v>0</v>
      </c>
      <c r="R2710" s="139">
        <f>Q2710*H2710</f>
        <v>0</v>
      </c>
      <c r="S2710" s="139">
        <v>0</v>
      </c>
      <c r="T2710" s="140">
        <f>S2710*H2710</f>
        <v>0</v>
      </c>
      <c r="AR2710" s="141" t="s">
        <v>221</v>
      </c>
      <c r="AT2710" s="141" t="s">
        <v>137</v>
      </c>
      <c r="AU2710" s="141" t="s">
        <v>81</v>
      </c>
      <c r="AY2710" s="17" t="s">
        <v>135</v>
      </c>
      <c r="BE2710" s="142">
        <f>IF(N2710="základní",J2710,0)</f>
        <v>0</v>
      </c>
      <c r="BF2710" s="142">
        <f>IF(N2710="snížená",J2710,0)</f>
        <v>0</v>
      </c>
      <c r="BG2710" s="142">
        <f>IF(N2710="zákl. přenesená",J2710,0)</f>
        <v>0</v>
      </c>
      <c r="BH2710" s="142">
        <f>IF(N2710="sníž. přenesená",J2710,0)</f>
        <v>0</v>
      </c>
      <c r="BI2710" s="142">
        <f>IF(N2710="nulová",J2710,0)</f>
        <v>0</v>
      </c>
      <c r="BJ2710" s="17" t="s">
        <v>79</v>
      </c>
      <c r="BK2710" s="142">
        <f>ROUND(I2710*H2710,2)</f>
        <v>0</v>
      </c>
      <c r="BL2710" s="17" t="s">
        <v>221</v>
      </c>
      <c r="BM2710" s="141" t="s">
        <v>3226</v>
      </c>
    </row>
    <row r="2711" spans="2:65" s="11" customFormat="1" ht="22.95" customHeight="1">
      <c r="B2711" s="118"/>
      <c r="D2711" s="119" t="s">
        <v>70</v>
      </c>
      <c r="E2711" s="127" t="s">
        <v>3227</v>
      </c>
      <c r="F2711" s="127" t="s">
        <v>3228</v>
      </c>
      <c r="J2711" s="128">
        <f>BK2711</f>
        <v>0</v>
      </c>
      <c r="L2711" s="118"/>
      <c r="M2711" s="122"/>
      <c r="P2711" s="123">
        <f>SUM(P2712:P2749)</f>
        <v>373.87619999999998</v>
      </c>
      <c r="R2711" s="123">
        <f>SUM(R2712:R2749)</f>
        <v>5.4718634999999995</v>
      </c>
      <c r="T2711" s="124">
        <f>SUM(T2712:T2749)</f>
        <v>0</v>
      </c>
      <c r="AR2711" s="119" t="s">
        <v>81</v>
      </c>
      <c r="AT2711" s="125" t="s">
        <v>70</v>
      </c>
      <c r="AU2711" s="125" t="s">
        <v>79</v>
      </c>
      <c r="AY2711" s="119" t="s">
        <v>135</v>
      </c>
      <c r="BK2711" s="126">
        <f>SUM(BK2712:BK2749)</f>
        <v>0</v>
      </c>
    </row>
    <row r="2712" spans="2:65" s="1" customFormat="1" ht="24.15" customHeight="1">
      <c r="B2712" s="129"/>
      <c r="C2712" s="130" t="s">
        <v>3229</v>
      </c>
      <c r="D2712" s="130" t="s">
        <v>137</v>
      </c>
      <c r="E2712" s="131" t="s">
        <v>3230</v>
      </c>
      <c r="F2712" s="132" t="s">
        <v>3231</v>
      </c>
      <c r="G2712" s="133" t="s">
        <v>153</v>
      </c>
      <c r="H2712" s="134">
        <v>13</v>
      </c>
      <c r="I2712" s="135"/>
      <c r="J2712" s="135">
        <f>ROUND(I2712*H2712,2)</f>
        <v>0</v>
      </c>
      <c r="K2712" s="136"/>
      <c r="L2712" s="29"/>
      <c r="M2712" s="137" t="s">
        <v>1</v>
      </c>
      <c r="N2712" s="138" t="s">
        <v>36</v>
      </c>
      <c r="O2712" s="139">
        <v>1.64</v>
      </c>
      <c r="P2712" s="139">
        <f>O2712*H2712</f>
        <v>21.32</v>
      </c>
      <c r="Q2712" s="139">
        <v>6.0000000000000002E-5</v>
      </c>
      <c r="R2712" s="139">
        <f>Q2712*H2712</f>
        <v>7.7999999999999999E-4</v>
      </c>
      <c r="S2712" s="139">
        <v>0</v>
      </c>
      <c r="T2712" s="140">
        <f>S2712*H2712</f>
        <v>0</v>
      </c>
      <c r="AR2712" s="141" t="s">
        <v>141</v>
      </c>
      <c r="AT2712" s="141" t="s">
        <v>137</v>
      </c>
      <c r="AU2712" s="141" t="s">
        <v>81</v>
      </c>
      <c r="AY2712" s="17" t="s">
        <v>135</v>
      </c>
      <c r="BE2712" s="142">
        <f>IF(N2712="základní",J2712,0)</f>
        <v>0</v>
      </c>
      <c r="BF2712" s="142">
        <f>IF(N2712="snížená",J2712,0)</f>
        <v>0</v>
      </c>
      <c r="BG2712" s="142">
        <f>IF(N2712="zákl. přenesená",J2712,0)</f>
        <v>0</v>
      </c>
      <c r="BH2712" s="142">
        <f>IF(N2712="sníž. přenesená",J2712,0)</f>
        <v>0</v>
      </c>
      <c r="BI2712" s="142">
        <f>IF(N2712="nulová",J2712,0)</f>
        <v>0</v>
      </c>
      <c r="BJ2712" s="17" t="s">
        <v>79</v>
      </c>
      <c r="BK2712" s="142">
        <f>ROUND(I2712*H2712,2)</f>
        <v>0</v>
      </c>
      <c r="BL2712" s="17" t="s">
        <v>141</v>
      </c>
      <c r="BM2712" s="141" t="s">
        <v>3232</v>
      </c>
    </row>
    <row r="2713" spans="2:65" s="1" customFormat="1" ht="24.15" customHeight="1">
      <c r="B2713" s="129"/>
      <c r="C2713" s="130" t="s">
        <v>3233</v>
      </c>
      <c r="D2713" s="130" t="s">
        <v>137</v>
      </c>
      <c r="E2713" s="131" t="s">
        <v>3234</v>
      </c>
      <c r="F2713" s="132" t="s">
        <v>3235</v>
      </c>
      <c r="G2713" s="133" t="s">
        <v>140</v>
      </c>
      <c r="H2713" s="134">
        <v>47</v>
      </c>
      <c r="I2713" s="135"/>
      <c r="J2713" s="135">
        <f>ROUND(I2713*H2713,2)</f>
        <v>0</v>
      </c>
      <c r="K2713" s="136"/>
      <c r="L2713" s="29"/>
      <c r="M2713" s="137" t="s">
        <v>1</v>
      </c>
      <c r="N2713" s="138" t="s">
        <v>36</v>
      </c>
      <c r="O2713" s="139">
        <v>0.184</v>
      </c>
      <c r="P2713" s="139">
        <f>O2713*H2713</f>
        <v>8.6479999999999997</v>
      </c>
      <c r="Q2713" s="139">
        <v>1.3999999999999999E-4</v>
      </c>
      <c r="R2713" s="139">
        <f>Q2713*H2713</f>
        <v>6.579999999999999E-3</v>
      </c>
      <c r="S2713" s="139">
        <v>0</v>
      </c>
      <c r="T2713" s="140">
        <f>S2713*H2713</f>
        <v>0</v>
      </c>
      <c r="AR2713" s="141" t="s">
        <v>221</v>
      </c>
      <c r="AT2713" s="141" t="s">
        <v>137</v>
      </c>
      <c r="AU2713" s="141" t="s">
        <v>81</v>
      </c>
      <c r="AY2713" s="17" t="s">
        <v>135</v>
      </c>
      <c r="BE2713" s="142">
        <f>IF(N2713="základní",J2713,0)</f>
        <v>0</v>
      </c>
      <c r="BF2713" s="142">
        <f>IF(N2713="snížená",J2713,0)</f>
        <v>0</v>
      </c>
      <c r="BG2713" s="142">
        <f>IF(N2713="zákl. přenesená",J2713,0)</f>
        <v>0</v>
      </c>
      <c r="BH2713" s="142">
        <f>IF(N2713="sníž. přenesená",J2713,0)</f>
        <v>0</v>
      </c>
      <c r="BI2713" s="142">
        <f>IF(N2713="nulová",J2713,0)</f>
        <v>0</v>
      </c>
      <c r="BJ2713" s="17" t="s">
        <v>79</v>
      </c>
      <c r="BK2713" s="142">
        <f>ROUND(I2713*H2713,2)</f>
        <v>0</v>
      </c>
      <c r="BL2713" s="17" t="s">
        <v>221</v>
      </c>
      <c r="BM2713" s="141" t="s">
        <v>3236</v>
      </c>
    </row>
    <row r="2714" spans="2:65" s="12" customFormat="1">
      <c r="B2714" s="143"/>
      <c r="D2714" s="144" t="s">
        <v>143</v>
      </c>
      <c r="E2714" s="145" t="s">
        <v>1</v>
      </c>
      <c r="F2714" s="146" t="s">
        <v>3237</v>
      </c>
      <c r="H2714" s="147">
        <v>47</v>
      </c>
      <c r="L2714" s="143"/>
      <c r="M2714" s="148"/>
      <c r="T2714" s="149"/>
      <c r="AT2714" s="145" t="s">
        <v>143</v>
      </c>
      <c r="AU2714" s="145" t="s">
        <v>81</v>
      </c>
      <c r="AV2714" s="12" t="s">
        <v>81</v>
      </c>
      <c r="AW2714" s="12" t="s">
        <v>27</v>
      </c>
      <c r="AX2714" s="12" t="s">
        <v>79</v>
      </c>
      <c r="AY2714" s="145" t="s">
        <v>135</v>
      </c>
    </row>
    <row r="2715" spans="2:65" s="1" customFormat="1" ht="24.15" customHeight="1">
      <c r="B2715" s="129"/>
      <c r="C2715" s="130" t="s">
        <v>3238</v>
      </c>
      <c r="D2715" s="130" t="s">
        <v>137</v>
      </c>
      <c r="E2715" s="131" t="s">
        <v>3239</v>
      </c>
      <c r="F2715" s="132" t="s">
        <v>3240</v>
      </c>
      <c r="G2715" s="133" t="s">
        <v>140</v>
      </c>
      <c r="H2715" s="134">
        <v>47</v>
      </c>
      <c r="I2715" s="135"/>
      <c r="J2715" s="135">
        <f>ROUND(I2715*H2715,2)</f>
        <v>0</v>
      </c>
      <c r="K2715" s="136"/>
      <c r="L2715" s="29"/>
      <c r="M2715" s="137" t="s">
        <v>1</v>
      </c>
      <c r="N2715" s="138" t="s">
        <v>36</v>
      </c>
      <c r="O2715" s="139">
        <v>0.16600000000000001</v>
      </c>
      <c r="P2715" s="139">
        <f>O2715*H2715</f>
        <v>7.8020000000000005</v>
      </c>
      <c r="Q2715" s="139">
        <v>1.2E-4</v>
      </c>
      <c r="R2715" s="139">
        <f>Q2715*H2715</f>
        <v>5.64E-3</v>
      </c>
      <c r="S2715" s="139">
        <v>0</v>
      </c>
      <c r="T2715" s="140">
        <f>S2715*H2715</f>
        <v>0</v>
      </c>
      <c r="AR2715" s="141" t="s">
        <v>221</v>
      </c>
      <c r="AT2715" s="141" t="s">
        <v>137</v>
      </c>
      <c r="AU2715" s="141" t="s">
        <v>81</v>
      </c>
      <c r="AY2715" s="17" t="s">
        <v>135</v>
      </c>
      <c r="BE2715" s="142">
        <f>IF(N2715="základní",J2715,0)</f>
        <v>0</v>
      </c>
      <c r="BF2715" s="142">
        <f>IF(N2715="snížená",J2715,0)</f>
        <v>0</v>
      </c>
      <c r="BG2715" s="142">
        <f>IF(N2715="zákl. přenesená",J2715,0)</f>
        <v>0</v>
      </c>
      <c r="BH2715" s="142">
        <f>IF(N2715="sníž. přenesená",J2715,0)</f>
        <v>0</v>
      </c>
      <c r="BI2715" s="142">
        <f>IF(N2715="nulová",J2715,0)</f>
        <v>0</v>
      </c>
      <c r="BJ2715" s="17" t="s">
        <v>79</v>
      </c>
      <c r="BK2715" s="142">
        <f>ROUND(I2715*H2715,2)</f>
        <v>0</v>
      </c>
      <c r="BL2715" s="17" t="s">
        <v>221</v>
      </c>
      <c r="BM2715" s="141" t="s">
        <v>3241</v>
      </c>
    </row>
    <row r="2716" spans="2:65" s="12" customFormat="1">
      <c r="B2716" s="143"/>
      <c r="D2716" s="144" t="s">
        <v>143</v>
      </c>
      <c r="E2716" s="145" t="s">
        <v>1</v>
      </c>
      <c r="F2716" s="146" t="s">
        <v>3237</v>
      </c>
      <c r="H2716" s="147">
        <v>47</v>
      </c>
      <c r="L2716" s="143"/>
      <c r="M2716" s="148"/>
      <c r="T2716" s="149"/>
      <c r="AT2716" s="145" t="s">
        <v>143</v>
      </c>
      <c r="AU2716" s="145" t="s">
        <v>81</v>
      </c>
      <c r="AV2716" s="12" t="s">
        <v>81</v>
      </c>
      <c r="AW2716" s="12" t="s">
        <v>27</v>
      </c>
      <c r="AX2716" s="12" t="s">
        <v>79</v>
      </c>
      <c r="AY2716" s="145" t="s">
        <v>135</v>
      </c>
    </row>
    <row r="2717" spans="2:65" s="1" customFormat="1" ht="24.15" customHeight="1">
      <c r="B2717" s="129"/>
      <c r="C2717" s="130" t="s">
        <v>3242</v>
      </c>
      <c r="D2717" s="130" t="s">
        <v>137</v>
      </c>
      <c r="E2717" s="131" t="s">
        <v>3243</v>
      </c>
      <c r="F2717" s="132" t="s">
        <v>3244</v>
      </c>
      <c r="G2717" s="133" t="s">
        <v>140</v>
      </c>
      <c r="H2717" s="134">
        <v>47</v>
      </c>
      <c r="I2717" s="135"/>
      <c r="J2717" s="135">
        <f>ROUND(I2717*H2717,2)</f>
        <v>0</v>
      </c>
      <c r="K2717" s="136"/>
      <c r="L2717" s="29"/>
      <c r="M2717" s="137" t="s">
        <v>1</v>
      </c>
      <c r="N2717" s="138" t="s">
        <v>36</v>
      </c>
      <c r="O2717" s="139">
        <v>0.17199999999999999</v>
      </c>
      <c r="P2717" s="139">
        <f>O2717*H2717</f>
        <v>8.0839999999999996</v>
      </c>
      <c r="Q2717" s="139">
        <v>1.2E-4</v>
      </c>
      <c r="R2717" s="139">
        <f>Q2717*H2717</f>
        <v>5.64E-3</v>
      </c>
      <c r="S2717" s="139">
        <v>0</v>
      </c>
      <c r="T2717" s="140">
        <f>S2717*H2717</f>
        <v>0</v>
      </c>
      <c r="AR2717" s="141" t="s">
        <v>221</v>
      </c>
      <c r="AT2717" s="141" t="s">
        <v>137</v>
      </c>
      <c r="AU2717" s="141" t="s">
        <v>81</v>
      </c>
      <c r="AY2717" s="17" t="s">
        <v>135</v>
      </c>
      <c r="BE2717" s="142">
        <f>IF(N2717="základní",J2717,0)</f>
        <v>0</v>
      </c>
      <c r="BF2717" s="142">
        <f>IF(N2717="snížená",J2717,0)</f>
        <v>0</v>
      </c>
      <c r="BG2717" s="142">
        <f>IF(N2717="zákl. přenesená",J2717,0)</f>
        <v>0</v>
      </c>
      <c r="BH2717" s="142">
        <f>IF(N2717="sníž. přenesená",J2717,0)</f>
        <v>0</v>
      </c>
      <c r="BI2717" s="142">
        <f>IF(N2717="nulová",J2717,0)</f>
        <v>0</v>
      </c>
      <c r="BJ2717" s="17" t="s">
        <v>79</v>
      </c>
      <c r="BK2717" s="142">
        <f>ROUND(I2717*H2717,2)</f>
        <v>0</v>
      </c>
      <c r="BL2717" s="17" t="s">
        <v>221</v>
      </c>
      <c r="BM2717" s="141" t="s">
        <v>3245</v>
      </c>
    </row>
    <row r="2718" spans="2:65" s="1" customFormat="1" ht="24.15" customHeight="1">
      <c r="B2718" s="129"/>
      <c r="C2718" s="130" t="s">
        <v>3246</v>
      </c>
      <c r="D2718" s="130" t="s">
        <v>137</v>
      </c>
      <c r="E2718" s="131" t="s">
        <v>3247</v>
      </c>
      <c r="F2718" s="132" t="s">
        <v>3248</v>
      </c>
      <c r="G2718" s="133" t="s">
        <v>140</v>
      </c>
      <c r="H2718" s="134">
        <v>426.995</v>
      </c>
      <c r="I2718" s="135"/>
      <c r="J2718" s="135">
        <f>ROUND(I2718*H2718,2)</f>
        <v>0</v>
      </c>
      <c r="K2718" s="136"/>
      <c r="L2718" s="29"/>
      <c r="M2718" s="137" t="s">
        <v>1</v>
      </c>
      <c r="N2718" s="138" t="s">
        <v>36</v>
      </c>
      <c r="O2718" s="139">
        <v>0.184</v>
      </c>
      <c r="P2718" s="139">
        <f>O2718*H2718</f>
        <v>78.567080000000004</v>
      </c>
      <c r="Q2718" s="139">
        <v>1.2999999999999999E-4</v>
      </c>
      <c r="R2718" s="139">
        <f>Q2718*H2718</f>
        <v>5.5509349999999999E-2</v>
      </c>
      <c r="S2718" s="139">
        <v>0</v>
      </c>
      <c r="T2718" s="140">
        <f>S2718*H2718</f>
        <v>0</v>
      </c>
      <c r="AR2718" s="141" t="s">
        <v>221</v>
      </c>
      <c r="AT2718" s="141" t="s">
        <v>137</v>
      </c>
      <c r="AU2718" s="141" t="s">
        <v>81</v>
      </c>
      <c r="AY2718" s="17" t="s">
        <v>135</v>
      </c>
      <c r="BE2718" s="142">
        <f>IF(N2718="základní",J2718,0)</f>
        <v>0</v>
      </c>
      <c r="BF2718" s="142">
        <f>IF(N2718="snížená",J2718,0)</f>
        <v>0</v>
      </c>
      <c r="BG2718" s="142">
        <f>IF(N2718="zákl. přenesená",J2718,0)</f>
        <v>0</v>
      </c>
      <c r="BH2718" s="142">
        <f>IF(N2718="sníž. přenesená",J2718,0)</f>
        <v>0</v>
      </c>
      <c r="BI2718" s="142">
        <f>IF(N2718="nulová",J2718,0)</f>
        <v>0</v>
      </c>
      <c r="BJ2718" s="17" t="s">
        <v>79</v>
      </c>
      <c r="BK2718" s="142">
        <f>ROUND(I2718*H2718,2)</f>
        <v>0</v>
      </c>
      <c r="BL2718" s="17" t="s">
        <v>221</v>
      </c>
      <c r="BM2718" s="141" t="s">
        <v>3249</v>
      </c>
    </row>
    <row r="2719" spans="2:65" s="12" customFormat="1">
      <c r="B2719" s="143"/>
      <c r="D2719" s="144" t="s">
        <v>143</v>
      </c>
      <c r="E2719" s="145" t="s">
        <v>1</v>
      </c>
      <c r="F2719" s="146" t="s">
        <v>3250</v>
      </c>
      <c r="H2719" s="147">
        <v>36.799999999999997</v>
      </c>
      <c r="L2719" s="143"/>
      <c r="M2719" s="148"/>
      <c r="T2719" s="149"/>
      <c r="AT2719" s="145" t="s">
        <v>143</v>
      </c>
      <c r="AU2719" s="145" t="s">
        <v>81</v>
      </c>
      <c r="AV2719" s="12" t="s">
        <v>81</v>
      </c>
      <c r="AW2719" s="12" t="s">
        <v>27</v>
      </c>
      <c r="AX2719" s="12" t="s">
        <v>71</v>
      </c>
      <c r="AY2719" s="145" t="s">
        <v>135</v>
      </c>
    </row>
    <row r="2720" spans="2:65" s="12" customFormat="1">
      <c r="B2720" s="143"/>
      <c r="D2720" s="144" t="s">
        <v>143</v>
      </c>
      <c r="E2720" s="145" t="s">
        <v>1</v>
      </c>
      <c r="F2720" s="146" t="s">
        <v>3251</v>
      </c>
      <c r="H2720" s="147">
        <v>251.94</v>
      </c>
      <c r="L2720" s="143"/>
      <c r="M2720" s="148"/>
      <c r="T2720" s="149"/>
      <c r="AT2720" s="145" t="s">
        <v>143</v>
      </c>
      <c r="AU2720" s="145" t="s">
        <v>81</v>
      </c>
      <c r="AV2720" s="12" t="s">
        <v>81</v>
      </c>
      <c r="AW2720" s="12" t="s">
        <v>27</v>
      </c>
      <c r="AX2720" s="12" t="s">
        <v>71</v>
      </c>
      <c r="AY2720" s="145" t="s">
        <v>135</v>
      </c>
    </row>
    <row r="2721" spans="2:65" s="12" customFormat="1">
      <c r="B2721" s="143"/>
      <c r="D2721" s="144" t="s">
        <v>143</v>
      </c>
      <c r="E2721" s="145" t="s">
        <v>1</v>
      </c>
      <c r="F2721" s="146" t="s">
        <v>3252</v>
      </c>
      <c r="H2721" s="147">
        <v>11.895</v>
      </c>
      <c r="L2721" s="143"/>
      <c r="M2721" s="148"/>
      <c r="T2721" s="149"/>
      <c r="AT2721" s="145" t="s">
        <v>143</v>
      </c>
      <c r="AU2721" s="145" t="s">
        <v>81</v>
      </c>
      <c r="AV2721" s="12" t="s">
        <v>81</v>
      </c>
      <c r="AW2721" s="12" t="s">
        <v>27</v>
      </c>
      <c r="AX2721" s="12" t="s">
        <v>71</v>
      </c>
      <c r="AY2721" s="145" t="s">
        <v>135</v>
      </c>
    </row>
    <row r="2722" spans="2:65" s="12" customFormat="1">
      <c r="B2722" s="143"/>
      <c r="D2722" s="144" t="s">
        <v>143</v>
      </c>
      <c r="E2722" s="145" t="s">
        <v>1</v>
      </c>
      <c r="F2722" s="146" t="s">
        <v>3253</v>
      </c>
      <c r="H2722" s="147">
        <v>126.36</v>
      </c>
      <c r="L2722" s="143"/>
      <c r="M2722" s="148"/>
      <c r="T2722" s="149"/>
      <c r="AT2722" s="145" t="s">
        <v>143</v>
      </c>
      <c r="AU2722" s="145" t="s">
        <v>81</v>
      </c>
      <c r="AV2722" s="12" t="s">
        <v>81</v>
      </c>
      <c r="AW2722" s="12" t="s">
        <v>27</v>
      </c>
      <c r="AX2722" s="12" t="s">
        <v>71</v>
      </c>
      <c r="AY2722" s="145" t="s">
        <v>135</v>
      </c>
    </row>
    <row r="2723" spans="2:65" s="13" customFormat="1">
      <c r="B2723" s="150"/>
      <c r="D2723" s="144" t="s">
        <v>143</v>
      </c>
      <c r="E2723" s="151" t="s">
        <v>1</v>
      </c>
      <c r="F2723" s="152" t="s">
        <v>174</v>
      </c>
      <c r="H2723" s="153">
        <v>426.995</v>
      </c>
      <c r="L2723" s="150"/>
      <c r="M2723" s="154"/>
      <c r="T2723" s="155"/>
      <c r="AT2723" s="151" t="s">
        <v>143</v>
      </c>
      <c r="AU2723" s="151" t="s">
        <v>81</v>
      </c>
      <c r="AV2723" s="13" t="s">
        <v>141</v>
      </c>
      <c r="AW2723" s="13" t="s">
        <v>27</v>
      </c>
      <c r="AX2723" s="13" t="s">
        <v>79</v>
      </c>
      <c r="AY2723" s="151" t="s">
        <v>135</v>
      </c>
    </row>
    <row r="2724" spans="2:65" s="1" customFormat="1" ht="24.15" customHeight="1">
      <c r="B2724" s="129"/>
      <c r="C2724" s="130" t="s">
        <v>3254</v>
      </c>
      <c r="D2724" s="130" t="s">
        <v>137</v>
      </c>
      <c r="E2724" s="131" t="s">
        <v>3255</v>
      </c>
      <c r="F2724" s="132" t="s">
        <v>3256</v>
      </c>
      <c r="G2724" s="133" t="s">
        <v>140</v>
      </c>
      <c r="H2724" s="134">
        <v>426.995</v>
      </c>
      <c r="I2724" s="135"/>
      <c r="J2724" s="135">
        <f>ROUND(I2724*H2724,2)</f>
        <v>0</v>
      </c>
      <c r="K2724" s="136"/>
      <c r="L2724" s="29"/>
      <c r="M2724" s="137" t="s">
        <v>1</v>
      </c>
      <c r="N2724" s="138" t="s">
        <v>36</v>
      </c>
      <c r="O2724" s="139">
        <v>0.17199999999999999</v>
      </c>
      <c r="P2724" s="139">
        <f>O2724*H2724</f>
        <v>73.44314</v>
      </c>
      <c r="Q2724" s="139">
        <v>9.0000000000000006E-5</v>
      </c>
      <c r="R2724" s="139">
        <f>Q2724*H2724</f>
        <v>3.842955E-2</v>
      </c>
      <c r="S2724" s="139">
        <v>0</v>
      </c>
      <c r="T2724" s="140">
        <f>S2724*H2724</f>
        <v>0</v>
      </c>
      <c r="AR2724" s="141" t="s">
        <v>221</v>
      </c>
      <c r="AT2724" s="141" t="s">
        <v>137</v>
      </c>
      <c r="AU2724" s="141" t="s">
        <v>81</v>
      </c>
      <c r="AY2724" s="17" t="s">
        <v>135</v>
      </c>
      <c r="BE2724" s="142">
        <f>IF(N2724="základní",J2724,0)</f>
        <v>0</v>
      </c>
      <c r="BF2724" s="142">
        <f>IF(N2724="snížená",J2724,0)</f>
        <v>0</v>
      </c>
      <c r="BG2724" s="142">
        <f>IF(N2724="zákl. přenesená",J2724,0)</f>
        <v>0</v>
      </c>
      <c r="BH2724" s="142">
        <f>IF(N2724="sníž. přenesená",J2724,0)</f>
        <v>0</v>
      </c>
      <c r="BI2724" s="142">
        <f>IF(N2724="nulová",J2724,0)</f>
        <v>0</v>
      </c>
      <c r="BJ2724" s="17" t="s">
        <v>79</v>
      </c>
      <c r="BK2724" s="142">
        <f>ROUND(I2724*H2724,2)</f>
        <v>0</v>
      </c>
      <c r="BL2724" s="17" t="s">
        <v>221</v>
      </c>
      <c r="BM2724" s="141" t="s">
        <v>3257</v>
      </c>
    </row>
    <row r="2725" spans="2:65" s="12" customFormat="1">
      <c r="B2725" s="143"/>
      <c r="D2725" s="144" t="s">
        <v>143</v>
      </c>
      <c r="E2725" s="145" t="s">
        <v>1</v>
      </c>
      <c r="F2725" s="146" t="s">
        <v>3250</v>
      </c>
      <c r="H2725" s="147">
        <v>36.799999999999997</v>
      </c>
      <c r="L2725" s="143"/>
      <c r="M2725" s="148"/>
      <c r="T2725" s="149"/>
      <c r="AT2725" s="145" t="s">
        <v>143</v>
      </c>
      <c r="AU2725" s="145" t="s">
        <v>81</v>
      </c>
      <c r="AV2725" s="12" t="s">
        <v>81</v>
      </c>
      <c r="AW2725" s="12" t="s">
        <v>27</v>
      </c>
      <c r="AX2725" s="12" t="s">
        <v>71</v>
      </c>
      <c r="AY2725" s="145" t="s">
        <v>135</v>
      </c>
    </row>
    <row r="2726" spans="2:65" s="12" customFormat="1">
      <c r="B2726" s="143"/>
      <c r="D2726" s="144" t="s">
        <v>143</v>
      </c>
      <c r="E2726" s="145" t="s">
        <v>1</v>
      </c>
      <c r="F2726" s="146" t="s">
        <v>3251</v>
      </c>
      <c r="H2726" s="147">
        <v>251.94</v>
      </c>
      <c r="L2726" s="143"/>
      <c r="M2726" s="148"/>
      <c r="T2726" s="149"/>
      <c r="AT2726" s="145" t="s">
        <v>143</v>
      </c>
      <c r="AU2726" s="145" t="s">
        <v>81</v>
      </c>
      <c r="AV2726" s="12" t="s">
        <v>81</v>
      </c>
      <c r="AW2726" s="12" t="s">
        <v>27</v>
      </c>
      <c r="AX2726" s="12" t="s">
        <v>71</v>
      </c>
      <c r="AY2726" s="145" t="s">
        <v>135</v>
      </c>
    </row>
    <row r="2727" spans="2:65" s="12" customFormat="1">
      <c r="B2727" s="143"/>
      <c r="D2727" s="144" t="s">
        <v>143</v>
      </c>
      <c r="E2727" s="145" t="s">
        <v>1</v>
      </c>
      <c r="F2727" s="146" t="s">
        <v>3252</v>
      </c>
      <c r="H2727" s="147">
        <v>11.895</v>
      </c>
      <c r="L2727" s="143"/>
      <c r="M2727" s="148"/>
      <c r="T2727" s="149"/>
      <c r="AT2727" s="145" t="s">
        <v>143</v>
      </c>
      <c r="AU2727" s="145" t="s">
        <v>81</v>
      </c>
      <c r="AV2727" s="12" t="s">
        <v>81</v>
      </c>
      <c r="AW2727" s="12" t="s">
        <v>27</v>
      </c>
      <c r="AX2727" s="12" t="s">
        <v>71</v>
      </c>
      <c r="AY2727" s="145" t="s">
        <v>135</v>
      </c>
    </row>
    <row r="2728" spans="2:65" s="12" customFormat="1">
      <c r="B2728" s="143"/>
      <c r="D2728" s="144" t="s">
        <v>143</v>
      </c>
      <c r="E2728" s="145" t="s">
        <v>1</v>
      </c>
      <c r="F2728" s="146" t="s">
        <v>3253</v>
      </c>
      <c r="H2728" s="147">
        <v>126.36</v>
      </c>
      <c r="L2728" s="143"/>
      <c r="M2728" s="148"/>
      <c r="T2728" s="149"/>
      <c r="AT2728" s="145" t="s">
        <v>143</v>
      </c>
      <c r="AU2728" s="145" t="s">
        <v>81</v>
      </c>
      <c r="AV2728" s="12" t="s">
        <v>81</v>
      </c>
      <c r="AW2728" s="12" t="s">
        <v>27</v>
      </c>
      <c r="AX2728" s="12" t="s">
        <v>71</v>
      </c>
      <c r="AY2728" s="145" t="s">
        <v>135</v>
      </c>
    </row>
    <row r="2729" spans="2:65" s="13" customFormat="1">
      <c r="B2729" s="150"/>
      <c r="D2729" s="144" t="s">
        <v>143</v>
      </c>
      <c r="E2729" s="151" t="s">
        <v>1</v>
      </c>
      <c r="F2729" s="152" t="s">
        <v>174</v>
      </c>
      <c r="H2729" s="153">
        <v>426.995</v>
      </c>
      <c r="L2729" s="150"/>
      <c r="M2729" s="154"/>
      <c r="T2729" s="155"/>
      <c r="AT2729" s="151" t="s">
        <v>143</v>
      </c>
      <c r="AU2729" s="151" t="s">
        <v>81</v>
      </c>
      <c r="AV2729" s="13" t="s">
        <v>141</v>
      </c>
      <c r="AW2729" s="13" t="s">
        <v>27</v>
      </c>
      <c r="AX2729" s="13" t="s">
        <v>79</v>
      </c>
      <c r="AY2729" s="151" t="s">
        <v>135</v>
      </c>
    </row>
    <row r="2730" spans="2:65" s="1" customFormat="1" ht="21.75" customHeight="1">
      <c r="B2730" s="129"/>
      <c r="C2730" s="130" t="s">
        <v>3258</v>
      </c>
      <c r="D2730" s="130" t="s">
        <v>137</v>
      </c>
      <c r="E2730" s="131" t="s">
        <v>3259</v>
      </c>
      <c r="F2730" s="132" t="s">
        <v>3260</v>
      </c>
      <c r="G2730" s="133" t="s">
        <v>140</v>
      </c>
      <c r="H2730" s="134">
        <v>268.62</v>
      </c>
      <c r="I2730" s="135"/>
      <c r="J2730" s="135">
        <f>ROUND(I2730*H2730,2)</f>
        <v>0</v>
      </c>
      <c r="K2730" s="136"/>
      <c r="L2730" s="29"/>
      <c r="M2730" s="137" t="s">
        <v>1</v>
      </c>
      <c r="N2730" s="138" t="s">
        <v>36</v>
      </c>
      <c r="O2730" s="139">
        <v>0.15</v>
      </c>
      <c r="P2730" s="139">
        <f>O2730*H2730</f>
        <v>40.292999999999999</v>
      </c>
      <c r="Q2730" s="139">
        <v>3.3E-4</v>
      </c>
      <c r="R2730" s="139">
        <f>Q2730*H2730</f>
        <v>8.8644600000000004E-2</v>
      </c>
      <c r="S2730" s="139">
        <v>0</v>
      </c>
      <c r="T2730" s="140">
        <f>S2730*H2730</f>
        <v>0</v>
      </c>
      <c r="AR2730" s="141" t="s">
        <v>221</v>
      </c>
      <c r="AT2730" s="141" t="s">
        <v>137</v>
      </c>
      <c r="AU2730" s="141" t="s">
        <v>81</v>
      </c>
      <c r="AY2730" s="17" t="s">
        <v>135</v>
      </c>
      <c r="BE2730" s="142">
        <f>IF(N2730="základní",J2730,0)</f>
        <v>0</v>
      </c>
      <c r="BF2730" s="142">
        <f>IF(N2730="snížená",J2730,0)</f>
        <v>0</v>
      </c>
      <c r="BG2730" s="142">
        <f>IF(N2730="zákl. přenesená",J2730,0)</f>
        <v>0</v>
      </c>
      <c r="BH2730" s="142">
        <f>IF(N2730="sníž. přenesená",J2730,0)</f>
        <v>0</v>
      </c>
      <c r="BI2730" s="142">
        <f>IF(N2730="nulová",J2730,0)</f>
        <v>0</v>
      </c>
      <c r="BJ2730" s="17" t="s">
        <v>79</v>
      </c>
      <c r="BK2730" s="142">
        <f>ROUND(I2730*H2730,2)</f>
        <v>0</v>
      </c>
      <c r="BL2730" s="17" t="s">
        <v>221</v>
      </c>
      <c r="BM2730" s="141" t="s">
        <v>3261</v>
      </c>
    </row>
    <row r="2731" spans="2:65" s="12" customFormat="1">
      <c r="B2731" s="143"/>
      <c r="D2731" s="144" t="s">
        <v>143</v>
      </c>
      <c r="E2731" s="145" t="s">
        <v>1</v>
      </c>
      <c r="F2731" s="146" t="s">
        <v>3262</v>
      </c>
      <c r="H2731" s="147">
        <v>4.07</v>
      </c>
      <c r="L2731" s="143"/>
      <c r="M2731" s="148"/>
      <c r="T2731" s="149"/>
      <c r="AT2731" s="145" t="s">
        <v>143</v>
      </c>
      <c r="AU2731" s="145" t="s">
        <v>81</v>
      </c>
      <c r="AV2731" s="12" t="s">
        <v>81</v>
      </c>
      <c r="AW2731" s="12" t="s">
        <v>27</v>
      </c>
      <c r="AX2731" s="12" t="s">
        <v>71</v>
      </c>
      <c r="AY2731" s="145" t="s">
        <v>135</v>
      </c>
    </row>
    <row r="2732" spans="2:65" s="12" customFormat="1">
      <c r="B2732" s="143"/>
      <c r="D2732" s="144" t="s">
        <v>143</v>
      </c>
      <c r="E2732" s="145" t="s">
        <v>1</v>
      </c>
      <c r="F2732" s="146" t="s">
        <v>3263</v>
      </c>
      <c r="H2732" s="147">
        <v>184.49</v>
      </c>
      <c r="L2732" s="143"/>
      <c r="M2732" s="148"/>
      <c r="T2732" s="149"/>
      <c r="AT2732" s="145" t="s">
        <v>143</v>
      </c>
      <c r="AU2732" s="145" t="s">
        <v>81</v>
      </c>
      <c r="AV2732" s="12" t="s">
        <v>81</v>
      </c>
      <c r="AW2732" s="12" t="s">
        <v>27</v>
      </c>
      <c r="AX2732" s="12" t="s">
        <v>71</v>
      </c>
      <c r="AY2732" s="145" t="s">
        <v>135</v>
      </c>
    </row>
    <row r="2733" spans="2:65" s="12" customFormat="1">
      <c r="B2733" s="143"/>
      <c r="D2733" s="144" t="s">
        <v>143</v>
      </c>
      <c r="E2733" s="145" t="s">
        <v>1</v>
      </c>
      <c r="F2733" s="146" t="s">
        <v>3264</v>
      </c>
      <c r="H2733" s="147">
        <v>67.86</v>
      </c>
      <c r="L2733" s="143"/>
      <c r="M2733" s="148"/>
      <c r="T2733" s="149"/>
      <c r="AT2733" s="145" t="s">
        <v>143</v>
      </c>
      <c r="AU2733" s="145" t="s">
        <v>81</v>
      </c>
      <c r="AV2733" s="12" t="s">
        <v>81</v>
      </c>
      <c r="AW2733" s="12" t="s">
        <v>27</v>
      </c>
      <c r="AX2733" s="12" t="s">
        <v>71</v>
      </c>
      <c r="AY2733" s="145" t="s">
        <v>135</v>
      </c>
    </row>
    <row r="2734" spans="2:65" s="12" customFormat="1">
      <c r="B2734" s="143"/>
      <c r="D2734" s="144" t="s">
        <v>143</v>
      </c>
      <c r="E2734" s="145" t="s">
        <v>1</v>
      </c>
      <c r="F2734" s="146" t="s">
        <v>3265</v>
      </c>
      <c r="H2734" s="147">
        <v>12.2</v>
      </c>
      <c r="L2734" s="143"/>
      <c r="M2734" s="148"/>
      <c r="T2734" s="149"/>
      <c r="AT2734" s="145" t="s">
        <v>143</v>
      </c>
      <c r="AU2734" s="145" t="s">
        <v>81</v>
      </c>
      <c r="AV2734" s="12" t="s">
        <v>81</v>
      </c>
      <c r="AW2734" s="12" t="s">
        <v>27</v>
      </c>
      <c r="AX2734" s="12" t="s">
        <v>71</v>
      </c>
      <c r="AY2734" s="145" t="s">
        <v>135</v>
      </c>
    </row>
    <row r="2735" spans="2:65" s="13" customFormat="1">
      <c r="B2735" s="150"/>
      <c r="D2735" s="144" t="s">
        <v>143</v>
      </c>
      <c r="E2735" s="151" t="s">
        <v>1</v>
      </c>
      <c r="F2735" s="152" t="s">
        <v>174</v>
      </c>
      <c r="H2735" s="153">
        <v>268.62</v>
      </c>
      <c r="L2735" s="150"/>
      <c r="M2735" s="154"/>
      <c r="T2735" s="155"/>
      <c r="AT2735" s="151" t="s">
        <v>143</v>
      </c>
      <c r="AU2735" s="151" t="s">
        <v>81</v>
      </c>
      <c r="AV2735" s="13" t="s">
        <v>141</v>
      </c>
      <c r="AW2735" s="13" t="s">
        <v>27</v>
      </c>
      <c r="AX2735" s="13" t="s">
        <v>79</v>
      </c>
      <c r="AY2735" s="151" t="s">
        <v>135</v>
      </c>
    </row>
    <row r="2736" spans="2:65" s="1" customFormat="1" ht="24.15" customHeight="1">
      <c r="B2736" s="129"/>
      <c r="C2736" s="130" t="s">
        <v>3266</v>
      </c>
      <c r="D2736" s="130" t="s">
        <v>137</v>
      </c>
      <c r="E2736" s="131" t="s">
        <v>3267</v>
      </c>
      <c r="F2736" s="132" t="s">
        <v>3268</v>
      </c>
      <c r="G2736" s="133" t="s">
        <v>140</v>
      </c>
      <c r="H2736" s="134">
        <v>658.83</v>
      </c>
      <c r="I2736" s="135"/>
      <c r="J2736" s="135">
        <f>ROUND(I2736*H2736,2)</f>
        <v>0</v>
      </c>
      <c r="K2736" s="136"/>
      <c r="L2736" s="29"/>
      <c r="M2736" s="137" t="s">
        <v>1</v>
      </c>
      <c r="N2736" s="138" t="s">
        <v>36</v>
      </c>
      <c r="O2736" s="139">
        <v>0.13</v>
      </c>
      <c r="P2736" s="139">
        <f>O2736*H2736</f>
        <v>85.647900000000007</v>
      </c>
      <c r="Q2736" s="139">
        <v>4.7999999999999996E-3</v>
      </c>
      <c r="R2736" s="139">
        <f>Q2736*H2736</f>
        <v>3.1623839999999999</v>
      </c>
      <c r="S2736" s="139">
        <v>0</v>
      </c>
      <c r="T2736" s="140">
        <f>S2736*H2736</f>
        <v>0</v>
      </c>
      <c r="AR2736" s="141" t="s">
        <v>221</v>
      </c>
      <c r="AT2736" s="141" t="s">
        <v>137</v>
      </c>
      <c r="AU2736" s="141" t="s">
        <v>81</v>
      </c>
      <c r="AY2736" s="17" t="s">
        <v>135</v>
      </c>
      <c r="BE2736" s="142">
        <f>IF(N2736="základní",J2736,0)</f>
        <v>0</v>
      </c>
      <c r="BF2736" s="142">
        <f>IF(N2736="snížená",J2736,0)</f>
        <v>0</v>
      </c>
      <c r="BG2736" s="142">
        <f>IF(N2736="zákl. přenesená",J2736,0)</f>
        <v>0</v>
      </c>
      <c r="BH2736" s="142">
        <f>IF(N2736="sníž. přenesená",J2736,0)</f>
        <v>0</v>
      </c>
      <c r="BI2736" s="142">
        <f>IF(N2736="nulová",J2736,0)</f>
        <v>0</v>
      </c>
      <c r="BJ2736" s="17" t="s">
        <v>79</v>
      </c>
      <c r="BK2736" s="142">
        <f>ROUND(I2736*H2736,2)</f>
        <v>0</v>
      </c>
      <c r="BL2736" s="17" t="s">
        <v>221</v>
      </c>
      <c r="BM2736" s="141" t="s">
        <v>3269</v>
      </c>
    </row>
    <row r="2737" spans="2:65" s="12" customFormat="1">
      <c r="B2737" s="143"/>
      <c r="D2737" s="144" t="s">
        <v>143</v>
      </c>
      <c r="E2737" s="145" t="s">
        <v>1</v>
      </c>
      <c r="F2737" s="146" t="s">
        <v>1424</v>
      </c>
      <c r="H2737" s="147">
        <v>274.14999999999998</v>
      </c>
      <c r="L2737" s="143"/>
      <c r="M2737" s="148"/>
      <c r="T2737" s="149"/>
      <c r="AT2737" s="145" t="s">
        <v>143</v>
      </c>
      <c r="AU2737" s="145" t="s">
        <v>81</v>
      </c>
      <c r="AV2737" s="12" t="s">
        <v>81</v>
      </c>
      <c r="AW2737" s="12" t="s">
        <v>27</v>
      </c>
      <c r="AX2737" s="12" t="s">
        <v>71</v>
      </c>
      <c r="AY2737" s="145" t="s">
        <v>135</v>
      </c>
    </row>
    <row r="2738" spans="2:65" s="12" customFormat="1">
      <c r="B2738" s="143"/>
      <c r="D2738" s="144" t="s">
        <v>143</v>
      </c>
      <c r="E2738" s="145" t="s">
        <v>1</v>
      </c>
      <c r="F2738" s="146" t="s">
        <v>1426</v>
      </c>
      <c r="H2738" s="147">
        <v>32.67</v>
      </c>
      <c r="L2738" s="143"/>
      <c r="M2738" s="148"/>
      <c r="T2738" s="149"/>
      <c r="AT2738" s="145" t="s">
        <v>143</v>
      </c>
      <c r="AU2738" s="145" t="s">
        <v>81</v>
      </c>
      <c r="AV2738" s="12" t="s">
        <v>81</v>
      </c>
      <c r="AW2738" s="12" t="s">
        <v>27</v>
      </c>
      <c r="AX2738" s="12" t="s">
        <v>71</v>
      </c>
      <c r="AY2738" s="145" t="s">
        <v>135</v>
      </c>
    </row>
    <row r="2739" spans="2:65" s="12" customFormat="1">
      <c r="B2739" s="143"/>
      <c r="D2739" s="144" t="s">
        <v>143</v>
      </c>
      <c r="E2739" s="145" t="s">
        <v>1</v>
      </c>
      <c r="F2739" s="146" t="s">
        <v>1427</v>
      </c>
      <c r="H2739" s="147">
        <v>28.81</v>
      </c>
      <c r="L2739" s="143"/>
      <c r="M2739" s="148"/>
      <c r="T2739" s="149"/>
      <c r="AT2739" s="145" t="s">
        <v>143</v>
      </c>
      <c r="AU2739" s="145" t="s">
        <v>81</v>
      </c>
      <c r="AV2739" s="12" t="s">
        <v>81</v>
      </c>
      <c r="AW2739" s="12" t="s">
        <v>27</v>
      </c>
      <c r="AX2739" s="12" t="s">
        <v>71</v>
      </c>
      <c r="AY2739" s="145" t="s">
        <v>135</v>
      </c>
    </row>
    <row r="2740" spans="2:65" s="12" customFormat="1">
      <c r="B2740" s="143"/>
      <c r="D2740" s="144" t="s">
        <v>143</v>
      </c>
      <c r="E2740" s="145" t="s">
        <v>1</v>
      </c>
      <c r="F2740" s="146" t="s">
        <v>1428</v>
      </c>
      <c r="H2740" s="147">
        <v>207.48</v>
      </c>
      <c r="L2740" s="143"/>
      <c r="M2740" s="148"/>
      <c r="T2740" s="149"/>
      <c r="AT2740" s="145" t="s">
        <v>143</v>
      </c>
      <c r="AU2740" s="145" t="s">
        <v>81</v>
      </c>
      <c r="AV2740" s="12" t="s">
        <v>81</v>
      </c>
      <c r="AW2740" s="12" t="s">
        <v>27</v>
      </c>
      <c r="AX2740" s="12" t="s">
        <v>71</v>
      </c>
      <c r="AY2740" s="145" t="s">
        <v>135</v>
      </c>
    </row>
    <row r="2741" spans="2:65" s="12" customFormat="1">
      <c r="B2741" s="143"/>
      <c r="D2741" s="144" t="s">
        <v>143</v>
      </c>
      <c r="E2741" s="145" t="s">
        <v>1</v>
      </c>
      <c r="F2741" s="146" t="s">
        <v>1842</v>
      </c>
      <c r="H2741" s="147">
        <v>11.09</v>
      </c>
      <c r="L2741" s="143"/>
      <c r="M2741" s="148"/>
      <c r="T2741" s="149"/>
      <c r="AT2741" s="145" t="s">
        <v>143</v>
      </c>
      <c r="AU2741" s="145" t="s">
        <v>81</v>
      </c>
      <c r="AV2741" s="12" t="s">
        <v>81</v>
      </c>
      <c r="AW2741" s="12" t="s">
        <v>27</v>
      </c>
      <c r="AX2741" s="12" t="s">
        <v>71</v>
      </c>
      <c r="AY2741" s="145" t="s">
        <v>135</v>
      </c>
    </row>
    <row r="2742" spans="2:65" s="12" customFormat="1">
      <c r="B2742" s="143"/>
      <c r="D2742" s="144" t="s">
        <v>143</v>
      </c>
      <c r="E2742" s="145" t="s">
        <v>1</v>
      </c>
      <c r="F2742" s="146" t="s">
        <v>1748</v>
      </c>
      <c r="H2742" s="147">
        <v>25.59</v>
      </c>
      <c r="L2742" s="143"/>
      <c r="M2742" s="148"/>
      <c r="T2742" s="149"/>
      <c r="AT2742" s="145" t="s">
        <v>143</v>
      </c>
      <c r="AU2742" s="145" t="s">
        <v>81</v>
      </c>
      <c r="AV2742" s="12" t="s">
        <v>81</v>
      </c>
      <c r="AW2742" s="12" t="s">
        <v>27</v>
      </c>
      <c r="AX2742" s="12" t="s">
        <v>71</v>
      </c>
      <c r="AY2742" s="145" t="s">
        <v>135</v>
      </c>
    </row>
    <row r="2743" spans="2:65" s="12" customFormat="1">
      <c r="B2743" s="143"/>
      <c r="D2743" s="144" t="s">
        <v>143</v>
      </c>
      <c r="E2743" s="145" t="s">
        <v>1</v>
      </c>
      <c r="F2743" s="146" t="s">
        <v>1749</v>
      </c>
      <c r="H2743" s="147">
        <v>13.61</v>
      </c>
      <c r="L2743" s="143"/>
      <c r="M2743" s="148"/>
      <c r="T2743" s="149"/>
      <c r="AT2743" s="145" t="s">
        <v>143</v>
      </c>
      <c r="AU2743" s="145" t="s">
        <v>81</v>
      </c>
      <c r="AV2743" s="12" t="s">
        <v>81</v>
      </c>
      <c r="AW2743" s="12" t="s">
        <v>27</v>
      </c>
      <c r="AX2743" s="12" t="s">
        <v>71</v>
      </c>
      <c r="AY2743" s="145" t="s">
        <v>135</v>
      </c>
    </row>
    <row r="2744" spans="2:65" s="12" customFormat="1">
      <c r="B2744" s="143"/>
      <c r="D2744" s="144" t="s">
        <v>143</v>
      </c>
      <c r="E2744" s="145" t="s">
        <v>1</v>
      </c>
      <c r="F2744" s="146" t="s">
        <v>1430</v>
      </c>
      <c r="H2744" s="147">
        <v>50.66</v>
      </c>
      <c r="L2744" s="143"/>
      <c r="M2744" s="148"/>
      <c r="T2744" s="149"/>
      <c r="AT2744" s="145" t="s">
        <v>143</v>
      </c>
      <c r="AU2744" s="145" t="s">
        <v>81</v>
      </c>
      <c r="AV2744" s="12" t="s">
        <v>81</v>
      </c>
      <c r="AW2744" s="12" t="s">
        <v>27</v>
      </c>
      <c r="AX2744" s="12" t="s">
        <v>71</v>
      </c>
      <c r="AY2744" s="145" t="s">
        <v>135</v>
      </c>
    </row>
    <row r="2745" spans="2:65" s="12" customFormat="1">
      <c r="B2745" s="143"/>
      <c r="D2745" s="144" t="s">
        <v>143</v>
      </c>
      <c r="E2745" s="145" t="s">
        <v>1</v>
      </c>
      <c r="F2745" s="146" t="s">
        <v>1431</v>
      </c>
      <c r="H2745" s="147">
        <v>4.16</v>
      </c>
      <c r="L2745" s="143"/>
      <c r="M2745" s="148"/>
      <c r="T2745" s="149"/>
      <c r="AT2745" s="145" t="s">
        <v>143</v>
      </c>
      <c r="AU2745" s="145" t="s">
        <v>81</v>
      </c>
      <c r="AV2745" s="12" t="s">
        <v>81</v>
      </c>
      <c r="AW2745" s="12" t="s">
        <v>27</v>
      </c>
      <c r="AX2745" s="12" t="s">
        <v>71</v>
      </c>
      <c r="AY2745" s="145" t="s">
        <v>135</v>
      </c>
    </row>
    <row r="2746" spans="2:65" s="12" customFormat="1">
      <c r="B2746" s="143"/>
      <c r="D2746" s="144" t="s">
        <v>143</v>
      </c>
      <c r="E2746" s="145" t="s">
        <v>1</v>
      </c>
      <c r="F2746" s="146" t="s">
        <v>1432</v>
      </c>
      <c r="H2746" s="147">
        <v>10.61</v>
      </c>
      <c r="L2746" s="143"/>
      <c r="M2746" s="148"/>
      <c r="T2746" s="149"/>
      <c r="AT2746" s="145" t="s">
        <v>143</v>
      </c>
      <c r="AU2746" s="145" t="s">
        <v>81</v>
      </c>
      <c r="AV2746" s="12" t="s">
        <v>81</v>
      </c>
      <c r="AW2746" s="12" t="s">
        <v>27</v>
      </c>
      <c r="AX2746" s="12" t="s">
        <v>71</v>
      </c>
      <c r="AY2746" s="145" t="s">
        <v>135</v>
      </c>
    </row>
    <row r="2747" spans="2:65" s="13" customFormat="1">
      <c r="B2747" s="150"/>
      <c r="D2747" s="144" t="s">
        <v>143</v>
      </c>
      <c r="E2747" s="151" t="s">
        <v>1</v>
      </c>
      <c r="F2747" s="152" t="s">
        <v>174</v>
      </c>
      <c r="H2747" s="153">
        <v>658.83</v>
      </c>
      <c r="L2747" s="150"/>
      <c r="M2747" s="154"/>
      <c r="T2747" s="155"/>
      <c r="AT2747" s="151" t="s">
        <v>143</v>
      </c>
      <c r="AU2747" s="151" t="s">
        <v>81</v>
      </c>
      <c r="AV2747" s="13" t="s">
        <v>141</v>
      </c>
      <c r="AW2747" s="13" t="s">
        <v>27</v>
      </c>
      <c r="AX2747" s="13" t="s">
        <v>79</v>
      </c>
      <c r="AY2747" s="151" t="s">
        <v>135</v>
      </c>
    </row>
    <row r="2748" spans="2:65" s="1" customFormat="1" ht="33" customHeight="1">
      <c r="B2748" s="129"/>
      <c r="C2748" s="130" t="s">
        <v>3270</v>
      </c>
      <c r="D2748" s="130" t="s">
        <v>137</v>
      </c>
      <c r="E2748" s="131" t="s">
        <v>3271</v>
      </c>
      <c r="F2748" s="132" t="s">
        <v>3272</v>
      </c>
      <c r="G2748" s="133" t="s">
        <v>140</v>
      </c>
      <c r="H2748" s="134">
        <v>1317.66</v>
      </c>
      <c r="I2748" s="135"/>
      <c r="J2748" s="135">
        <f>ROUND(I2748*H2748,2)</f>
        <v>0</v>
      </c>
      <c r="K2748" s="136"/>
      <c r="L2748" s="29"/>
      <c r="M2748" s="137" t="s">
        <v>1</v>
      </c>
      <c r="N2748" s="138" t="s">
        <v>36</v>
      </c>
      <c r="O2748" s="139">
        <v>3.7999999999999999E-2</v>
      </c>
      <c r="P2748" s="139">
        <f>O2748*H2748</f>
        <v>50.071080000000002</v>
      </c>
      <c r="Q2748" s="139">
        <v>1.6000000000000001E-3</v>
      </c>
      <c r="R2748" s="139">
        <f>Q2748*H2748</f>
        <v>2.1082560000000004</v>
      </c>
      <c r="S2748" s="139">
        <v>0</v>
      </c>
      <c r="T2748" s="140">
        <f>S2748*H2748</f>
        <v>0</v>
      </c>
      <c r="AR2748" s="141" t="s">
        <v>221</v>
      </c>
      <c r="AT2748" s="141" t="s">
        <v>137</v>
      </c>
      <c r="AU2748" s="141" t="s">
        <v>81</v>
      </c>
      <c r="AY2748" s="17" t="s">
        <v>135</v>
      </c>
      <c r="BE2748" s="142">
        <f>IF(N2748="základní",J2748,0)</f>
        <v>0</v>
      </c>
      <c r="BF2748" s="142">
        <f>IF(N2748="snížená",J2748,0)</f>
        <v>0</v>
      </c>
      <c r="BG2748" s="142">
        <f>IF(N2748="zákl. přenesená",J2748,0)</f>
        <v>0</v>
      </c>
      <c r="BH2748" s="142">
        <f>IF(N2748="sníž. přenesená",J2748,0)</f>
        <v>0</v>
      </c>
      <c r="BI2748" s="142">
        <f>IF(N2748="nulová",J2748,0)</f>
        <v>0</v>
      </c>
      <c r="BJ2748" s="17" t="s">
        <v>79</v>
      </c>
      <c r="BK2748" s="142">
        <f>ROUND(I2748*H2748,2)</f>
        <v>0</v>
      </c>
      <c r="BL2748" s="17" t="s">
        <v>221</v>
      </c>
      <c r="BM2748" s="141" t="s">
        <v>3273</v>
      </c>
    </row>
    <row r="2749" spans="2:65" s="12" customFormat="1">
      <c r="B2749" s="143"/>
      <c r="D2749" s="144" t="s">
        <v>143</v>
      </c>
      <c r="E2749" s="145" t="s">
        <v>1</v>
      </c>
      <c r="F2749" s="146" t="s">
        <v>3274</v>
      </c>
      <c r="H2749" s="147">
        <v>1317.66</v>
      </c>
      <c r="L2749" s="143"/>
      <c r="M2749" s="148"/>
      <c r="T2749" s="149"/>
      <c r="AT2749" s="145" t="s">
        <v>143</v>
      </c>
      <c r="AU2749" s="145" t="s">
        <v>81</v>
      </c>
      <c r="AV2749" s="12" t="s">
        <v>81</v>
      </c>
      <c r="AW2749" s="12" t="s">
        <v>27</v>
      </c>
      <c r="AX2749" s="12" t="s">
        <v>79</v>
      </c>
      <c r="AY2749" s="145" t="s">
        <v>135</v>
      </c>
    </row>
    <row r="2750" spans="2:65" s="11" customFormat="1" ht="22.95" customHeight="1">
      <c r="B2750" s="118"/>
      <c r="D2750" s="119" t="s">
        <v>70</v>
      </c>
      <c r="E2750" s="127" t="s">
        <v>3275</v>
      </c>
      <c r="F2750" s="127" t="s">
        <v>3276</v>
      </c>
      <c r="J2750" s="128">
        <f>BK2750</f>
        <v>0</v>
      </c>
      <c r="L2750" s="118"/>
      <c r="M2750" s="122"/>
      <c r="P2750" s="123">
        <f>SUM(P2751:P2770)</f>
        <v>331.42500799999999</v>
      </c>
      <c r="R2750" s="123">
        <f>SUM(R2751:R2770)</f>
        <v>1.6222463999999999</v>
      </c>
      <c r="T2750" s="124">
        <f>SUM(T2751:T2770)</f>
        <v>0</v>
      </c>
      <c r="AR2750" s="119" t="s">
        <v>81</v>
      </c>
      <c r="AT2750" s="125" t="s">
        <v>70</v>
      </c>
      <c r="AU2750" s="125" t="s">
        <v>79</v>
      </c>
      <c r="AY2750" s="119" t="s">
        <v>135</v>
      </c>
      <c r="BK2750" s="126">
        <f>SUM(BK2751:BK2770)</f>
        <v>0</v>
      </c>
    </row>
    <row r="2751" spans="2:65" s="1" customFormat="1" ht="24.15" customHeight="1">
      <c r="B2751" s="129"/>
      <c r="C2751" s="130" t="s">
        <v>3277</v>
      </c>
      <c r="D2751" s="130" t="s">
        <v>137</v>
      </c>
      <c r="E2751" s="131" t="s">
        <v>3278</v>
      </c>
      <c r="F2751" s="132" t="s">
        <v>3279</v>
      </c>
      <c r="G2751" s="133" t="s">
        <v>140</v>
      </c>
      <c r="H2751" s="134">
        <v>2504.56</v>
      </c>
      <c r="I2751" s="135"/>
      <c r="J2751" s="135">
        <f>ROUND(I2751*H2751,2)</f>
        <v>0</v>
      </c>
      <c r="K2751" s="136"/>
      <c r="L2751" s="29"/>
      <c r="M2751" s="137" t="s">
        <v>1</v>
      </c>
      <c r="N2751" s="138" t="s">
        <v>36</v>
      </c>
      <c r="O2751" s="139">
        <v>3.3000000000000002E-2</v>
      </c>
      <c r="P2751" s="139">
        <f>O2751*H2751</f>
        <v>82.650480000000002</v>
      </c>
      <c r="Q2751" s="139">
        <v>2.0000000000000001E-4</v>
      </c>
      <c r="R2751" s="139">
        <f>Q2751*H2751</f>
        <v>0.50091200000000002</v>
      </c>
      <c r="S2751" s="139">
        <v>0</v>
      </c>
      <c r="T2751" s="140">
        <f>S2751*H2751</f>
        <v>0</v>
      </c>
      <c r="AR2751" s="141" t="s">
        <v>221</v>
      </c>
      <c r="AT2751" s="141" t="s">
        <v>137</v>
      </c>
      <c r="AU2751" s="141" t="s">
        <v>81</v>
      </c>
      <c r="AY2751" s="17" t="s">
        <v>135</v>
      </c>
      <c r="BE2751" s="142">
        <f>IF(N2751="základní",J2751,0)</f>
        <v>0</v>
      </c>
      <c r="BF2751" s="142">
        <f>IF(N2751="snížená",J2751,0)</f>
        <v>0</v>
      </c>
      <c r="BG2751" s="142">
        <f>IF(N2751="zákl. přenesená",J2751,0)</f>
        <v>0</v>
      </c>
      <c r="BH2751" s="142">
        <f>IF(N2751="sníž. přenesená",J2751,0)</f>
        <v>0</v>
      </c>
      <c r="BI2751" s="142">
        <f>IF(N2751="nulová",J2751,0)</f>
        <v>0</v>
      </c>
      <c r="BJ2751" s="17" t="s">
        <v>79</v>
      </c>
      <c r="BK2751" s="142">
        <f>ROUND(I2751*H2751,2)</f>
        <v>0</v>
      </c>
      <c r="BL2751" s="17" t="s">
        <v>221</v>
      </c>
      <c r="BM2751" s="141" t="s">
        <v>3280</v>
      </c>
    </row>
    <row r="2752" spans="2:65" s="12" customFormat="1">
      <c r="B2752" s="143"/>
      <c r="D2752" s="144" t="s">
        <v>143</v>
      </c>
      <c r="E2752" s="145" t="s">
        <v>1</v>
      </c>
      <c r="F2752" s="146" t="s">
        <v>3281</v>
      </c>
      <c r="H2752" s="147">
        <v>445.45</v>
      </c>
      <c r="L2752" s="143"/>
      <c r="M2752" s="148"/>
      <c r="T2752" s="149"/>
      <c r="AT2752" s="145" t="s">
        <v>143</v>
      </c>
      <c r="AU2752" s="145" t="s">
        <v>81</v>
      </c>
      <c r="AV2752" s="12" t="s">
        <v>81</v>
      </c>
      <c r="AW2752" s="12" t="s">
        <v>27</v>
      </c>
      <c r="AX2752" s="12" t="s">
        <v>71</v>
      </c>
      <c r="AY2752" s="145" t="s">
        <v>135</v>
      </c>
    </row>
    <row r="2753" spans="2:65" s="12" customFormat="1">
      <c r="B2753" s="143"/>
      <c r="D2753" s="144" t="s">
        <v>143</v>
      </c>
      <c r="E2753" s="145" t="s">
        <v>1</v>
      </c>
      <c r="F2753" s="146" t="s">
        <v>3282</v>
      </c>
      <c r="H2753" s="147">
        <v>986.18899999999996</v>
      </c>
      <c r="L2753" s="143"/>
      <c r="M2753" s="148"/>
      <c r="T2753" s="149"/>
      <c r="AT2753" s="145" t="s">
        <v>143</v>
      </c>
      <c r="AU2753" s="145" t="s">
        <v>81</v>
      </c>
      <c r="AV2753" s="12" t="s">
        <v>81</v>
      </c>
      <c r="AW2753" s="12" t="s">
        <v>27</v>
      </c>
      <c r="AX2753" s="12" t="s">
        <v>71</v>
      </c>
      <c r="AY2753" s="145" t="s">
        <v>135</v>
      </c>
    </row>
    <row r="2754" spans="2:65" s="12" customFormat="1">
      <c r="B2754" s="143"/>
      <c r="D2754" s="144" t="s">
        <v>143</v>
      </c>
      <c r="E2754" s="145" t="s">
        <v>1</v>
      </c>
      <c r="F2754" s="146" t="s">
        <v>3283</v>
      </c>
      <c r="H2754" s="147">
        <v>714.25400000000002</v>
      </c>
      <c r="L2754" s="143"/>
      <c r="M2754" s="148"/>
      <c r="T2754" s="149"/>
      <c r="AT2754" s="145" t="s">
        <v>143</v>
      </c>
      <c r="AU2754" s="145" t="s">
        <v>81</v>
      </c>
      <c r="AV2754" s="12" t="s">
        <v>81</v>
      </c>
      <c r="AW2754" s="12" t="s">
        <v>27</v>
      </c>
      <c r="AX2754" s="12" t="s">
        <v>71</v>
      </c>
      <c r="AY2754" s="145" t="s">
        <v>135</v>
      </c>
    </row>
    <row r="2755" spans="2:65" s="12" customFormat="1">
      <c r="B2755" s="143"/>
      <c r="D2755" s="144" t="s">
        <v>143</v>
      </c>
      <c r="E2755" s="145" t="s">
        <v>1</v>
      </c>
      <c r="F2755" s="146" t="s">
        <v>3284</v>
      </c>
      <c r="H2755" s="147">
        <v>347.50900000000001</v>
      </c>
      <c r="L2755" s="143"/>
      <c r="M2755" s="148"/>
      <c r="T2755" s="149"/>
      <c r="AT2755" s="145" t="s">
        <v>143</v>
      </c>
      <c r="AU2755" s="145" t="s">
        <v>81</v>
      </c>
      <c r="AV2755" s="12" t="s">
        <v>81</v>
      </c>
      <c r="AW2755" s="12" t="s">
        <v>27</v>
      </c>
      <c r="AX2755" s="12" t="s">
        <v>71</v>
      </c>
      <c r="AY2755" s="145" t="s">
        <v>135</v>
      </c>
    </row>
    <row r="2756" spans="2:65" s="12" customFormat="1">
      <c r="B2756" s="143"/>
      <c r="D2756" s="144" t="s">
        <v>143</v>
      </c>
      <c r="E2756" s="145" t="s">
        <v>1</v>
      </c>
      <c r="F2756" s="146" t="s">
        <v>3285</v>
      </c>
      <c r="H2756" s="147">
        <v>11.157999999999999</v>
      </c>
      <c r="L2756" s="143"/>
      <c r="M2756" s="148"/>
      <c r="T2756" s="149"/>
      <c r="AT2756" s="145" t="s">
        <v>143</v>
      </c>
      <c r="AU2756" s="145" t="s">
        <v>81</v>
      </c>
      <c r="AV2756" s="12" t="s">
        <v>81</v>
      </c>
      <c r="AW2756" s="12" t="s">
        <v>27</v>
      </c>
      <c r="AX2756" s="12" t="s">
        <v>71</v>
      </c>
      <c r="AY2756" s="145" t="s">
        <v>135</v>
      </c>
    </row>
    <row r="2757" spans="2:65" s="13" customFormat="1">
      <c r="B2757" s="150"/>
      <c r="D2757" s="144" t="s">
        <v>143</v>
      </c>
      <c r="E2757" s="151" t="s">
        <v>1</v>
      </c>
      <c r="F2757" s="152" t="s">
        <v>174</v>
      </c>
      <c r="H2757" s="153">
        <v>2504.56</v>
      </c>
      <c r="L2757" s="150"/>
      <c r="M2757" s="154"/>
      <c r="T2757" s="155"/>
      <c r="AT2757" s="151" t="s">
        <v>143</v>
      </c>
      <c r="AU2757" s="151" t="s">
        <v>81</v>
      </c>
      <c r="AV2757" s="13" t="s">
        <v>141</v>
      </c>
      <c r="AW2757" s="13" t="s">
        <v>27</v>
      </c>
      <c r="AX2757" s="13" t="s">
        <v>79</v>
      </c>
      <c r="AY2757" s="151" t="s">
        <v>135</v>
      </c>
    </row>
    <row r="2758" spans="2:65" s="1" customFormat="1" ht="24.15" customHeight="1">
      <c r="B2758" s="129"/>
      <c r="C2758" s="130" t="s">
        <v>3286</v>
      </c>
      <c r="D2758" s="130" t="s">
        <v>137</v>
      </c>
      <c r="E2758" s="131" t="s">
        <v>3287</v>
      </c>
      <c r="F2758" s="132" t="s">
        <v>3288</v>
      </c>
      <c r="G2758" s="133" t="s">
        <v>140</v>
      </c>
      <c r="H2758" s="134">
        <v>790.024</v>
      </c>
      <c r="I2758" s="135"/>
      <c r="J2758" s="135">
        <f>ROUND(I2758*H2758,2)</f>
        <v>0</v>
      </c>
      <c r="K2758" s="136"/>
      <c r="L2758" s="29"/>
      <c r="M2758" s="137" t="s">
        <v>1</v>
      </c>
      <c r="N2758" s="138" t="s">
        <v>36</v>
      </c>
      <c r="O2758" s="139">
        <v>3.7999999999999999E-2</v>
      </c>
      <c r="P2758" s="139">
        <f>O2758*H2758</f>
        <v>30.020911999999999</v>
      </c>
      <c r="Q2758" s="139">
        <v>2.0000000000000001E-4</v>
      </c>
      <c r="R2758" s="139">
        <f>Q2758*H2758</f>
        <v>0.1580048</v>
      </c>
      <c r="S2758" s="139">
        <v>0</v>
      </c>
      <c r="T2758" s="140">
        <f>S2758*H2758</f>
        <v>0</v>
      </c>
      <c r="AR2758" s="141" t="s">
        <v>221</v>
      </c>
      <c r="AT2758" s="141" t="s">
        <v>137</v>
      </c>
      <c r="AU2758" s="141" t="s">
        <v>81</v>
      </c>
      <c r="AY2758" s="17" t="s">
        <v>135</v>
      </c>
      <c r="BE2758" s="142">
        <f>IF(N2758="základní",J2758,0)</f>
        <v>0</v>
      </c>
      <c r="BF2758" s="142">
        <f>IF(N2758="snížená",J2758,0)</f>
        <v>0</v>
      </c>
      <c r="BG2758" s="142">
        <f>IF(N2758="zákl. přenesená",J2758,0)</f>
        <v>0</v>
      </c>
      <c r="BH2758" s="142">
        <f>IF(N2758="sníž. přenesená",J2758,0)</f>
        <v>0</v>
      </c>
      <c r="BI2758" s="142">
        <f>IF(N2758="nulová",J2758,0)</f>
        <v>0</v>
      </c>
      <c r="BJ2758" s="17" t="s">
        <v>79</v>
      </c>
      <c r="BK2758" s="142">
        <f>ROUND(I2758*H2758,2)</f>
        <v>0</v>
      </c>
      <c r="BL2758" s="17" t="s">
        <v>221</v>
      </c>
      <c r="BM2758" s="141" t="s">
        <v>3289</v>
      </c>
    </row>
    <row r="2759" spans="2:65" s="12" customFormat="1">
      <c r="B2759" s="143"/>
      <c r="D2759" s="144" t="s">
        <v>143</v>
      </c>
      <c r="E2759" s="145" t="s">
        <v>1</v>
      </c>
      <c r="F2759" s="146" t="s">
        <v>3290</v>
      </c>
      <c r="H2759" s="147">
        <v>790.024</v>
      </c>
      <c r="L2759" s="143"/>
      <c r="M2759" s="148"/>
      <c r="T2759" s="149"/>
      <c r="AT2759" s="145" t="s">
        <v>143</v>
      </c>
      <c r="AU2759" s="145" t="s">
        <v>81</v>
      </c>
      <c r="AV2759" s="12" t="s">
        <v>81</v>
      </c>
      <c r="AW2759" s="12" t="s">
        <v>27</v>
      </c>
      <c r="AX2759" s="12" t="s">
        <v>79</v>
      </c>
      <c r="AY2759" s="145" t="s">
        <v>135</v>
      </c>
    </row>
    <row r="2760" spans="2:65" s="1" customFormat="1" ht="24.15" customHeight="1">
      <c r="B2760" s="129"/>
      <c r="C2760" s="130" t="s">
        <v>3291</v>
      </c>
      <c r="D2760" s="130" t="s">
        <v>137</v>
      </c>
      <c r="E2760" s="131" t="s">
        <v>3292</v>
      </c>
      <c r="F2760" s="132" t="s">
        <v>3293</v>
      </c>
      <c r="G2760" s="133" t="s">
        <v>140</v>
      </c>
      <c r="H2760" s="134">
        <v>2504.56</v>
      </c>
      <c r="I2760" s="135"/>
      <c r="J2760" s="135">
        <f>ROUND(I2760*H2760,2)</f>
        <v>0</v>
      </c>
      <c r="K2760" s="136"/>
      <c r="L2760" s="29"/>
      <c r="M2760" s="137" t="s">
        <v>1</v>
      </c>
      <c r="N2760" s="138" t="s">
        <v>36</v>
      </c>
      <c r="O2760" s="139">
        <v>6.4000000000000001E-2</v>
      </c>
      <c r="P2760" s="139">
        <f>O2760*H2760</f>
        <v>160.29184000000001</v>
      </c>
      <c r="Q2760" s="139">
        <v>2.9E-4</v>
      </c>
      <c r="R2760" s="139">
        <f>Q2760*H2760</f>
        <v>0.72632240000000003</v>
      </c>
      <c r="S2760" s="139">
        <v>0</v>
      </c>
      <c r="T2760" s="140">
        <f>S2760*H2760</f>
        <v>0</v>
      </c>
      <c r="AR2760" s="141" t="s">
        <v>221</v>
      </c>
      <c r="AT2760" s="141" t="s">
        <v>137</v>
      </c>
      <c r="AU2760" s="141" t="s">
        <v>81</v>
      </c>
      <c r="AY2760" s="17" t="s">
        <v>135</v>
      </c>
      <c r="BE2760" s="142">
        <f>IF(N2760="základní",J2760,0)</f>
        <v>0</v>
      </c>
      <c r="BF2760" s="142">
        <f>IF(N2760="snížená",J2760,0)</f>
        <v>0</v>
      </c>
      <c r="BG2760" s="142">
        <f>IF(N2760="zákl. přenesená",J2760,0)</f>
        <v>0</v>
      </c>
      <c r="BH2760" s="142">
        <f>IF(N2760="sníž. přenesená",J2760,0)</f>
        <v>0</v>
      </c>
      <c r="BI2760" s="142">
        <f>IF(N2760="nulová",J2760,0)</f>
        <v>0</v>
      </c>
      <c r="BJ2760" s="17" t="s">
        <v>79</v>
      </c>
      <c r="BK2760" s="142">
        <f>ROUND(I2760*H2760,2)</f>
        <v>0</v>
      </c>
      <c r="BL2760" s="17" t="s">
        <v>221</v>
      </c>
      <c r="BM2760" s="141" t="s">
        <v>3294</v>
      </c>
    </row>
    <row r="2761" spans="2:65" s="12" customFormat="1">
      <c r="B2761" s="143"/>
      <c r="D2761" s="144" t="s">
        <v>143</v>
      </c>
      <c r="E2761" s="145" t="s">
        <v>1</v>
      </c>
      <c r="F2761" s="146" t="s">
        <v>3281</v>
      </c>
      <c r="H2761" s="147">
        <v>445.45</v>
      </c>
      <c r="L2761" s="143"/>
      <c r="M2761" s="148"/>
      <c r="T2761" s="149"/>
      <c r="AT2761" s="145" t="s">
        <v>143</v>
      </c>
      <c r="AU2761" s="145" t="s">
        <v>81</v>
      </c>
      <c r="AV2761" s="12" t="s">
        <v>81</v>
      </c>
      <c r="AW2761" s="12" t="s">
        <v>27</v>
      </c>
      <c r="AX2761" s="12" t="s">
        <v>71</v>
      </c>
      <c r="AY2761" s="145" t="s">
        <v>135</v>
      </c>
    </row>
    <row r="2762" spans="2:65" s="12" customFormat="1">
      <c r="B2762" s="143"/>
      <c r="D2762" s="144" t="s">
        <v>143</v>
      </c>
      <c r="E2762" s="145" t="s">
        <v>1</v>
      </c>
      <c r="F2762" s="146" t="s">
        <v>3282</v>
      </c>
      <c r="H2762" s="147">
        <v>986.18899999999996</v>
      </c>
      <c r="L2762" s="143"/>
      <c r="M2762" s="148"/>
      <c r="T2762" s="149"/>
      <c r="AT2762" s="145" t="s">
        <v>143</v>
      </c>
      <c r="AU2762" s="145" t="s">
        <v>81</v>
      </c>
      <c r="AV2762" s="12" t="s">
        <v>81</v>
      </c>
      <c r="AW2762" s="12" t="s">
        <v>27</v>
      </c>
      <c r="AX2762" s="12" t="s">
        <v>71</v>
      </c>
      <c r="AY2762" s="145" t="s">
        <v>135</v>
      </c>
    </row>
    <row r="2763" spans="2:65" s="12" customFormat="1">
      <c r="B2763" s="143"/>
      <c r="D2763" s="144" t="s">
        <v>143</v>
      </c>
      <c r="E2763" s="145" t="s">
        <v>1</v>
      </c>
      <c r="F2763" s="146" t="s">
        <v>3283</v>
      </c>
      <c r="H2763" s="147">
        <v>714.25400000000002</v>
      </c>
      <c r="L2763" s="143"/>
      <c r="M2763" s="148"/>
      <c r="T2763" s="149"/>
      <c r="AT2763" s="145" t="s">
        <v>143</v>
      </c>
      <c r="AU2763" s="145" t="s">
        <v>81</v>
      </c>
      <c r="AV2763" s="12" t="s">
        <v>81</v>
      </c>
      <c r="AW2763" s="12" t="s">
        <v>27</v>
      </c>
      <c r="AX2763" s="12" t="s">
        <v>71</v>
      </c>
      <c r="AY2763" s="145" t="s">
        <v>135</v>
      </c>
    </row>
    <row r="2764" spans="2:65" s="12" customFormat="1">
      <c r="B2764" s="143"/>
      <c r="D2764" s="144" t="s">
        <v>143</v>
      </c>
      <c r="E2764" s="145" t="s">
        <v>1</v>
      </c>
      <c r="F2764" s="146" t="s">
        <v>3284</v>
      </c>
      <c r="H2764" s="147">
        <v>347.50900000000001</v>
      </c>
      <c r="L2764" s="143"/>
      <c r="M2764" s="148"/>
      <c r="T2764" s="149"/>
      <c r="AT2764" s="145" t="s">
        <v>143</v>
      </c>
      <c r="AU2764" s="145" t="s">
        <v>81</v>
      </c>
      <c r="AV2764" s="12" t="s">
        <v>81</v>
      </c>
      <c r="AW2764" s="12" t="s">
        <v>27</v>
      </c>
      <c r="AX2764" s="12" t="s">
        <v>71</v>
      </c>
      <c r="AY2764" s="145" t="s">
        <v>135</v>
      </c>
    </row>
    <row r="2765" spans="2:65" s="12" customFormat="1">
      <c r="B2765" s="143"/>
      <c r="D2765" s="144" t="s">
        <v>143</v>
      </c>
      <c r="E2765" s="145" t="s">
        <v>1</v>
      </c>
      <c r="F2765" s="146" t="s">
        <v>3285</v>
      </c>
      <c r="H2765" s="147">
        <v>11.157999999999999</v>
      </c>
      <c r="L2765" s="143"/>
      <c r="M2765" s="148"/>
      <c r="T2765" s="149"/>
      <c r="AT2765" s="145" t="s">
        <v>143</v>
      </c>
      <c r="AU2765" s="145" t="s">
        <v>81</v>
      </c>
      <c r="AV2765" s="12" t="s">
        <v>81</v>
      </c>
      <c r="AW2765" s="12" t="s">
        <v>27</v>
      </c>
      <c r="AX2765" s="12" t="s">
        <v>71</v>
      </c>
      <c r="AY2765" s="145" t="s">
        <v>135</v>
      </c>
    </row>
    <row r="2766" spans="2:65" s="13" customFormat="1">
      <c r="B2766" s="150"/>
      <c r="D2766" s="144" t="s">
        <v>143</v>
      </c>
      <c r="E2766" s="151" t="s">
        <v>1</v>
      </c>
      <c r="F2766" s="152" t="s">
        <v>174</v>
      </c>
      <c r="H2766" s="153">
        <v>2504.56</v>
      </c>
      <c r="L2766" s="150"/>
      <c r="M2766" s="154"/>
      <c r="T2766" s="155"/>
      <c r="AT2766" s="151" t="s">
        <v>143</v>
      </c>
      <c r="AU2766" s="151" t="s">
        <v>81</v>
      </c>
      <c r="AV2766" s="13" t="s">
        <v>141</v>
      </c>
      <c r="AW2766" s="13" t="s">
        <v>27</v>
      </c>
      <c r="AX2766" s="13" t="s">
        <v>79</v>
      </c>
      <c r="AY2766" s="151" t="s">
        <v>135</v>
      </c>
    </row>
    <row r="2767" spans="2:65" s="1" customFormat="1" ht="24.15" customHeight="1">
      <c r="B2767" s="129"/>
      <c r="C2767" s="130" t="s">
        <v>3295</v>
      </c>
      <c r="D2767" s="130" t="s">
        <v>137</v>
      </c>
      <c r="E2767" s="131" t="s">
        <v>3296</v>
      </c>
      <c r="F2767" s="132" t="s">
        <v>3297</v>
      </c>
      <c r="G2767" s="133" t="s">
        <v>140</v>
      </c>
      <c r="H2767" s="134">
        <v>790.024</v>
      </c>
      <c r="I2767" s="135"/>
      <c r="J2767" s="135">
        <f>ROUND(I2767*H2767,2)</f>
        <v>0</v>
      </c>
      <c r="K2767" s="136"/>
      <c r="L2767" s="29"/>
      <c r="M2767" s="137" t="s">
        <v>1</v>
      </c>
      <c r="N2767" s="138" t="s">
        <v>36</v>
      </c>
      <c r="O2767" s="139">
        <v>7.3999999999999996E-2</v>
      </c>
      <c r="P2767" s="139">
        <f>O2767*H2767</f>
        <v>58.461776</v>
      </c>
      <c r="Q2767" s="139">
        <v>2.9E-4</v>
      </c>
      <c r="R2767" s="139">
        <f>Q2767*H2767</f>
        <v>0.22910696</v>
      </c>
      <c r="S2767" s="139">
        <v>0</v>
      </c>
      <c r="T2767" s="140">
        <f>S2767*H2767</f>
        <v>0</v>
      </c>
      <c r="AR2767" s="141" t="s">
        <v>221</v>
      </c>
      <c r="AT2767" s="141" t="s">
        <v>137</v>
      </c>
      <c r="AU2767" s="141" t="s">
        <v>81</v>
      </c>
      <c r="AY2767" s="17" t="s">
        <v>135</v>
      </c>
      <c r="BE2767" s="142">
        <f>IF(N2767="základní",J2767,0)</f>
        <v>0</v>
      </c>
      <c r="BF2767" s="142">
        <f>IF(N2767="snížená",J2767,0)</f>
        <v>0</v>
      </c>
      <c r="BG2767" s="142">
        <f>IF(N2767="zákl. přenesená",J2767,0)</f>
        <v>0</v>
      </c>
      <c r="BH2767" s="142">
        <f>IF(N2767="sníž. přenesená",J2767,0)</f>
        <v>0</v>
      </c>
      <c r="BI2767" s="142">
        <f>IF(N2767="nulová",J2767,0)</f>
        <v>0</v>
      </c>
      <c r="BJ2767" s="17" t="s">
        <v>79</v>
      </c>
      <c r="BK2767" s="142">
        <f>ROUND(I2767*H2767,2)</f>
        <v>0</v>
      </c>
      <c r="BL2767" s="17" t="s">
        <v>221</v>
      </c>
      <c r="BM2767" s="141" t="s">
        <v>3298</v>
      </c>
    </row>
    <row r="2768" spans="2:65" s="12" customFormat="1">
      <c r="B2768" s="143"/>
      <c r="D2768" s="144" t="s">
        <v>143</v>
      </c>
      <c r="E2768" s="145" t="s">
        <v>1</v>
      </c>
      <c r="F2768" s="146" t="s">
        <v>3290</v>
      </c>
      <c r="H2768" s="147">
        <v>790.024</v>
      </c>
      <c r="L2768" s="143"/>
      <c r="M2768" s="148"/>
      <c r="T2768" s="149"/>
      <c r="AT2768" s="145" t="s">
        <v>143</v>
      </c>
      <c r="AU2768" s="145" t="s">
        <v>81</v>
      </c>
      <c r="AV2768" s="12" t="s">
        <v>81</v>
      </c>
      <c r="AW2768" s="12" t="s">
        <v>27</v>
      </c>
      <c r="AX2768" s="12" t="s">
        <v>79</v>
      </c>
      <c r="AY2768" s="145" t="s">
        <v>135</v>
      </c>
    </row>
    <row r="2769" spans="2:65" s="1" customFormat="1" ht="33" customHeight="1">
      <c r="B2769" s="129"/>
      <c r="C2769" s="130" t="s">
        <v>3299</v>
      </c>
      <c r="D2769" s="130" t="s">
        <v>137</v>
      </c>
      <c r="E2769" s="131" t="s">
        <v>3300</v>
      </c>
      <c r="F2769" s="132" t="s">
        <v>3301</v>
      </c>
      <c r="G2769" s="133" t="s">
        <v>140</v>
      </c>
      <c r="H2769" s="134">
        <v>790.024</v>
      </c>
      <c r="I2769" s="135"/>
      <c r="J2769" s="135">
        <f>ROUND(I2769*H2769,2)</f>
        <v>0</v>
      </c>
      <c r="K2769" s="136"/>
      <c r="L2769" s="29"/>
      <c r="M2769" s="137" t="s">
        <v>1</v>
      </c>
      <c r="N2769" s="138" t="s">
        <v>36</v>
      </c>
      <c r="O2769" s="139">
        <v>0</v>
      </c>
      <c r="P2769" s="139">
        <f>O2769*H2769</f>
        <v>0</v>
      </c>
      <c r="Q2769" s="139">
        <v>1.0000000000000001E-5</v>
      </c>
      <c r="R2769" s="139">
        <f>Q2769*H2769</f>
        <v>7.9002400000000011E-3</v>
      </c>
      <c r="S2769" s="139">
        <v>0</v>
      </c>
      <c r="T2769" s="140">
        <f>S2769*H2769</f>
        <v>0</v>
      </c>
      <c r="AR2769" s="141" t="s">
        <v>221</v>
      </c>
      <c r="AT2769" s="141" t="s">
        <v>137</v>
      </c>
      <c r="AU2769" s="141" t="s">
        <v>81</v>
      </c>
      <c r="AY2769" s="17" t="s">
        <v>135</v>
      </c>
      <c r="BE2769" s="142">
        <f>IF(N2769="základní",J2769,0)</f>
        <v>0</v>
      </c>
      <c r="BF2769" s="142">
        <f>IF(N2769="snížená",J2769,0)</f>
        <v>0</v>
      </c>
      <c r="BG2769" s="142">
        <f>IF(N2769="zákl. přenesená",J2769,0)</f>
        <v>0</v>
      </c>
      <c r="BH2769" s="142">
        <f>IF(N2769="sníž. přenesená",J2769,0)</f>
        <v>0</v>
      </c>
      <c r="BI2769" s="142">
        <f>IF(N2769="nulová",J2769,0)</f>
        <v>0</v>
      </c>
      <c r="BJ2769" s="17" t="s">
        <v>79</v>
      </c>
      <c r="BK2769" s="142">
        <f>ROUND(I2769*H2769,2)</f>
        <v>0</v>
      </c>
      <c r="BL2769" s="17" t="s">
        <v>221</v>
      </c>
      <c r="BM2769" s="141" t="s">
        <v>3302</v>
      </c>
    </row>
    <row r="2770" spans="2:65" s="12" customFormat="1">
      <c r="B2770" s="143"/>
      <c r="D2770" s="144" t="s">
        <v>143</v>
      </c>
      <c r="E2770" s="145" t="s">
        <v>1</v>
      </c>
      <c r="F2770" s="146" t="s">
        <v>3303</v>
      </c>
      <c r="H2770" s="147">
        <v>790.024</v>
      </c>
      <c r="L2770" s="143"/>
      <c r="M2770" s="148"/>
      <c r="T2770" s="149"/>
      <c r="AT2770" s="145" t="s">
        <v>143</v>
      </c>
      <c r="AU2770" s="145" t="s">
        <v>81</v>
      </c>
      <c r="AV2770" s="12" t="s">
        <v>81</v>
      </c>
      <c r="AW2770" s="12" t="s">
        <v>27</v>
      </c>
      <c r="AX2770" s="12" t="s">
        <v>79</v>
      </c>
      <c r="AY2770" s="145" t="s">
        <v>135</v>
      </c>
    </row>
    <row r="2771" spans="2:65" s="11" customFormat="1" ht="22.95" customHeight="1">
      <c r="B2771" s="118"/>
      <c r="D2771" s="119" t="s">
        <v>70</v>
      </c>
      <c r="E2771" s="127" t="s">
        <v>3304</v>
      </c>
      <c r="F2771" s="127" t="s">
        <v>3305</v>
      </c>
      <c r="J2771" s="128">
        <f>BK2771</f>
        <v>0</v>
      </c>
      <c r="L2771" s="118"/>
      <c r="M2771" s="122"/>
      <c r="P2771" s="123">
        <f>SUM(P2772:P2810)</f>
        <v>0</v>
      </c>
      <c r="R2771" s="123">
        <f>SUM(R2772:R2810)</f>
        <v>0</v>
      </c>
      <c r="T2771" s="124">
        <f>SUM(T2772:T2810)</f>
        <v>0</v>
      </c>
      <c r="AR2771" s="119" t="s">
        <v>81</v>
      </c>
      <c r="AT2771" s="125" t="s">
        <v>70</v>
      </c>
      <c r="AU2771" s="125" t="s">
        <v>79</v>
      </c>
      <c r="AY2771" s="119" t="s">
        <v>135</v>
      </c>
      <c r="BK2771" s="126">
        <f>SUM(BK2772:BK2810)</f>
        <v>0</v>
      </c>
    </row>
    <row r="2772" spans="2:65" s="1" customFormat="1" ht="24.15" customHeight="1">
      <c r="B2772" s="129"/>
      <c r="C2772" s="130" t="s">
        <v>3306</v>
      </c>
      <c r="D2772" s="130" t="s">
        <v>137</v>
      </c>
      <c r="E2772" s="131" t="s">
        <v>3307</v>
      </c>
      <c r="F2772" s="132" t="s">
        <v>3308</v>
      </c>
      <c r="G2772" s="133" t="s">
        <v>316</v>
      </c>
      <c r="H2772" s="134">
        <v>6</v>
      </c>
      <c r="I2772" s="135"/>
      <c r="J2772" s="135">
        <f t="shared" ref="J2772:J2810" si="80">ROUND(I2772*H2772,2)</f>
        <v>0</v>
      </c>
      <c r="K2772" s="136"/>
      <c r="L2772" s="29"/>
      <c r="M2772" s="137" t="s">
        <v>1</v>
      </c>
      <c r="N2772" s="138" t="s">
        <v>36</v>
      </c>
      <c r="O2772" s="139">
        <v>0</v>
      </c>
      <c r="P2772" s="139">
        <f t="shared" ref="P2772:P2810" si="81">O2772*H2772</f>
        <v>0</v>
      </c>
      <c r="Q2772" s="139">
        <v>0</v>
      </c>
      <c r="R2772" s="139">
        <f t="shared" ref="R2772:R2810" si="82">Q2772*H2772</f>
        <v>0</v>
      </c>
      <c r="S2772" s="139">
        <v>0</v>
      </c>
      <c r="T2772" s="140">
        <f t="shared" ref="T2772:T2810" si="83">S2772*H2772</f>
        <v>0</v>
      </c>
      <c r="AR2772" s="141" t="s">
        <v>221</v>
      </c>
      <c r="AT2772" s="141" t="s">
        <v>137</v>
      </c>
      <c r="AU2772" s="141" t="s">
        <v>81</v>
      </c>
      <c r="AY2772" s="17" t="s">
        <v>135</v>
      </c>
      <c r="BE2772" s="142">
        <f t="shared" ref="BE2772:BE2810" si="84">IF(N2772="základní",J2772,0)</f>
        <v>0</v>
      </c>
      <c r="BF2772" s="142">
        <f t="shared" ref="BF2772:BF2810" si="85">IF(N2772="snížená",J2772,0)</f>
        <v>0</v>
      </c>
      <c r="BG2772" s="142">
        <f t="shared" ref="BG2772:BG2810" si="86">IF(N2772="zákl. přenesená",J2772,0)</f>
        <v>0</v>
      </c>
      <c r="BH2772" s="142">
        <f t="shared" ref="BH2772:BH2810" si="87">IF(N2772="sníž. přenesená",J2772,0)</f>
        <v>0</v>
      </c>
      <c r="BI2772" s="142">
        <f t="shared" ref="BI2772:BI2810" si="88">IF(N2772="nulová",J2772,0)</f>
        <v>0</v>
      </c>
      <c r="BJ2772" s="17" t="s">
        <v>79</v>
      </c>
      <c r="BK2772" s="142">
        <f t="shared" ref="BK2772:BK2810" si="89">ROUND(I2772*H2772,2)</f>
        <v>0</v>
      </c>
      <c r="BL2772" s="17" t="s">
        <v>221</v>
      </c>
      <c r="BM2772" s="141" t="s">
        <v>3309</v>
      </c>
    </row>
    <row r="2773" spans="2:65" s="1" customFormat="1" ht="24.15" customHeight="1">
      <c r="B2773" s="129"/>
      <c r="C2773" s="130" t="s">
        <v>3310</v>
      </c>
      <c r="D2773" s="130" t="s">
        <v>137</v>
      </c>
      <c r="E2773" s="131" t="s">
        <v>3311</v>
      </c>
      <c r="F2773" s="132" t="s">
        <v>3312</v>
      </c>
      <c r="G2773" s="133" t="s">
        <v>316</v>
      </c>
      <c r="H2773" s="134">
        <v>2</v>
      </c>
      <c r="I2773" s="135"/>
      <c r="J2773" s="135">
        <f t="shared" si="80"/>
        <v>0</v>
      </c>
      <c r="K2773" s="136"/>
      <c r="L2773" s="29"/>
      <c r="M2773" s="137" t="s">
        <v>1</v>
      </c>
      <c r="N2773" s="138" t="s">
        <v>36</v>
      </c>
      <c r="O2773" s="139">
        <v>0</v>
      </c>
      <c r="P2773" s="139">
        <f t="shared" si="81"/>
        <v>0</v>
      </c>
      <c r="Q2773" s="139">
        <v>0</v>
      </c>
      <c r="R2773" s="139">
        <f t="shared" si="82"/>
        <v>0</v>
      </c>
      <c r="S2773" s="139">
        <v>0</v>
      </c>
      <c r="T2773" s="140">
        <f t="shared" si="83"/>
        <v>0</v>
      </c>
      <c r="AR2773" s="141" t="s">
        <v>221</v>
      </c>
      <c r="AT2773" s="141" t="s">
        <v>137</v>
      </c>
      <c r="AU2773" s="141" t="s">
        <v>81</v>
      </c>
      <c r="AY2773" s="17" t="s">
        <v>135</v>
      </c>
      <c r="BE2773" s="142">
        <f t="shared" si="84"/>
        <v>0</v>
      </c>
      <c r="BF2773" s="142">
        <f t="shared" si="85"/>
        <v>0</v>
      </c>
      <c r="BG2773" s="142">
        <f t="shared" si="86"/>
        <v>0</v>
      </c>
      <c r="BH2773" s="142">
        <f t="shared" si="87"/>
        <v>0</v>
      </c>
      <c r="BI2773" s="142">
        <f t="shared" si="88"/>
        <v>0</v>
      </c>
      <c r="BJ2773" s="17" t="s">
        <v>79</v>
      </c>
      <c r="BK2773" s="142">
        <f t="shared" si="89"/>
        <v>0</v>
      </c>
      <c r="BL2773" s="17" t="s">
        <v>221</v>
      </c>
      <c r="BM2773" s="141" t="s">
        <v>3313</v>
      </c>
    </row>
    <row r="2774" spans="2:65" s="1" customFormat="1" ht="24.15" customHeight="1">
      <c r="B2774" s="129"/>
      <c r="C2774" s="130" t="s">
        <v>3314</v>
      </c>
      <c r="D2774" s="130" t="s">
        <v>137</v>
      </c>
      <c r="E2774" s="131" t="s">
        <v>3315</v>
      </c>
      <c r="F2774" s="132" t="s">
        <v>3316</v>
      </c>
      <c r="G2774" s="133" t="s">
        <v>316</v>
      </c>
      <c r="H2774" s="134">
        <v>2</v>
      </c>
      <c r="I2774" s="135"/>
      <c r="J2774" s="135">
        <f t="shared" si="80"/>
        <v>0</v>
      </c>
      <c r="K2774" s="136"/>
      <c r="L2774" s="29"/>
      <c r="M2774" s="137" t="s">
        <v>1</v>
      </c>
      <c r="N2774" s="138" t="s">
        <v>36</v>
      </c>
      <c r="O2774" s="139">
        <v>0</v>
      </c>
      <c r="P2774" s="139">
        <f t="shared" si="81"/>
        <v>0</v>
      </c>
      <c r="Q2774" s="139">
        <v>0</v>
      </c>
      <c r="R2774" s="139">
        <f t="shared" si="82"/>
        <v>0</v>
      </c>
      <c r="S2774" s="139">
        <v>0</v>
      </c>
      <c r="T2774" s="140">
        <f t="shared" si="83"/>
        <v>0</v>
      </c>
      <c r="AR2774" s="141" t="s">
        <v>221</v>
      </c>
      <c r="AT2774" s="141" t="s">
        <v>137</v>
      </c>
      <c r="AU2774" s="141" t="s">
        <v>81</v>
      </c>
      <c r="AY2774" s="17" t="s">
        <v>135</v>
      </c>
      <c r="BE2774" s="142">
        <f t="shared" si="84"/>
        <v>0</v>
      </c>
      <c r="BF2774" s="142">
        <f t="shared" si="85"/>
        <v>0</v>
      </c>
      <c r="BG2774" s="142">
        <f t="shared" si="86"/>
        <v>0</v>
      </c>
      <c r="BH2774" s="142">
        <f t="shared" si="87"/>
        <v>0</v>
      </c>
      <c r="BI2774" s="142">
        <f t="shared" si="88"/>
        <v>0</v>
      </c>
      <c r="BJ2774" s="17" t="s">
        <v>79</v>
      </c>
      <c r="BK2774" s="142">
        <f t="shared" si="89"/>
        <v>0</v>
      </c>
      <c r="BL2774" s="17" t="s">
        <v>221</v>
      </c>
      <c r="BM2774" s="141" t="s">
        <v>3317</v>
      </c>
    </row>
    <row r="2775" spans="2:65" s="1" customFormat="1" ht="24.15" customHeight="1">
      <c r="B2775" s="129"/>
      <c r="C2775" s="130" t="s">
        <v>3318</v>
      </c>
      <c r="D2775" s="130" t="s">
        <v>137</v>
      </c>
      <c r="E2775" s="131" t="s">
        <v>3319</v>
      </c>
      <c r="F2775" s="132" t="s">
        <v>3320</v>
      </c>
      <c r="G2775" s="133" t="s">
        <v>316</v>
      </c>
      <c r="H2775" s="134">
        <v>2</v>
      </c>
      <c r="I2775" s="135"/>
      <c r="J2775" s="135">
        <f t="shared" si="80"/>
        <v>0</v>
      </c>
      <c r="K2775" s="136"/>
      <c r="L2775" s="29"/>
      <c r="M2775" s="137" t="s">
        <v>1</v>
      </c>
      <c r="N2775" s="138" t="s">
        <v>36</v>
      </c>
      <c r="O2775" s="139">
        <v>0</v>
      </c>
      <c r="P2775" s="139">
        <f t="shared" si="81"/>
        <v>0</v>
      </c>
      <c r="Q2775" s="139">
        <v>0</v>
      </c>
      <c r="R2775" s="139">
        <f t="shared" si="82"/>
        <v>0</v>
      </c>
      <c r="S2775" s="139">
        <v>0</v>
      </c>
      <c r="T2775" s="140">
        <f t="shared" si="83"/>
        <v>0</v>
      </c>
      <c r="AR2775" s="141" t="s">
        <v>221</v>
      </c>
      <c r="AT2775" s="141" t="s">
        <v>137</v>
      </c>
      <c r="AU2775" s="141" t="s">
        <v>81</v>
      </c>
      <c r="AY2775" s="17" t="s">
        <v>135</v>
      </c>
      <c r="BE2775" s="142">
        <f t="shared" si="84"/>
        <v>0</v>
      </c>
      <c r="BF2775" s="142">
        <f t="shared" si="85"/>
        <v>0</v>
      </c>
      <c r="BG2775" s="142">
        <f t="shared" si="86"/>
        <v>0</v>
      </c>
      <c r="BH2775" s="142">
        <f t="shared" si="87"/>
        <v>0</v>
      </c>
      <c r="BI2775" s="142">
        <f t="shared" si="88"/>
        <v>0</v>
      </c>
      <c r="BJ2775" s="17" t="s">
        <v>79</v>
      </c>
      <c r="BK2775" s="142">
        <f t="shared" si="89"/>
        <v>0</v>
      </c>
      <c r="BL2775" s="17" t="s">
        <v>221</v>
      </c>
      <c r="BM2775" s="141" t="s">
        <v>3321</v>
      </c>
    </row>
    <row r="2776" spans="2:65" s="1" customFormat="1" ht="21.75" customHeight="1">
      <c r="B2776" s="129"/>
      <c r="C2776" s="130" t="s">
        <v>3322</v>
      </c>
      <c r="D2776" s="130" t="s">
        <v>137</v>
      </c>
      <c r="E2776" s="131" t="s">
        <v>3323</v>
      </c>
      <c r="F2776" s="132" t="s">
        <v>3324</v>
      </c>
      <c r="G2776" s="133" t="s">
        <v>316</v>
      </c>
      <c r="H2776" s="134">
        <v>18</v>
      </c>
      <c r="I2776" s="135"/>
      <c r="J2776" s="135">
        <f t="shared" si="80"/>
        <v>0</v>
      </c>
      <c r="K2776" s="136"/>
      <c r="L2776" s="29"/>
      <c r="M2776" s="137" t="s">
        <v>1</v>
      </c>
      <c r="N2776" s="138" t="s">
        <v>36</v>
      </c>
      <c r="O2776" s="139">
        <v>0</v>
      </c>
      <c r="P2776" s="139">
        <f t="shared" si="81"/>
        <v>0</v>
      </c>
      <c r="Q2776" s="139">
        <v>0</v>
      </c>
      <c r="R2776" s="139">
        <f t="shared" si="82"/>
        <v>0</v>
      </c>
      <c r="S2776" s="139">
        <v>0</v>
      </c>
      <c r="T2776" s="140">
        <f t="shared" si="83"/>
        <v>0</v>
      </c>
      <c r="AR2776" s="141" t="s">
        <v>221</v>
      </c>
      <c r="AT2776" s="141" t="s">
        <v>137</v>
      </c>
      <c r="AU2776" s="141" t="s">
        <v>81</v>
      </c>
      <c r="AY2776" s="17" t="s">
        <v>135</v>
      </c>
      <c r="BE2776" s="142">
        <f t="shared" si="84"/>
        <v>0</v>
      </c>
      <c r="BF2776" s="142">
        <f t="shared" si="85"/>
        <v>0</v>
      </c>
      <c r="BG2776" s="142">
        <f t="shared" si="86"/>
        <v>0</v>
      </c>
      <c r="BH2776" s="142">
        <f t="shared" si="87"/>
        <v>0</v>
      </c>
      <c r="BI2776" s="142">
        <f t="shared" si="88"/>
        <v>0</v>
      </c>
      <c r="BJ2776" s="17" t="s">
        <v>79</v>
      </c>
      <c r="BK2776" s="142">
        <f t="shared" si="89"/>
        <v>0</v>
      </c>
      <c r="BL2776" s="17" t="s">
        <v>221</v>
      </c>
      <c r="BM2776" s="141" t="s">
        <v>3325</v>
      </c>
    </row>
    <row r="2777" spans="2:65" s="1" customFormat="1" ht="24.15" customHeight="1">
      <c r="B2777" s="129"/>
      <c r="C2777" s="130" t="s">
        <v>3326</v>
      </c>
      <c r="D2777" s="130" t="s">
        <v>137</v>
      </c>
      <c r="E2777" s="131" t="s">
        <v>3327</v>
      </c>
      <c r="F2777" s="132" t="s">
        <v>3328</v>
      </c>
      <c r="G2777" s="133" t="s">
        <v>316</v>
      </c>
      <c r="H2777" s="134">
        <v>1</v>
      </c>
      <c r="I2777" s="135"/>
      <c r="J2777" s="135">
        <f t="shared" si="80"/>
        <v>0</v>
      </c>
      <c r="K2777" s="136"/>
      <c r="L2777" s="29"/>
      <c r="M2777" s="137" t="s">
        <v>1</v>
      </c>
      <c r="N2777" s="138" t="s">
        <v>36</v>
      </c>
      <c r="O2777" s="139">
        <v>0</v>
      </c>
      <c r="P2777" s="139">
        <f t="shared" si="81"/>
        <v>0</v>
      </c>
      <c r="Q2777" s="139">
        <v>0</v>
      </c>
      <c r="R2777" s="139">
        <f t="shared" si="82"/>
        <v>0</v>
      </c>
      <c r="S2777" s="139">
        <v>0</v>
      </c>
      <c r="T2777" s="140">
        <f t="shared" si="83"/>
        <v>0</v>
      </c>
      <c r="AR2777" s="141" t="s">
        <v>221</v>
      </c>
      <c r="AT2777" s="141" t="s">
        <v>137</v>
      </c>
      <c r="AU2777" s="141" t="s">
        <v>81</v>
      </c>
      <c r="AY2777" s="17" t="s">
        <v>135</v>
      </c>
      <c r="BE2777" s="142">
        <f t="shared" si="84"/>
        <v>0</v>
      </c>
      <c r="BF2777" s="142">
        <f t="shared" si="85"/>
        <v>0</v>
      </c>
      <c r="BG2777" s="142">
        <f t="shared" si="86"/>
        <v>0</v>
      </c>
      <c r="BH2777" s="142">
        <f t="shared" si="87"/>
        <v>0</v>
      </c>
      <c r="BI2777" s="142">
        <f t="shared" si="88"/>
        <v>0</v>
      </c>
      <c r="BJ2777" s="17" t="s">
        <v>79</v>
      </c>
      <c r="BK2777" s="142">
        <f t="shared" si="89"/>
        <v>0</v>
      </c>
      <c r="BL2777" s="17" t="s">
        <v>221</v>
      </c>
      <c r="BM2777" s="141" t="s">
        <v>3329</v>
      </c>
    </row>
    <row r="2778" spans="2:65" s="1" customFormat="1" ht="24.15" customHeight="1">
      <c r="B2778" s="129"/>
      <c r="C2778" s="130" t="s">
        <v>3330</v>
      </c>
      <c r="D2778" s="130" t="s">
        <v>137</v>
      </c>
      <c r="E2778" s="131" t="s">
        <v>3331</v>
      </c>
      <c r="F2778" s="132" t="s">
        <v>3332</v>
      </c>
      <c r="G2778" s="133" t="s">
        <v>316</v>
      </c>
      <c r="H2778" s="134">
        <v>1</v>
      </c>
      <c r="I2778" s="135"/>
      <c r="J2778" s="135">
        <f t="shared" si="80"/>
        <v>0</v>
      </c>
      <c r="K2778" s="136"/>
      <c r="L2778" s="29"/>
      <c r="M2778" s="137" t="s">
        <v>1</v>
      </c>
      <c r="N2778" s="138" t="s">
        <v>36</v>
      </c>
      <c r="O2778" s="139">
        <v>0</v>
      </c>
      <c r="P2778" s="139">
        <f t="shared" si="81"/>
        <v>0</v>
      </c>
      <c r="Q2778" s="139">
        <v>0</v>
      </c>
      <c r="R2778" s="139">
        <f t="shared" si="82"/>
        <v>0</v>
      </c>
      <c r="S2778" s="139">
        <v>0</v>
      </c>
      <c r="T2778" s="140">
        <f t="shared" si="83"/>
        <v>0</v>
      </c>
      <c r="AR2778" s="141" t="s">
        <v>221</v>
      </c>
      <c r="AT2778" s="141" t="s">
        <v>137</v>
      </c>
      <c r="AU2778" s="141" t="s">
        <v>81</v>
      </c>
      <c r="AY2778" s="17" t="s">
        <v>135</v>
      </c>
      <c r="BE2778" s="142">
        <f t="shared" si="84"/>
        <v>0</v>
      </c>
      <c r="BF2778" s="142">
        <f t="shared" si="85"/>
        <v>0</v>
      </c>
      <c r="BG2778" s="142">
        <f t="shared" si="86"/>
        <v>0</v>
      </c>
      <c r="BH2778" s="142">
        <f t="shared" si="87"/>
        <v>0</v>
      </c>
      <c r="BI2778" s="142">
        <f t="shared" si="88"/>
        <v>0</v>
      </c>
      <c r="BJ2778" s="17" t="s">
        <v>79</v>
      </c>
      <c r="BK2778" s="142">
        <f t="shared" si="89"/>
        <v>0</v>
      </c>
      <c r="BL2778" s="17" t="s">
        <v>221</v>
      </c>
      <c r="BM2778" s="141" t="s">
        <v>3333</v>
      </c>
    </row>
    <row r="2779" spans="2:65" s="1" customFormat="1" ht="24.15" customHeight="1">
      <c r="B2779" s="129"/>
      <c r="C2779" s="130" t="s">
        <v>3334</v>
      </c>
      <c r="D2779" s="130" t="s">
        <v>137</v>
      </c>
      <c r="E2779" s="131" t="s">
        <v>3335</v>
      </c>
      <c r="F2779" s="132" t="s">
        <v>3336</v>
      </c>
      <c r="G2779" s="133" t="s">
        <v>316</v>
      </c>
      <c r="H2779" s="134">
        <v>1</v>
      </c>
      <c r="I2779" s="135"/>
      <c r="J2779" s="135">
        <f t="shared" si="80"/>
        <v>0</v>
      </c>
      <c r="K2779" s="136"/>
      <c r="L2779" s="29"/>
      <c r="M2779" s="137" t="s">
        <v>1</v>
      </c>
      <c r="N2779" s="138" t="s">
        <v>36</v>
      </c>
      <c r="O2779" s="139">
        <v>0</v>
      </c>
      <c r="P2779" s="139">
        <f t="shared" si="81"/>
        <v>0</v>
      </c>
      <c r="Q2779" s="139">
        <v>0</v>
      </c>
      <c r="R2779" s="139">
        <f t="shared" si="82"/>
        <v>0</v>
      </c>
      <c r="S2779" s="139">
        <v>0</v>
      </c>
      <c r="T2779" s="140">
        <f t="shared" si="83"/>
        <v>0</v>
      </c>
      <c r="AR2779" s="141" t="s">
        <v>221</v>
      </c>
      <c r="AT2779" s="141" t="s">
        <v>137</v>
      </c>
      <c r="AU2779" s="141" t="s">
        <v>81</v>
      </c>
      <c r="AY2779" s="17" t="s">
        <v>135</v>
      </c>
      <c r="BE2779" s="142">
        <f t="shared" si="84"/>
        <v>0</v>
      </c>
      <c r="BF2779" s="142">
        <f t="shared" si="85"/>
        <v>0</v>
      </c>
      <c r="BG2779" s="142">
        <f t="shared" si="86"/>
        <v>0</v>
      </c>
      <c r="BH2779" s="142">
        <f t="shared" si="87"/>
        <v>0</v>
      </c>
      <c r="BI2779" s="142">
        <f t="shared" si="88"/>
        <v>0</v>
      </c>
      <c r="BJ2779" s="17" t="s">
        <v>79</v>
      </c>
      <c r="BK2779" s="142">
        <f t="shared" si="89"/>
        <v>0</v>
      </c>
      <c r="BL2779" s="17" t="s">
        <v>221</v>
      </c>
      <c r="BM2779" s="141" t="s">
        <v>3337</v>
      </c>
    </row>
    <row r="2780" spans="2:65" s="1" customFormat="1" ht="24.15" customHeight="1">
      <c r="B2780" s="129"/>
      <c r="C2780" s="130" t="s">
        <v>3338</v>
      </c>
      <c r="D2780" s="130" t="s">
        <v>137</v>
      </c>
      <c r="E2780" s="131" t="s">
        <v>3339</v>
      </c>
      <c r="F2780" s="132" t="s">
        <v>3340</v>
      </c>
      <c r="G2780" s="133" t="s">
        <v>316</v>
      </c>
      <c r="H2780" s="134">
        <v>1</v>
      </c>
      <c r="I2780" s="135"/>
      <c r="J2780" s="135">
        <f t="shared" si="80"/>
        <v>0</v>
      </c>
      <c r="K2780" s="136"/>
      <c r="L2780" s="29"/>
      <c r="M2780" s="137" t="s">
        <v>1</v>
      </c>
      <c r="N2780" s="138" t="s">
        <v>36</v>
      </c>
      <c r="O2780" s="139">
        <v>0</v>
      </c>
      <c r="P2780" s="139">
        <f t="shared" si="81"/>
        <v>0</v>
      </c>
      <c r="Q2780" s="139">
        <v>0</v>
      </c>
      <c r="R2780" s="139">
        <f t="shared" si="82"/>
        <v>0</v>
      </c>
      <c r="S2780" s="139">
        <v>0</v>
      </c>
      <c r="T2780" s="140">
        <f t="shared" si="83"/>
        <v>0</v>
      </c>
      <c r="AR2780" s="141" t="s">
        <v>221</v>
      </c>
      <c r="AT2780" s="141" t="s">
        <v>137</v>
      </c>
      <c r="AU2780" s="141" t="s">
        <v>81</v>
      </c>
      <c r="AY2780" s="17" t="s">
        <v>135</v>
      </c>
      <c r="BE2780" s="142">
        <f t="shared" si="84"/>
        <v>0</v>
      </c>
      <c r="BF2780" s="142">
        <f t="shared" si="85"/>
        <v>0</v>
      </c>
      <c r="BG2780" s="142">
        <f t="shared" si="86"/>
        <v>0</v>
      </c>
      <c r="BH2780" s="142">
        <f t="shared" si="87"/>
        <v>0</v>
      </c>
      <c r="BI2780" s="142">
        <f t="shared" si="88"/>
        <v>0</v>
      </c>
      <c r="BJ2780" s="17" t="s">
        <v>79</v>
      </c>
      <c r="BK2780" s="142">
        <f t="shared" si="89"/>
        <v>0</v>
      </c>
      <c r="BL2780" s="17" t="s">
        <v>221</v>
      </c>
      <c r="BM2780" s="141" t="s">
        <v>3341</v>
      </c>
    </row>
    <row r="2781" spans="2:65" s="1" customFormat="1" ht="24.15" customHeight="1">
      <c r="B2781" s="129"/>
      <c r="C2781" s="130" t="s">
        <v>3342</v>
      </c>
      <c r="D2781" s="130" t="s">
        <v>137</v>
      </c>
      <c r="E2781" s="131" t="s">
        <v>3343</v>
      </c>
      <c r="F2781" s="132" t="s">
        <v>3344</v>
      </c>
      <c r="G2781" s="133" t="s">
        <v>316</v>
      </c>
      <c r="H2781" s="134">
        <v>2</v>
      </c>
      <c r="I2781" s="135"/>
      <c r="J2781" s="135">
        <f t="shared" si="80"/>
        <v>0</v>
      </c>
      <c r="K2781" s="136"/>
      <c r="L2781" s="29"/>
      <c r="M2781" s="137" t="s">
        <v>1</v>
      </c>
      <c r="N2781" s="138" t="s">
        <v>36</v>
      </c>
      <c r="O2781" s="139">
        <v>0</v>
      </c>
      <c r="P2781" s="139">
        <f t="shared" si="81"/>
        <v>0</v>
      </c>
      <c r="Q2781" s="139">
        <v>0</v>
      </c>
      <c r="R2781" s="139">
        <f t="shared" si="82"/>
        <v>0</v>
      </c>
      <c r="S2781" s="139">
        <v>0</v>
      </c>
      <c r="T2781" s="140">
        <f t="shared" si="83"/>
        <v>0</v>
      </c>
      <c r="AR2781" s="141" t="s">
        <v>221</v>
      </c>
      <c r="AT2781" s="141" t="s">
        <v>137</v>
      </c>
      <c r="AU2781" s="141" t="s">
        <v>81</v>
      </c>
      <c r="AY2781" s="17" t="s">
        <v>135</v>
      </c>
      <c r="BE2781" s="142">
        <f t="shared" si="84"/>
        <v>0</v>
      </c>
      <c r="BF2781" s="142">
        <f t="shared" si="85"/>
        <v>0</v>
      </c>
      <c r="BG2781" s="142">
        <f t="shared" si="86"/>
        <v>0</v>
      </c>
      <c r="BH2781" s="142">
        <f t="shared" si="87"/>
        <v>0</v>
      </c>
      <c r="BI2781" s="142">
        <f t="shared" si="88"/>
        <v>0</v>
      </c>
      <c r="BJ2781" s="17" t="s">
        <v>79</v>
      </c>
      <c r="BK2781" s="142">
        <f t="shared" si="89"/>
        <v>0</v>
      </c>
      <c r="BL2781" s="17" t="s">
        <v>221</v>
      </c>
      <c r="BM2781" s="141" t="s">
        <v>3345</v>
      </c>
    </row>
    <row r="2782" spans="2:65" s="1" customFormat="1" ht="24.15" customHeight="1">
      <c r="B2782" s="129"/>
      <c r="C2782" s="130" t="s">
        <v>3346</v>
      </c>
      <c r="D2782" s="130" t="s">
        <v>137</v>
      </c>
      <c r="E2782" s="131" t="s">
        <v>3347</v>
      </c>
      <c r="F2782" s="132" t="s">
        <v>3348</v>
      </c>
      <c r="G2782" s="133" t="s">
        <v>316</v>
      </c>
      <c r="H2782" s="134">
        <v>4</v>
      </c>
      <c r="I2782" s="135"/>
      <c r="J2782" s="135">
        <f t="shared" si="80"/>
        <v>0</v>
      </c>
      <c r="K2782" s="136"/>
      <c r="L2782" s="29"/>
      <c r="M2782" s="137" t="s">
        <v>1</v>
      </c>
      <c r="N2782" s="138" t="s">
        <v>36</v>
      </c>
      <c r="O2782" s="139">
        <v>0</v>
      </c>
      <c r="P2782" s="139">
        <f t="shared" si="81"/>
        <v>0</v>
      </c>
      <c r="Q2782" s="139">
        <v>0</v>
      </c>
      <c r="R2782" s="139">
        <f t="shared" si="82"/>
        <v>0</v>
      </c>
      <c r="S2782" s="139">
        <v>0</v>
      </c>
      <c r="T2782" s="140">
        <f t="shared" si="83"/>
        <v>0</v>
      </c>
      <c r="AR2782" s="141" t="s">
        <v>221</v>
      </c>
      <c r="AT2782" s="141" t="s">
        <v>137</v>
      </c>
      <c r="AU2782" s="141" t="s">
        <v>81</v>
      </c>
      <c r="AY2782" s="17" t="s">
        <v>135</v>
      </c>
      <c r="BE2782" s="142">
        <f t="shared" si="84"/>
        <v>0</v>
      </c>
      <c r="BF2782" s="142">
        <f t="shared" si="85"/>
        <v>0</v>
      </c>
      <c r="BG2782" s="142">
        <f t="shared" si="86"/>
        <v>0</v>
      </c>
      <c r="BH2782" s="142">
        <f t="shared" si="87"/>
        <v>0</v>
      </c>
      <c r="BI2782" s="142">
        <f t="shared" si="88"/>
        <v>0</v>
      </c>
      <c r="BJ2782" s="17" t="s">
        <v>79</v>
      </c>
      <c r="BK2782" s="142">
        <f t="shared" si="89"/>
        <v>0</v>
      </c>
      <c r="BL2782" s="17" t="s">
        <v>221</v>
      </c>
      <c r="BM2782" s="141" t="s">
        <v>3349</v>
      </c>
    </row>
    <row r="2783" spans="2:65" s="1" customFormat="1" ht="24.15" customHeight="1">
      <c r="B2783" s="129"/>
      <c r="C2783" s="130" t="s">
        <v>3350</v>
      </c>
      <c r="D2783" s="130" t="s">
        <v>137</v>
      </c>
      <c r="E2783" s="131" t="s">
        <v>3351</v>
      </c>
      <c r="F2783" s="132" t="s">
        <v>3352</v>
      </c>
      <c r="G2783" s="133" t="s">
        <v>316</v>
      </c>
      <c r="H2783" s="134">
        <v>1</v>
      </c>
      <c r="I2783" s="135"/>
      <c r="J2783" s="135">
        <f t="shared" si="80"/>
        <v>0</v>
      </c>
      <c r="K2783" s="136"/>
      <c r="L2783" s="29"/>
      <c r="M2783" s="137" t="s">
        <v>1</v>
      </c>
      <c r="N2783" s="138" t="s">
        <v>36</v>
      </c>
      <c r="O2783" s="139">
        <v>0</v>
      </c>
      <c r="P2783" s="139">
        <f t="shared" si="81"/>
        <v>0</v>
      </c>
      <c r="Q2783" s="139">
        <v>0</v>
      </c>
      <c r="R2783" s="139">
        <f t="shared" si="82"/>
        <v>0</v>
      </c>
      <c r="S2783" s="139">
        <v>0</v>
      </c>
      <c r="T2783" s="140">
        <f t="shared" si="83"/>
        <v>0</v>
      </c>
      <c r="AR2783" s="141" t="s">
        <v>221</v>
      </c>
      <c r="AT2783" s="141" t="s">
        <v>137</v>
      </c>
      <c r="AU2783" s="141" t="s">
        <v>81</v>
      </c>
      <c r="AY2783" s="17" t="s">
        <v>135</v>
      </c>
      <c r="BE2783" s="142">
        <f t="shared" si="84"/>
        <v>0</v>
      </c>
      <c r="BF2783" s="142">
        <f t="shared" si="85"/>
        <v>0</v>
      </c>
      <c r="BG2783" s="142">
        <f t="shared" si="86"/>
        <v>0</v>
      </c>
      <c r="BH2783" s="142">
        <f t="shared" si="87"/>
        <v>0</v>
      </c>
      <c r="BI2783" s="142">
        <f t="shared" si="88"/>
        <v>0</v>
      </c>
      <c r="BJ2783" s="17" t="s">
        <v>79</v>
      </c>
      <c r="BK2783" s="142">
        <f t="shared" si="89"/>
        <v>0</v>
      </c>
      <c r="BL2783" s="17" t="s">
        <v>221</v>
      </c>
      <c r="BM2783" s="141" t="s">
        <v>3353</v>
      </c>
    </row>
    <row r="2784" spans="2:65" s="1" customFormat="1" ht="24.15" customHeight="1">
      <c r="B2784" s="129"/>
      <c r="C2784" s="130" t="s">
        <v>3354</v>
      </c>
      <c r="D2784" s="130" t="s">
        <v>137</v>
      </c>
      <c r="E2784" s="131" t="s">
        <v>3355</v>
      </c>
      <c r="F2784" s="132" t="s">
        <v>3356</v>
      </c>
      <c r="G2784" s="133" t="s">
        <v>316</v>
      </c>
      <c r="H2784" s="134">
        <v>4</v>
      </c>
      <c r="I2784" s="135"/>
      <c r="J2784" s="135">
        <f t="shared" si="80"/>
        <v>0</v>
      </c>
      <c r="K2784" s="136"/>
      <c r="L2784" s="29"/>
      <c r="M2784" s="137" t="s">
        <v>1</v>
      </c>
      <c r="N2784" s="138" t="s">
        <v>36</v>
      </c>
      <c r="O2784" s="139">
        <v>0</v>
      </c>
      <c r="P2784" s="139">
        <f t="shared" si="81"/>
        <v>0</v>
      </c>
      <c r="Q2784" s="139">
        <v>0</v>
      </c>
      <c r="R2784" s="139">
        <f t="shared" si="82"/>
        <v>0</v>
      </c>
      <c r="S2784" s="139">
        <v>0</v>
      </c>
      <c r="T2784" s="140">
        <f t="shared" si="83"/>
        <v>0</v>
      </c>
      <c r="AR2784" s="141" t="s">
        <v>221</v>
      </c>
      <c r="AT2784" s="141" t="s">
        <v>137</v>
      </c>
      <c r="AU2784" s="141" t="s">
        <v>81</v>
      </c>
      <c r="AY2784" s="17" t="s">
        <v>135</v>
      </c>
      <c r="BE2784" s="142">
        <f t="shared" si="84"/>
        <v>0</v>
      </c>
      <c r="BF2784" s="142">
        <f t="shared" si="85"/>
        <v>0</v>
      </c>
      <c r="BG2784" s="142">
        <f t="shared" si="86"/>
        <v>0</v>
      </c>
      <c r="BH2784" s="142">
        <f t="shared" si="87"/>
        <v>0</v>
      </c>
      <c r="BI2784" s="142">
        <f t="shared" si="88"/>
        <v>0</v>
      </c>
      <c r="BJ2784" s="17" t="s">
        <v>79</v>
      </c>
      <c r="BK2784" s="142">
        <f t="shared" si="89"/>
        <v>0</v>
      </c>
      <c r="BL2784" s="17" t="s">
        <v>221</v>
      </c>
      <c r="BM2784" s="141" t="s">
        <v>3357</v>
      </c>
    </row>
    <row r="2785" spans="2:65" s="1" customFormat="1" ht="24.15" customHeight="1">
      <c r="B2785" s="129"/>
      <c r="C2785" s="130" t="s">
        <v>3358</v>
      </c>
      <c r="D2785" s="130" t="s">
        <v>137</v>
      </c>
      <c r="E2785" s="131" t="s">
        <v>3359</v>
      </c>
      <c r="F2785" s="132" t="s">
        <v>3360</v>
      </c>
      <c r="G2785" s="133" t="s">
        <v>316</v>
      </c>
      <c r="H2785" s="134">
        <v>2</v>
      </c>
      <c r="I2785" s="135"/>
      <c r="J2785" s="135">
        <f t="shared" si="80"/>
        <v>0</v>
      </c>
      <c r="K2785" s="136"/>
      <c r="L2785" s="29"/>
      <c r="M2785" s="137" t="s">
        <v>1</v>
      </c>
      <c r="N2785" s="138" t="s">
        <v>36</v>
      </c>
      <c r="O2785" s="139">
        <v>0</v>
      </c>
      <c r="P2785" s="139">
        <f t="shared" si="81"/>
        <v>0</v>
      </c>
      <c r="Q2785" s="139">
        <v>0</v>
      </c>
      <c r="R2785" s="139">
        <f t="shared" si="82"/>
        <v>0</v>
      </c>
      <c r="S2785" s="139">
        <v>0</v>
      </c>
      <c r="T2785" s="140">
        <f t="shared" si="83"/>
        <v>0</v>
      </c>
      <c r="AR2785" s="141" t="s">
        <v>221</v>
      </c>
      <c r="AT2785" s="141" t="s">
        <v>137</v>
      </c>
      <c r="AU2785" s="141" t="s">
        <v>81</v>
      </c>
      <c r="AY2785" s="17" t="s">
        <v>135</v>
      </c>
      <c r="BE2785" s="142">
        <f t="shared" si="84"/>
        <v>0</v>
      </c>
      <c r="BF2785" s="142">
        <f t="shared" si="85"/>
        <v>0</v>
      </c>
      <c r="BG2785" s="142">
        <f t="shared" si="86"/>
        <v>0</v>
      </c>
      <c r="BH2785" s="142">
        <f t="shared" si="87"/>
        <v>0</v>
      </c>
      <c r="BI2785" s="142">
        <f t="shared" si="88"/>
        <v>0</v>
      </c>
      <c r="BJ2785" s="17" t="s">
        <v>79</v>
      </c>
      <c r="BK2785" s="142">
        <f t="shared" si="89"/>
        <v>0</v>
      </c>
      <c r="BL2785" s="17" t="s">
        <v>221</v>
      </c>
      <c r="BM2785" s="141" t="s">
        <v>3361</v>
      </c>
    </row>
    <row r="2786" spans="2:65" s="1" customFormat="1" ht="37.950000000000003" customHeight="1">
      <c r="B2786" s="129"/>
      <c r="C2786" s="130" t="s">
        <v>3362</v>
      </c>
      <c r="D2786" s="130" t="s">
        <v>137</v>
      </c>
      <c r="E2786" s="131" t="s">
        <v>3363</v>
      </c>
      <c r="F2786" s="132" t="s">
        <v>3364</v>
      </c>
      <c r="G2786" s="133" t="s">
        <v>316</v>
      </c>
      <c r="H2786" s="134">
        <v>2</v>
      </c>
      <c r="I2786" s="135"/>
      <c r="J2786" s="135">
        <f t="shared" si="80"/>
        <v>0</v>
      </c>
      <c r="K2786" s="136"/>
      <c r="L2786" s="29"/>
      <c r="M2786" s="137" t="s">
        <v>1</v>
      </c>
      <c r="N2786" s="138" t="s">
        <v>36</v>
      </c>
      <c r="O2786" s="139">
        <v>0</v>
      </c>
      <c r="P2786" s="139">
        <f t="shared" si="81"/>
        <v>0</v>
      </c>
      <c r="Q2786" s="139">
        <v>0</v>
      </c>
      <c r="R2786" s="139">
        <f t="shared" si="82"/>
        <v>0</v>
      </c>
      <c r="S2786" s="139">
        <v>0</v>
      </c>
      <c r="T2786" s="140">
        <f t="shared" si="83"/>
        <v>0</v>
      </c>
      <c r="AR2786" s="141" t="s">
        <v>221</v>
      </c>
      <c r="AT2786" s="141" t="s">
        <v>137</v>
      </c>
      <c r="AU2786" s="141" t="s">
        <v>81</v>
      </c>
      <c r="AY2786" s="17" t="s">
        <v>135</v>
      </c>
      <c r="BE2786" s="142">
        <f t="shared" si="84"/>
        <v>0</v>
      </c>
      <c r="BF2786" s="142">
        <f t="shared" si="85"/>
        <v>0</v>
      </c>
      <c r="BG2786" s="142">
        <f t="shared" si="86"/>
        <v>0</v>
      </c>
      <c r="BH2786" s="142">
        <f t="shared" si="87"/>
        <v>0</v>
      </c>
      <c r="BI2786" s="142">
        <f t="shared" si="88"/>
        <v>0</v>
      </c>
      <c r="BJ2786" s="17" t="s">
        <v>79</v>
      </c>
      <c r="BK2786" s="142">
        <f t="shared" si="89"/>
        <v>0</v>
      </c>
      <c r="BL2786" s="17" t="s">
        <v>221</v>
      </c>
      <c r="BM2786" s="141" t="s">
        <v>3365</v>
      </c>
    </row>
    <row r="2787" spans="2:65" s="1" customFormat="1" ht="24.15" customHeight="1">
      <c r="B2787" s="129"/>
      <c r="C2787" s="130" t="s">
        <v>3366</v>
      </c>
      <c r="D2787" s="130" t="s">
        <v>137</v>
      </c>
      <c r="E2787" s="131" t="s">
        <v>3367</v>
      </c>
      <c r="F2787" s="132" t="s">
        <v>3368</v>
      </c>
      <c r="G2787" s="133" t="s">
        <v>316</v>
      </c>
      <c r="H2787" s="134">
        <v>2</v>
      </c>
      <c r="I2787" s="135"/>
      <c r="J2787" s="135">
        <f t="shared" si="80"/>
        <v>0</v>
      </c>
      <c r="K2787" s="136"/>
      <c r="L2787" s="29"/>
      <c r="M2787" s="137" t="s">
        <v>1</v>
      </c>
      <c r="N2787" s="138" t="s">
        <v>36</v>
      </c>
      <c r="O2787" s="139">
        <v>0</v>
      </c>
      <c r="P2787" s="139">
        <f t="shared" si="81"/>
        <v>0</v>
      </c>
      <c r="Q2787" s="139">
        <v>0</v>
      </c>
      <c r="R2787" s="139">
        <f t="shared" si="82"/>
        <v>0</v>
      </c>
      <c r="S2787" s="139">
        <v>0</v>
      </c>
      <c r="T2787" s="140">
        <f t="shared" si="83"/>
        <v>0</v>
      </c>
      <c r="AR2787" s="141" t="s">
        <v>221</v>
      </c>
      <c r="AT2787" s="141" t="s">
        <v>137</v>
      </c>
      <c r="AU2787" s="141" t="s">
        <v>81</v>
      </c>
      <c r="AY2787" s="17" t="s">
        <v>135</v>
      </c>
      <c r="BE2787" s="142">
        <f t="shared" si="84"/>
        <v>0</v>
      </c>
      <c r="BF2787" s="142">
        <f t="shared" si="85"/>
        <v>0</v>
      </c>
      <c r="BG2787" s="142">
        <f t="shared" si="86"/>
        <v>0</v>
      </c>
      <c r="BH2787" s="142">
        <f t="shared" si="87"/>
        <v>0</v>
      </c>
      <c r="BI2787" s="142">
        <f t="shared" si="88"/>
        <v>0</v>
      </c>
      <c r="BJ2787" s="17" t="s">
        <v>79</v>
      </c>
      <c r="BK2787" s="142">
        <f t="shared" si="89"/>
        <v>0</v>
      </c>
      <c r="BL2787" s="17" t="s">
        <v>221</v>
      </c>
      <c r="BM2787" s="141" t="s">
        <v>3369</v>
      </c>
    </row>
    <row r="2788" spans="2:65" s="1" customFormat="1" ht="24.15" customHeight="1">
      <c r="B2788" s="129"/>
      <c r="C2788" s="130" t="s">
        <v>3370</v>
      </c>
      <c r="D2788" s="130" t="s">
        <v>137</v>
      </c>
      <c r="E2788" s="131" t="s">
        <v>3371</v>
      </c>
      <c r="F2788" s="132" t="s">
        <v>3372</v>
      </c>
      <c r="G2788" s="133" t="s">
        <v>316</v>
      </c>
      <c r="H2788" s="134">
        <v>18</v>
      </c>
      <c r="I2788" s="135"/>
      <c r="J2788" s="135">
        <f t="shared" si="80"/>
        <v>0</v>
      </c>
      <c r="K2788" s="136"/>
      <c r="L2788" s="29"/>
      <c r="M2788" s="137" t="s">
        <v>1</v>
      </c>
      <c r="N2788" s="138" t="s">
        <v>36</v>
      </c>
      <c r="O2788" s="139">
        <v>0</v>
      </c>
      <c r="P2788" s="139">
        <f t="shared" si="81"/>
        <v>0</v>
      </c>
      <c r="Q2788" s="139">
        <v>0</v>
      </c>
      <c r="R2788" s="139">
        <f t="shared" si="82"/>
        <v>0</v>
      </c>
      <c r="S2788" s="139">
        <v>0</v>
      </c>
      <c r="T2788" s="140">
        <f t="shared" si="83"/>
        <v>0</v>
      </c>
      <c r="AR2788" s="141" t="s">
        <v>221</v>
      </c>
      <c r="AT2788" s="141" t="s">
        <v>137</v>
      </c>
      <c r="AU2788" s="141" t="s">
        <v>81</v>
      </c>
      <c r="AY2788" s="17" t="s">
        <v>135</v>
      </c>
      <c r="BE2788" s="142">
        <f t="shared" si="84"/>
        <v>0</v>
      </c>
      <c r="BF2788" s="142">
        <f t="shared" si="85"/>
        <v>0</v>
      </c>
      <c r="BG2788" s="142">
        <f t="shared" si="86"/>
        <v>0</v>
      </c>
      <c r="BH2788" s="142">
        <f t="shared" si="87"/>
        <v>0</v>
      </c>
      <c r="BI2788" s="142">
        <f t="shared" si="88"/>
        <v>0</v>
      </c>
      <c r="BJ2788" s="17" t="s">
        <v>79</v>
      </c>
      <c r="BK2788" s="142">
        <f t="shared" si="89"/>
        <v>0</v>
      </c>
      <c r="BL2788" s="17" t="s">
        <v>221</v>
      </c>
      <c r="BM2788" s="141" t="s">
        <v>3373</v>
      </c>
    </row>
    <row r="2789" spans="2:65" s="1" customFormat="1" ht="24.15" customHeight="1">
      <c r="B2789" s="129"/>
      <c r="C2789" s="130" t="s">
        <v>3374</v>
      </c>
      <c r="D2789" s="130" t="s">
        <v>137</v>
      </c>
      <c r="E2789" s="131" t="s">
        <v>3375</v>
      </c>
      <c r="F2789" s="132" t="s">
        <v>3376</v>
      </c>
      <c r="G2789" s="133" t="s">
        <v>316</v>
      </c>
      <c r="H2789" s="134">
        <v>4</v>
      </c>
      <c r="I2789" s="135"/>
      <c r="J2789" s="135">
        <f t="shared" si="80"/>
        <v>0</v>
      </c>
      <c r="K2789" s="136"/>
      <c r="L2789" s="29"/>
      <c r="M2789" s="137" t="s">
        <v>1</v>
      </c>
      <c r="N2789" s="138" t="s">
        <v>36</v>
      </c>
      <c r="O2789" s="139">
        <v>0</v>
      </c>
      <c r="P2789" s="139">
        <f t="shared" si="81"/>
        <v>0</v>
      </c>
      <c r="Q2789" s="139">
        <v>0</v>
      </c>
      <c r="R2789" s="139">
        <f t="shared" si="82"/>
        <v>0</v>
      </c>
      <c r="S2789" s="139">
        <v>0</v>
      </c>
      <c r="T2789" s="140">
        <f t="shared" si="83"/>
        <v>0</v>
      </c>
      <c r="AR2789" s="141" t="s">
        <v>221</v>
      </c>
      <c r="AT2789" s="141" t="s">
        <v>137</v>
      </c>
      <c r="AU2789" s="141" t="s">
        <v>81</v>
      </c>
      <c r="AY2789" s="17" t="s">
        <v>135</v>
      </c>
      <c r="BE2789" s="142">
        <f t="shared" si="84"/>
        <v>0</v>
      </c>
      <c r="BF2789" s="142">
        <f t="shared" si="85"/>
        <v>0</v>
      </c>
      <c r="BG2789" s="142">
        <f t="shared" si="86"/>
        <v>0</v>
      </c>
      <c r="BH2789" s="142">
        <f t="shared" si="87"/>
        <v>0</v>
      </c>
      <c r="BI2789" s="142">
        <f t="shared" si="88"/>
        <v>0</v>
      </c>
      <c r="BJ2789" s="17" t="s">
        <v>79</v>
      </c>
      <c r="BK2789" s="142">
        <f t="shared" si="89"/>
        <v>0</v>
      </c>
      <c r="BL2789" s="17" t="s">
        <v>221</v>
      </c>
      <c r="BM2789" s="141" t="s">
        <v>3377</v>
      </c>
    </row>
    <row r="2790" spans="2:65" s="1" customFormat="1" ht="24.15" customHeight="1">
      <c r="B2790" s="129"/>
      <c r="C2790" s="130" t="s">
        <v>3378</v>
      </c>
      <c r="D2790" s="130" t="s">
        <v>137</v>
      </c>
      <c r="E2790" s="131" t="s">
        <v>3379</v>
      </c>
      <c r="F2790" s="132" t="s">
        <v>3380</v>
      </c>
      <c r="G2790" s="133" t="s">
        <v>316</v>
      </c>
      <c r="H2790" s="134">
        <v>1</v>
      </c>
      <c r="I2790" s="135"/>
      <c r="J2790" s="135">
        <f t="shared" si="80"/>
        <v>0</v>
      </c>
      <c r="K2790" s="136"/>
      <c r="L2790" s="29"/>
      <c r="M2790" s="137" t="s">
        <v>1</v>
      </c>
      <c r="N2790" s="138" t="s">
        <v>36</v>
      </c>
      <c r="O2790" s="139">
        <v>0</v>
      </c>
      <c r="P2790" s="139">
        <f t="shared" si="81"/>
        <v>0</v>
      </c>
      <c r="Q2790" s="139">
        <v>0</v>
      </c>
      <c r="R2790" s="139">
        <f t="shared" si="82"/>
        <v>0</v>
      </c>
      <c r="S2790" s="139">
        <v>0</v>
      </c>
      <c r="T2790" s="140">
        <f t="shared" si="83"/>
        <v>0</v>
      </c>
      <c r="AR2790" s="141" t="s">
        <v>221</v>
      </c>
      <c r="AT2790" s="141" t="s">
        <v>137</v>
      </c>
      <c r="AU2790" s="141" t="s">
        <v>81</v>
      </c>
      <c r="AY2790" s="17" t="s">
        <v>135</v>
      </c>
      <c r="BE2790" s="142">
        <f t="shared" si="84"/>
        <v>0</v>
      </c>
      <c r="BF2790" s="142">
        <f t="shared" si="85"/>
        <v>0</v>
      </c>
      <c r="BG2790" s="142">
        <f t="shared" si="86"/>
        <v>0</v>
      </c>
      <c r="BH2790" s="142">
        <f t="shared" si="87"/>
        <v>0</v>
      </c>
      <c r="BI2790" s="142">
        <f t="shared" si="88"/>
        <v>0</v>
      </c>
      <c r="BJ2790" s="17" t="s">
        <v>79</v>
      </c>
      <c r="BK2790" s="142">
        <f t="shared" si="89"/>
        <v>0</v>
      </c>
      <c r="BL2790" s="17" t="s">
        <v>221</v>
      </c>
      <c r="BM2790" s="141" t="s">
        <v>3381</v>
      </c>
    </row>
    <row r="2791" spans="2:65" s="1" customFormat="1" ht="49.2" customHeight="1">
      <c r="B2791" s="129"/>
      <c r="C2791" s="130" t="s">
        <v>3382</v>
      </c>
      <c r="D2791" s="130" t="s">
        <v>137</v>
      </c>
      <c r="E2791" s="131" t="s">
        <v>3383</v>
      </c>
      <c r="F2791" s="132" t="s">
        <v>3384</v>
      </c>
      <c r="G2791" s="133" t="s">
        <v>316</v>
      </c>
      <c r="H2791" s="134">
        <v>1</v>
      </c>
      <c r="I2791" s="135"/>
      <c r="J2791" s="135">
        <f t="shared" si="80"/>
        <v>0</v>
      </c>
      <c r="K2791" s="136"/>
      <c r="L2791" s="29"/>
      <c r="M2791" s="137" t="s">
        <v>1</v>
      </c>
      <c r="N2791" s="138" t="s">
        <v>36</v>
      </c>
      <c r="O2791" s="139">
        <v>0</v>
      </c>
      <c r="P2791" s="139">
        <f t="shared" si="81"/>
        <v>0</v>
      </c>
      <c r="Q2791" s="139">
        <v>0</v>
      </c>
      <c r="R2791" s="139">
        <f t="shared" si="82"/>
        <v>0</v>
      </c>
      <c r="S2791" s="139">
        <v>0</v>
      </c>
      <c r="T2791" s="140">
        <f t="shared" si="83"/>
        <v>0</v>
      </c>
      <c r="AR2791" s="141" t="s">
        <v>221</v>
      </c>
      <c r="AT2791" s="141" t="s">
        <v>137</v>
      </c>
      <c r="AU2791" s="141" t="s">
        <v>81</v>
      </c>
      <c r="AY2791" s="17" t="s">
        <v>135</v>
      </c>
      <c r="BE2791" s="142">
        <f t="shared" si="84"/>
        <v>0</v>
      </c>
      <c r="BF2791" s="142">
        <f t="shared" si="85"/>
        <v>0</v>
      </c>
      <c r="BG2791" s="142">
        <f t="shared" si="86"/>
        <v>0</v>
      </c>
      <c r="BH2791" s="142">
        <f t="shared" si="87"/>
        <v>0</v>
      </c>
      <c r="BI2791" s="142">
        <f t="shared" si="88"/>
        <v>0</v>
      </c>
      <c r="BJ2791" s="17" t="s">
        <v>79</v>
      </c>
      <c r="BK2791" s="142">
        <f t="shared" si="89"/>
        <v>0</v>
      </c>
      <c r="BL2791" s="17" t="s">
        <v>221</v>
      </c>
      <c r="BM2791" s="141" t="s">
        <v>3385</v>
      </c>
    </row>
    <row r="2792" spans="2:65" s="1" customFormat="1" ht="37.950000000000003" customHeight="1">
      <c r="B2792" s="129"/>
      <c r="C2792" s="130" t="s">
        <v>3386</v>
      </c>
      <c r="D2792" s="130" t="s">
        <v>137</v>
      </c>
      <c r="E2792" s="131" t="s">
        <v>3387</v>
      </c>
      <c r="F2792" s="132" t="s">
        <v>3388</v>
      </c>
      <c r="G2792" s="133" t="s">
        <v>316</v>
      </c>
      <c r="H2792" s="134">
        <v>2</v>
      </c>
      <c r="I2792" s="135"/>
      <c r="J2792" s="135">
        <f t="shared" si="80"/>
        <v>0</v>
      </c>
      <c r="K2792" s="136"/>
      <c r="L2792" s="29"/>
      <c r="M2792" s="137" t="s">
        <v>1</v>
      </c>
      <c r="N2792" s="138" t="s">
        <v>36</v>
      </c>
      <c r="O2792" s="139">
        <v>0</v>
      </c>
      <c r="P2792" s="139">
        <f t="shared" si="81"/>
        <v>0</v>
      </c>
      <c r="Q2792" s="139">
        <v>0</v>
      </c>
      <c r="R2792" s="139">
        <f t="shared" si="82"/>
        <v>0</v>
      </c>
      <c r="S2792" s="139">
        <v>0</v>
      </c>
      <c r="T2792" s="140">
        <f t="shared" si="83"/>
        <v>0</v>
      </c>
      <c r="AR2792" s="141" t="s">
        <v>221</v>
      </c>
      <c r="AT2792" s="141" t="s">
        <v>137</v>
      </c>
      <c r="AU2792" s="141" t="s">
        <v>81</v>
      </c>
      <c r="AY2792" s="17" t="s">
        <v>135</v>
      </c>
      <c r="BE2792" s="142">
        <f t="shared" si="84"/>
        <v>0</v>
      </c>
      <c r="BF2792" s="142">
        <f t="shared" si="85"/>
        <v>0</v>
      </c>
      <c r="BG2792" s="142">
        <f t="shared" si="86"/>
        <v>0</v>
      </c>
      <c r="BH2792" s="142">
        <f t="shared" si="87"/>
        <v>0</v>
      </c>
      <c r="BI2792" s="142">
        <f t="shared" si="88"/>
        <v>0</v>
      </c>
      <c r="BJ2792" s="17" t="s">
        <v>79</v>
      </c>
      <c r="BK2792" s="142">
        <f t="shared" si="89"/>
        <v>0</v>
      </c>
      <c r="BL2792" s="17" t="s">
        <v>221</v>
      </c>
      <c r="BM2792" s="141" t="s">
        <v>3389</v>
      </c>
    </row>
    <row r="2793" spans="2:65" s="1" customFormat="1" ht="33" customHeight="1">
      <c r="B2793" s="129"/>
      <c r="C2793" s="130" t="s">
        <v>3390</v>
      </c>
      <c r="D2793" s="130" t="s">
        <v>137</v>
      </c>
      <c r="E2793" s="131" t="s">
        <v>3391</v>
      </c>
      <c r="F2793" s="132" t="s">
        <v>3392</v>
      </c>
      <c r="G2793" s="133" t="s">
        <v>316</v>
      </c>
      <c r="H2793" s="134">
        <v>8</v>
      </c>
      <c r="I2793" s="135"/>
      <c r="J2793" s="135">
        <f t="shared" si="80"/>
        <v>0</v>
      </c>
      <c r="K2793" s="136"/>
      <c r="L2793" s="29"/>
      <c r="M2793" s="137" t="s">
        <v>1</v>
      </c>
      <c r="N2793" s="138" t="s">
        <v>36</v>
      </c>
      <c r="O2793" s="139">
        <v>0</v>
      </c>
      <c r="P2793" s="139">
        <f t="shared" si="81"/>
        <v>0</v>
      </c>
      <c r="Q2793" s="139">
        <v>0</v>
      </c>
      <c r="R2793" s="139">
        <f t="shared" si="82"/>
        <v>0</v>
      </c>
      <c r="S2793" s="139">
        <v>0</v>
      </c>
      <c r="T2793" s="140">
        <f t="shared" si="83"/>
        <v>0</v>
      </c>
      <c r="AR2793" s="141" t="s">
        <v>221</v>
      </c>
      <c r="AT2793" s="141" t="s">
        <v>137</v>
      </c>
      <c r="AU2793" s="141" t="s">
        <v>81</v>
      </c>
      <c r="AY2793" s="17" t="s">
        <v>135</v>
      </c>
      <c r="BE2793" s="142">
        <f t="shared" si="84"/>
        <v>0</v>
      </c>
      <c r="BF2793" s="142">
        <f t="shared" si="85"/>
        <v>0</v>
      </c>
      <c r="BG2793" s="142">
        <f t="shared" si="86"/>
        <v>0</v>
      </c>
      <c r="BH2793" s="142">
        <f t="shared" si="87"/>
        <v>0</v>
      </c>
      <c r="BI2793" s="142">
        <f t="shared" si="88"/>
        <v>0</v>
      </c>
      <c r="BJ2793" s="17" t="s">
        <v>79</v>
      </c>
      <c r="BK2793" s="142">
        <f t="shared" si="89"/>
        <v>0</v>
      </c>
      <c r="BL2793" s="17" t="s">
        <v>221</v>
      </c>
      <c r="BM2793" s="141" t="s">
        <v>3393</v>
      </c>
    </row>
    <row r="2794" spans="2:65" s="1" customFormat="1" ht="37.950000000000003" customHeight="1">
      <c r="B2794" s="129"/>
      <c r="C2794" s="130" t="s">
        <v>3394</v>
      </c>
      <c r="D2794" s="130" t="s">
        <v>137</v>
      </c>
      <c r="E2794" s="131" t="s">
        <v>3395</v>
      </c>
      <c r="F2794" s="132" t="s">
        <v>3396</v>
      </c>
      <c r="G2794" s="133" t="s">
        <v>316</v>
      </c>
      <c r="H2794" s="134">
        <v>1</v>
      </c>
      <c r="I2794" s="135"/>
      <c r="J2794" s="135">
        <f t="shared" si="80"/>
        <v>0</v>
      </c>
      <c r="K2794" s="136"/>
      <c r="L2794" s="29"/>
      <c r="M2794" s="137" t="s">
        <v>1</v>
      </c>
      <c r="N2794" s="138" t="s">
        <v>36</v>
      </c>
      <c r="O2794" s="139">
        <v>0</v>
      </c>
      <c r="P2794" s="139">
        <f t="shared" si="81"/>
        <v>0</v>
      </c>
      <c r="Q2794" s="139">
        <v>0</v>
      </c>
      <c r="R2794" s="139">
        <f t="shared" si="82"/>
        <v>0</v>
      </c>
      <c r="S2794" s="139">
        <v>0</v>
      </c>
      <c r="T2794" s="140">
        <f t="shared" si="83"/>
        <v>0</v>
      </c>
      <c r="AR2794" s="141" t="s">
        <v>221</v>
      </c>
      <c r="AT2794" s="141" t="s">
        <v>137</v>
      </c>
      <c r="AU2794" s="141" t="s">
        <v>81</v>
      </c>
      <c r="AY2794" s="17" t="s">
        <v>135</v>
      </c>
      <c r="BE2794" s="142">
        <f t="shared" si="84"/>
        <v>0</v>
      </c>
      <c r="BF2794" s="142">
        <f t="shared" si="85"/>
        <v>0</v>
      </c>
      <c r="BG2794" s="142">
        <f t="shared" si="86"/>
        <v>0</v>
      </c>
      <c r="BH2794" s="142">
        <f t="shared" si="87"/>
        <v>0</v>
      </c>
      <c r="BI2794" s="142">
        <f t="shared" si="88"/>
        <v>0</v>
      </c>
      <c r="BJ2794" s="17" t="s">
        <v>79</v>
      </c>
      <c r="BK2794" s="142">
        <f t="shared" si="89"/>
        <v>0</v>
      </c>
      <c r="BL2794" s="17" t="s">
        <v>221</v>
      </c>
      <c r="BM2794" s="141" t="s">
        <v>3397</v>
      </c>
    </row>
    <row r="2795" spans="2:65" s="1" customFormat="1" ht="24.15" customHeight="1">
      <c r="B2795" s="129"/>
      <c r="C2795" s="130" t="s">
        <v>3398</v>
      </c>
      <c r="D2795" s="130" t="s">
        <v>137</v>
      </c>
      <c r="E2795" s="131" t="s">
        <v>3399</v>
      </c>
      <c r="F2795" s="132" t="s">
        <v>3400</v>
      </c>
      <c r="G2795" s="133" t="s">
        <v>316</v>
      </c>
      <c r="H2795" s="134">
        <v>15</v>
      </c>
      <c r="I2795" s="135"/>
      <c r="J2795" s="135">
        <f t="shared" si="80"/>
        <v>0</v>
      </c>
      <c r="K2795" s="136"/>
      <c r="L2795" s="29"/>
      <c r="M2795" s="137" t="s">
        <v>1</v>
      </c>
      <c r="N2795" s="138" t="s">
        <v>36</v>
      </c>
      <c r="O2795" s="139">
        <v>0</v>
      </c>
      <c r="P2795" s="139">
        <f t="shared" si="81"/>
        <v>0</v>
      </c>
      <c r="Q2795" s="139">
        <v>0</v>
      </c>
      <c r="R2795" s="139">
        <f t="shared" si="82"/>
        <v>0</v>
      </c>
      <c r="S2795" s="139">
        <v>0</v>
      </c>
      <c r="T2795" s="140">
        <f t="shared" si="83"/>
        <v>0</v>
      </c>
      <c r="AR2795" s="141" t="s">
        <v>221</v>
      </c>
      <c r="AT2795" s="141" t="s">
        <v>137</v>
      </c>
      <c r="AU2795" s="141" t="s">
        <v>81</v>
      </c>
      <c r="AY2795" s="17" t="s">
        <v>135</v>
      </c>
      <c r="BE2795" s="142">
        <f t="shared" si="84"/>
        <v>0</v>
      </c>
      <c r="BF2795" s="142">
        <f t="shared" si="85"/>
        <v>0</v>
      </c>
      <c r="BG2795" s="142">
        <f t="shared" si="86"/>
        <v>0</v>
      </c>
      <c r="BH2795" s="142">
        <f t="shared" si="87"/>
        <v>0</v>
      </c>
      <c r="BI2795" s="142">
        <f t="shared" si="88"/>
        <v>0</v>
      </c>
      <c r="BJ2795" s="17" t="s">
        <v>79</v>
      </c>
      <c r="BK2795" s="142">
        <f t="shared" si="89"/>
        <v>0</v>
      </c>
      <c r="BL2795" s="17" t="s">
        <v>221</v>
      </c>
      <c r="BM2795" s="141" t="s">
        <v>3401</v>
      </c>
    </row>
    <row r="2796" spans="2:65" s="1" customFormat="1" ht="33" customHeight="1">
      <c r="B2796" s="129"/>
      <c r="C2796" s="130" t="s">
        <v>3402</v>
      </c>
      <c r="D2796" s="130" t="s">
        <v>137</v>
      </c>
      <c r="E2796" s="131" t="s">
        <v>3403</v>
      </c>
      <c r="F2796" s="132" t="s">
        <v>3404</v>
      </c>
      <c r="G2796" s="133" t="s">
        <v>316</v>
      </c>
      <c r="H2796" s="134">
        <v>19</v>
      </c>
      <c r="I2796" s="135"/>
      <c r="J2796" s="135">
        <f t="shared" si="80"/>
        <v>0</v>
      </c>
      <c r="K2796" s="136"/>
      <c r="L2796" s="29"/>
      <c r="M2796" s="137" t="s">
        <v>1</v>
      </c>
      <c r="N2796" s="138" t="s">
        <v>36</v>
      </c>
      <c r="O2796" s="139">
        <v>0</v>
      </c>
      <c r="P2796" s="139">
        <f t="shared" si="81"/>
        <v>0</v>
      </c>
      <c r="Q2796" s="139">
        <v>0</v>
      </c>
      <c r="R2796" s="139">
        <f t="shared" si="82"/>
        <v>0</v>
      </c>
      <c r="S2796" s="139">
        <v>0</v>
      </c>
      <c r="T2796" s="140">
        <f t="shared" si="83"/>
        <v>0</v>
      </c>
      <c r="AR2796" s="141" t="s">
        <v>221</v>
      </c>
      <c r="AT2796" s="141" t="s">
        <v>137</v>
      </c>
      <c r="AU2796" s="141" t="s">
        <v>81</v>
      </c>
      <c r="AY2796" s="17" t="s">
        <v>135</v>
      </c>
      <c r="BE2796" s="142">
        <f t="shared" si="84"/>
        <v>0</v>
      </c>
      <c r="BF2796" s="142">
        <f t="shared" si="85"/>
        <v>0</v>
      </c>
      <c r="BG2796" s="142">
        <f t="shared" si="86"/>
        <v>0</v>
      </c>
      <c r="BH2796" s="142">
        <f t="shared" si="87"/>
        <v>0</v>
      </c>
      <c r="BI2796" s="142">
        <f t="shared" si="88"/>
        <v>0</v>
      </c>
      <c r="BJ2796" s="17" t="s">
        <v>79</v>
      </c>
      <c r="BK2796" s="142">
        <f t="shared" si="89"/>
        <v>0</v>
      </c>
      <c r="BL2796" s="17" t="s">
        <v>221</v>
      </c>
      <c r="BM2796" s="141" t="s">
        <v>3405</v>
      </c>
    </row>
    <row r="2797" spans="2:65" s="1" customFormat="1" ht="24.15" customHeight="1">
      <c r="B2797" s="129"/>
      <c r="C2797" s="130" t="s">
        <v>3406</v>
      </c>
      <c r="D2797" s="130" t="s">
        <v>137</v>
      </c>
      <c r="E2797" s="131" t="s">
        <v>3407</v>
      </c>
      <c r="F2797" s="132" t="s">
        <v>3408</v>
      </c>
      <c r="G2797" s="133" t="s">
        <v>316</v>
      </c>
      <c r="H2797" s="134">
        <v>7</v>
      </c>
      <c r="I2797" s="135"/>
      <c r="J2797" s="135">
        <f t="shared" si="80"/>
        <v>0</v>
      </c>
      <c r="K2797" s="136"/>
      <c r="L2797" s="29"/>
      <c r="M2797" s="137" t="s">
        <v>1</v>
      </c>
      <c r="N2797" s="138" t="s">
        <v>36</v>
      </c>
      <c r="O2797" s="139">
        <v>0</v>
      </c>
      <c r="P2797" s="139">
        <f t="shared" si="81"/>
        <v>0</v>
      </c>
      <c r="Q2797" s="139">
        <v>0</v>
      </c>
      <c r="R2797" s="139">
        <f t="shared" si="82"/>
        <v>0</v>
      </c>
      <c r="S2797" s="139">
        <v>0</v>
      </c>
      <c r="T2797" s="140">
        <f t="shared" si="83"/>
        <v>0</v>
      </c>
      <c r="AR2797" s="141" t="s">
        <v>221</v>
      </c>
      <c r="AT2797" s="141" t="s">
        <v>137</v>
      </c>
      <c r="AU2797" s="141" t="s">
        <v>81</v>
      </c>
      <c r="AY2797" s="17" t="s">
        <v>135</v>
      </c>
      <c r="BE2797" s="142">
        <f t="shared" si="84"/>
        <v>0</v>
      </c>
      <c r="BF2797" s="142">
        <f t="shared" si="85"/>
        <v>0</v>
      </c>
      <c r="BG2797" s="142">
        <f t="shared" si="86"/>
        <v>0</v>
      </c>
      <c r="BH2797" s="142">
        <f t="shared" si="87"/>
        <v>0</v>
      </c>
      <c r="BI2797" s="142">
        <f t="shared" si="88"/>
        <v>0</v>
      </c>
      <c r="BJ2797" s="17" t="s">
        <v>79</v>
      </c>
      <c r="BK2797" s="142">
        <f t="shared" si="89"/>
        <v>0</v>
      </c>
      <c r="BL2797" s="17" t="s">
        <v>221</v>
      </c>
      <c r="BM2797" s="141" t="s">
        <v>3409</v>
      </c>
    </row>
    <row r="2798" spans="2:65" s="1" customFormat="1" ht="37.950000000000003" customHeight="1">
      <c r="B2798" s="129"/>
      <c r="C2798" s="130" t="s">
        <v>3410</v>
      </c>
      <c r="D2798" s="130" t="s">
        <v>137</v>
      </c>
      <c r="E2798" s="131" t="s">
        <v>3411</v>
      </c>
      <c r="F2798" s="132" t="s">
        <v>3412</v>
      </c>
      <c r="G2798" s="133" t="s">
        <v>316</v>
      </c>
      <c r="H2798" s="134">
        <v>12</v>
      </c>
      <c r="I2798" s="135"/>
      <c r="J2798" s="135">
        <f t="shared" si="80"/>
        <v>0</v>
      </c>
      <c r="K2798" s="136"/>
      <c r="L2798" s="29"/>
      <c r="M2798" s="137" t="s">
        <v>1</v>
      </c>
      <c r="N2798" s="138" t="s">
        <v>36</v>
      </c>
      <c r="O2798" s="139">
        <v>0</v>
      </c>
      <c r="P2798" s="139">
        <f t="shared" si="81"/>
        <v>0</v>
      </c>
      <c r="Q2798" s="139">
        <v>0</v>
      </c>
      <c r="R2798" s="139">
        <f t="shared" si="82"/>
        <v>0</v>
      </c>
      <c r="S2798" s="139">
        <v>0</v>
      </c>
      <c r="T2798" s="140">
        <f t="shared" si="83"/>
        <v>0</v>
      </c>
      <c r="AR2798" s="141" t="s">
        <v>221</v>
      </c>
      <c r="AT2798" s="141" t="s">
        <v>137</v>
      </c>
      <c r="AU2798" s="141" t="s">
        <v>81</v>
      </c>
      <c r="AY2798" s="17" t="s">
        <v>135</v>
      </c>
      <c r="BE2798" s="142">
        <f t="shared" si="84"/>
        <v>0</v>
      </c>
      <c r="BF2798" s="142">
        <f t="shared" si="85"/>
        <v>0</v>
      </c>
      <c r="BG2798" s="142">
        <f t="shared" si="86"/>
        <v>0</v>
      </c>
      <c r="BH2798" s="142">
        <f t="shared" si="87"/>
        <v>0</v>
      </c>
      <c r="BI2798" s="142">
        <f t="shared" si="88"/>
        <v>0</v>
      </c>
      <c r="BJ2798" s="17" t="s">
        <v>79</v>
      </c>
      <c r="BK2798" s="142">
        <f t="shared" si="89"/>
        <v>0</v>
      </c>
      <c r="BL2798" s="17" t="s">
        <v>221</v>
      </c>
      <c r="BM2798" s="141" t="s">
        <v>3413</v>
      </c>
    </row>
    <row r="2799" spans="2:65" s="1" customFormat="1" ht="24.15" customHeight="1">
      <c r="B2799" s="129"/>
      <c r="C2799" s="130" t="s">
        <v>3414</v>
      </c>
      <c r="D2799" s="130" t="s">
        <v>137</v>
      </c>
      <c r="E2799" s="131" t="s">
        <v>3415</v>
      </c>
      <c r="F2799" s="132" t="s">
        <v>3416</v>
      </c>
      <c r="G2799" s="133" t="s">
        <v>316</v>
      </c>
      <c r="H2799" s="134">
        <v>8</v>
      </c>
      <c r="I2799" s="135"/>
      <c r="J2799" s="135">
        <f t="shared" si="80"/>
        <v>0</v>
      </c>
      <c r="K2799" s="136"/>
      <c r="L2799" s="29"/>
      <c r="M2799" s="137" t="s">
        <v>1</v>
      </c>
      <c r="N2799" s="138" t="s">
        <v>36</v>
      </c>
      <c r="O2799" s="139">
        <v>0</v>
      </c>
      <c r="P2799" s="139">
        <f t="shared" si="81"/>
        <v>0</v>
      </c>
      <c r="Q2799" s="139">
        <v>0</v>
      </c>
      <c r="R2799" s="139">
        <f t="shared" si="82"/>
        <v>0</v>
      </c>
      <c r="S2799" s="139">
        <v>0</v>
      </c>
      <c r="T2799" s="140">
        <f t="shared" si="83"/>
        <v>0</v>
      </c>
      <c r="AR2799" s="141" t="s">
        <v>221</v>
      </c>
      <c r="AT2799" s="141" t="s">
        <v>137</v>
      </c>
      <c r="AU2799" s="141" t="s">
        <v>81</v>
      </c>
      <c r="AY2799" s="17" t="s">
        <v>135</v>
      </c>
      <c r="BE2799" s="142">
        <f t="shared" si="84"/>
        <v>0</v>
      </c>
      <c r="BF2799" s="142">
        <f t="shared" si="85"/>
        <v>0</v>
      </c>
      <c r="BG2799" s="142">
        <f t="shared" si="86"/>
        <v>0</v>
      </c>
      <c r="BH2799" s="142">
        <f t="shared" si="87"/>
        <v>0</v>
      </c>
      <c r="BI2799" s="142">
        <f t="shared" si="88"/>
        <v>0</v>
      </c>
      <c r="BJ2799" s="17" t="s">
        <v>79</v>
      </c>
      <c r="BK2799" s="142">
        <f t="shared" si="89"/>
        <v>0</v>
      </c>
      <c r="BL2799" s="17" t="s">
        <v>221</v>
      </c>
      <c r="BM2799" s="141" t="s">
        <v>3417</v>
      </c>
    </row>
    <row r="2800" spans="2:65" s="1" customFormat="1" ht="33" customHeight="1">
      <c r="B2800" s="129"/>
      <c r="C2800" s="130" t="s">
        <v>3418</v>
      </c>
      <c r="D2800" s="130" t="s">
        <v>137</v>
      </c>
      <c r="E2800" s="131" t="s">
        <v>3419</v>
      </c>
      <c r="F2800" s="132" t="s">
        <v>3420</v>
      </c>
      <c r="G2800" s="133" t="s">
        <v>316</v>
      </c>
      <c r="H2800" s="134">
        <v>12</v>
      </c>
      <c r="I2800" s="135"/>
      <c r="J2800" s="135">
        <f t="shared" si="80"/>
        <v>0</v>
      </c>
      <c r="K2800" s="136"/>
      <c r="L2800" s="29"/>
      <c r="M2800" s="137" t="s">
        <v>1</v>
      </c>
      <c r="N2800" s="138" t="s">
        <v>36</v>
      </c>
      <c r="O2800" s="139">
        <v>0</v>
      </c>
      <c r="P2800" s="139">
        <f t="shared" si="81"/>
        <v>0</v>
      </c>
      <c r="Q2800" s="139">
        <v>0</v>
      </c>
      <c r="R2800" s="139">
        <f t="shared" si="82"/>
        <v>0</v>
      </c>
      <c r="S2800" s="139">
        <v>0</v>
      </c>
      <c r="T2800" s="140">
        <f t="shared" si="83"/>
        <v>0</v>
      </c>
      <c r="AR2800" s="141" t="s">
        <v>221</v>
      </c>
      <c r="AT2800" s="141" t="s">
        <v>137</v>
      </c>
      <c r="AU2800" s="141" t="s">
        <v>81</v>
      </c>
      <c r="AY2800" s="17" t="s">
        <v>135</v>
      </c>
      <c r="BE2800" s="142">
        <f t="shared" si="84"/>
        <v>0</v>
      </c>
      <c r="BF2800" s="142">
        <f t="shared" si="85"/>
        <v>0</v>
      </c>
      <c r="BG2800" s="142">
        <f t="shared" si="86"/>
        <v>0</v>
      </c>
      <c r="BH2800" s="142">
        <f t="shared" si="87"/>
        <v>0</v>
      </c>
      <c r="BI2800" s="142">
        <f t="shared" si="88"/>
        <v>0</v>
      </c>
      <c r="BJ2800" s="17" t="s">
        <v>79</v>
      </c>
      <c r="BK2800" s="142">
        <f t="shared" si="89"/>
        <v>0</v>
      </c>
      <c r="BL2800" s="17" t="s">
        <v>221</v>
      </c>
      <c r="BM2800" s="141" t="s">
        <v>3421</v>
      </c>
    </row>
    <row r="2801" spans="2:65" s="1" customFormat="1" ht="33" customHeight="1">
      <c r="B2801" s="129"/>
      <c r="C2801" s="130" t="s">
        <v>3422</v>
      </c>
      <c r="D2801" s="130" t="s">
        <v>137</v>
      </c>
      <c r="E2801" s="131" t="s">
        <v>3423</v>
      </c>
      <c r="F2801" s="132" t="s">
        <v>3424</v>
      </c>
      <c r="G2801" s="133" t="s">
        <v>316</v>
      </c>
      <c r="H2801" s="134">
        <v>10</v>
      </c>
      <c r="I2801" s="135"/>
      <c r="J2801" s="135">
        <f t="shared" si="80"/>
        <v>0</v>
      </c>
      <c r="K2801" s="136"/>
      <c r="L2801" s="29"/>
      <c r="M2801" s="137" t="s">
        <v>1</v>
      </c>
      <c r="N2801" s="138" t="s">
        <v>36</v>
      </c>
      <c r="O2801" s="139">
        <v>0</v>
      </c>
      <c r="P2801" s="139">
        <f t="shared" si="81"/>
        <v>0</v>
      </c>
      <c r="Q2801" s="139">
        <v>0</v>
      </c>
      <c r="R2801" s="139">
        <f t="shared" si="82"/>
        <v>0</v>
      </c>
      <c r="S2801" s="139">
        <v>0</v>
      </c>
      <c r="T2801" s="140">
        <f t="shared" si="83"/>
        <v>0</v>
      </c>
      <c r="AR2801" s="141" t="s">
        <v>221</v>
      </c>
      <c r="AT2801" s="141" t="s">
        <v>137</v>
      </c>
      <c r="AU2801" s="141" t="s">
        <v>81</v>
      </c>
      <c r="AY2801" s="17" t="s">
        <v>135</v>
      </c>
      <c r="BE2801" s="142">
        <f t="shared" si="84"/>
        <v>0</v>
      </c>
      <c r="BF2801" s="142">
        <f t="shared" si="85"/>
        <v>0</v>
      </c>
      <c r="BG2801" s="142">
        <f t="shared" si="86"/>
        <v>0</v>
      </c>
      <c r="BH2801" s="142">
        <f t="shared" si="87"/>
        <v>0</v>
      </c>
      <c r="BI2801" s="142">
        <f t="shared" si="88"/>
        <v>0</v>
      </c>
      <c r="BJ2801" s="17" t="s">
        <v>79</v>
      </c>
      <c r="BK2801" s="142">
        <f t="shared" si="89"/>
        <v>0</v>
      </c>
      <c r="BL2801" s="17" t="s">
        <v>221</v>
      </c>
      <c r="BM2801" s="141" t="s">
        <v>3425</v>
      </c>
    </row>
    <row r="2802" spans="2:65" s="1" customFormat="1" ht="24.15" customHeight="1">
      <c r="B2802" s="129"/>
      <c r="C2802" s="130" t="s">
        <v>3426</v>
      </c>
      <c r="D2802" s="130" t="s">
        <v>137</v>
      </c>
      <c r="E2802" s="131" t="s">
        <v>3427</v>
      </c>
      <c r="F2802" s="132" t="s">
        <v>3428</v>
      </c>
      <c r="G2802" s="133" t="s">
        <v>316</v>
      </c>
      <c r="H2802" s="134">
        <v>18</v>
      </c>
      <c r="I2802" s="135"/>
      <c r="J2802" s="135">
        <f t="shared" si="80"/>
        <v>0</v>
      </c>
      <c r="K2802" s="136"/>
      <c r="L2802" s="29"/>
      <c r="M2802" s="137" t="s">
        <v>1</v>
      </c>
      <c r="N2802" s="138" t="s">
        <v>36</v>
      </c>
      <c r="O2802" s="139">
        <v>0</v>
      </c>
      <c r="P2802" s="139">
        <f t="shared" si="81"/>
        <v>0</v>
      </c>
      <c r="Q2802" s="139">
        <v>0</v>
      </c>
      <c r="R2802" s="139">
        <f t="shared" si="82"/>
        <v>0</v>
      </c>
      <c r="S2802" s="139">
        <v>0</v>
      </c>
      <c r="T2802" s="140">
        <f t="shared" si="83"/>
        <v>0</v>
      </c>
      <c r="AR2802" s="141" t="s">
        <v>221</v>
      </c>
      <c r="AT2802" s="141" t="s">
        <v>137</v>
      </c>
      <c r="AU2802" s="141" t="s">
        <v>81</v>
      </c>
      <c r="AY2802" s="17" t="s">
        <v>135</v>
      </c>
      <c r="BE2802" s="142">
        <f t="shared" si="84"/>
        <v>0</v>
      </c>
      <c r="BF2802" s="142">
        <f t="shared" si="85"/>
        <v>0</v>
      </c>
      <c r="BG2802" s="142">
        <f t="shared" si="86"/>
        <v>0</v>
      </c>
      <c r="BH2802" s="142">
        <f t="shared" si="87"/>
        <v>0</v>
      </c>
      <c r="BI2802" s="142">
        <f t="shared" si="88"/>
        <v>0</v>
      </c>
      <c r="BJ2802" s="17" t="s">
        <v>79</v>
      </c>
      <c r="BK2802" s="142">
        <f t="shared" si="89"/>
        <v>0</v>
      </c>
      <c r="BL2802" s="17" t="s">
        <v>221</v>
      </c>
      <c r="BM2802" s="141" t="s">
        <v>3429</v>
      </c>
    </row>
    <row r="2803" spans="2:65" s="1" customFormat="1" ht="24.15" customHeight="1">
      <c r="B2803" s="129"/>
      <c r="C2803" s="130" t="s">
        <v>3430</v>
      </c>
      <c r="D2803" s="130" t="s">
        <v>137</v>
      </c>
      <c r="E2803" s="131" t="s">
        <v>3431</v>
      </c>
      <c r="F2803" s="132" t="s">
        <v>3432</v>
      </c>
      <c r="G2803" s="133" t="s">
        <v>316</v>
      </c>
      <c r="H2803" s="134">
        <v>34</v>
      </c>
      <c r="I2803" s="135"/>
      <c r="J2803" s="135">
        <f t="shared" si="80"/>
        <v>0</v>
      </c>
      <c r="K2803" s="136"/>
      <c r="L2803" s="29"/>
      <c r="M2803" s="137" t="s">
        <v>1</v>
      </c>
      <c r="N2803" s="138" t="s">
        <v>36</v>
      </c>
      <c r="O2803" s="139">
        <v>0</v>
      </c>
      <c r="P2803" s="139">
        <f t="shared" si="81"/>
        <v>0</v>
      </c>
      <c r="Q2803" s="139">
        <v>0</v>
      </c>
      <c r="R2803" s="139">
        <f t="shared" si="82"/>
        <v>0</v>
      </c>
      <c r="S2803" s="139">
        <v>0</v>
      </c>
      <c r="T2803" s="140">
        <f t="shared" si="83"/>
        <v>0</v>
      </c>
      <c r="AR2803" s="141" t="s">
        <v>221</v>
      </c>
      <c r="AT2803" s="141" t="s">
        <v>137</v>
      </c>
      <c r="AU2803" s="141" t="s">
        <v>81</v>
      </c>
      <c r="AY2803" s="17" t="s">
        <v>135</v>
      </c>
      <c r="BE2803" s="142">
        <f t="shared" si="84"/>
        <v>0</v>
      </c>
      <c r="BF2803" s="142">
        <f t="shared" si="85"/>
        <v>0</v>
      </c>
      <c r="BG2803" s="142">
        <f t="shared" si="86"/>
        <v>0</v>
      </c>
      <c r="BH2803" s="142">
        <f t="shared" si="87"/>
        <v>0</v>
      </c>
      <c r="BI2803" s="142">
        <f t="shared" si="88"/>
        <v>0</v>
      </c>
      <c r="BJ2803" s="17" t="s">
        <v>79</v>
      </c>
      <c r="BK2803" s="142">
        <f t="shared" si="89"/>
        <v>0</v>
      </c>
      <c r="BL2803" s="17" t="s">
        <v>221</v>
      </c>
      <c r="BM2803" s="141" t="s">
        <v>3433</v>
      </c>
    </row>
    <row r="2804" spans="2:65" s="1" customFormat="1" ht="24.15" customHeight="1">
      <c r="B2804" s="129"/>
      <c r="C2804" s="130" t="s">
        <v>3434</v>
      </c>
      <c r="D2804" s="130" t="s">
        <v>137</v>
      </c>
      <c r="E2804" s="131" t="s">
        <v>3435</v>
      </c>
      <c r="F2804" s="132" t="s">
        <v>3436</v>
      </c>
      <c r="G2804" s="133" t="s">
        <v>316</v>
      </c>
      <c r="H2804" s="134">
        <v>2</v>
      </c>
      <c r="I2804" s="135"/>
      <c r="J2804" s="135">
        <f t="shared" si="80"/>
        <v>0</v>
      </c>
      <c r="K2804" s="136"/>
      <c r="L2804" s="29"/>
      <c r="M2804" s="137" t="s">
        <v>1</v>
      </c>
      <c r="N2804" s="138" t="s">
        <v>36</v>
      </c>
      <c r="O2804" s="139">
        <v>0</v>
      </c>
      <c r="P2804" s="139">
        <f t="shared" si="81"/>
        <v>0</v>
      </c>
      <c r="Q2804" s="139">
        <v>0</v>
      </c>
      <c r="R2804" s="139">
        <f t="shared" si="82"/>
        <v>0</v>
      </c>
      <c r="S2804" s="139">
        <v>0</v>
      </c>
      <c r="T2804" s="140">
        <f t="shared" si="83"/>
        <v>0</v>
      </c>
      <c r="AR2804" s="141" t="s">
        <v>221</v>
      </c>
      <c r="AT2804" s="141" t="s">
        <v>137</v>
      </c>
      <c r="AU2804" s="141" t="s">
        <v>81</v>
      </c>
      <c r="AY2804" s="17" t="s">
        <v>135</v>
      </c>
      <c r="BE2804" s="142">
        <f t="shared" si="84"/>
        <v>0</v>
      </c>
      <c r="BF2804" s="142">
        <f t="shared" si="85"/>
        <v>0</v>
      </c>
      <c r="BG2804" s="142">
        <f t="shared" si="86"/>
        <v>0</v>
      </c>
      <c r="BH2804" s="142">
        <f t="shared" si="87"/>
        <v>0</v>
      </c>
      <c r="BI2804" s="142">
        <f t="shared" si="88"/>
        <v>0</v>
      </c>
      <c r="BJ2804" s="17" t="s">
        <v>79</v>
      </c>
      <c r="BK2804" s="142">
        <f t="shared" si="89"/>
        <v>0</v>
      </c>
      <c r="BL2804" s="17" t="s">
        <v>221</v>
      </c>
      <c r="BM2804" s="141" t="s">
        <v>3437</v>
      </c>
    </row>
    <row r="2805" spans="2:65" s="1" customFormat="1" ht="24.15" customHeight="1">
      <c r="B2805" s="129"/>
      <c r="C2805" s="130" t="s">
        <v>3438</v>
      </c>
      <c r="D2805" s="130" t="s">
        <v>137</v>
      </c>
      <c r="E2805" s="131" t="s">
        <v>3439</v>
      </c>
      <c r="F2805" s="132" t="s">
        <v>3440</v>
      </c>
      <c r="G2805" s="133" t="s">
        <v>316</v>
      </c>
      <c r="H2805" s="134">
        <v>1</v>
      </c>
      <c r="I2805" s="135"/>
      <c r="J2805" s="135">
        <f t="shared" si="80"/>
        <v>0</v>
      </c>
      <c r="K2805" s="136"/>
      <c r="L2805" s="29"/>
      <c r="M2805" s="137" t="s">
        <v>1</v>
      </c>
      <c r="N2805" s="138" t="s">
        <v>36</v>
      </c>
      <c r="O2805" s="139">
        <v>0</v>
      </c>
      <c r="P2805" s="139">
        <f t="shared" si="81"/>
        <v>0</v>
      </c>
      <c r="Q2805" s="139">
        <v>0</v>
      </c>
      <c r="R2805" s="139">
        <f t="shared" si="82"/>
        <v>0</v>
      </c>
      <c r="S2805" s="139">
        <v>0</v>
      </c>
      <c r="T2805" s="140">
        <f t="shared" si="83"/>
        <v>0</v>
      </c>
      <c r="AR2805" s="141" t="s">
        <v>221</v>
      </c>
      <c r="AT2805" s="141" t="s">
        <v>137</v>
      </c>
      <c r="AU2805" s="141" t="s">
        <v>81</v>
      </c>
      <c r="AY2805" s="17" t="s">
        <v>135</v>
      </c>
      <c r="BE2805" s="142">
        <f t="shared" si="84"/>
        <v>0</v>
      </c>
      <c r="BF2805" s="142">
        <f t="shared" si="85"/>
        <v>0</v>
      </c>
      <c r="BG2805" s="142">
        <f t="shared" si="86"/>
        <v>0</v>
      </c>
      <c r="BH2805" s="142">
        <f t="shared" si="87"/>
        <v>0</v>
      </c>
      <c r="BI2805" s="142">
        <f t="shared" si="88"/>
        <v>0</v>
      </c>
      <c r="BJ2805" s="17" t="s">
        <v>79</v>
      </c>
      <c r="BK2805" s="142">
        <f t="shared" si="89"/>
        <v>0</v>
      </c>
      <c r="BL2805" s="17" t="s">
        <v>221</v>
      </c>
      <c r="BM2805" s="141" t="s">
        <v>3441</v>
      </c>
    </row>
    <row r="2806" spans="2:65" s="1" customFormat="1" ht="33" customHeight="1">
      <c r="B2806" s="129"/>
      <c r="C2806" s="130" t="s">
        <v>3442</v>
      </c>
      <c r="D2806" s="130" t="s">
        <v>137</v>
      </c>
      <c r="E2806" s="131" t="s">
        <v>3443</v>
      </c>
      <c r="F2806" s="132" t="s">
        <v>3444</v>
      </c>
      <c r="G2806" s="133" t="s">
        <v>316</v>
      </c>
      <c r="H2806" s="134">
        <v>5</v>
      </c>
      <c r="I2806" s="135"/>
      <c r="J2806" s="135">
        <f t="shared" si="80"/>
        <v>0</v>
      </c>
      <c r="K2806" s="136"/>
      <c r="L2806" s="29"/>
      <c r="M2806" s="137" t="s">
        <v>1</v>
      </c>
      <c r="N2806" s="138" t="s">
        <v>36</v>
      </c>
      <c r="O2806" s="139">
        <v>0</v>
      </c>
      <c r="P2806" s="139">
        <f t="shared" si="81"/>
        <v>0</v>
      </c>
      <c r="Q2806" s="139">
        <v>0</v>
      </c>
      <c r="R2806" s="139">
        <f t="shared" si="82"/>
        <v>0</v>
      </c>
      <c r="S2806" s="139">
        <v>0</v>
      </c>
      <c r="T2806" s="140">
        <f t="shared" si="83"/>
        <v>0</v>
      </c>
      <c r="AR2806" s="141" t="s">
        <v>221</v>
      </c>
      <c r="AT2806" s="141" t="s">
        <v>137</v>
      </c>
      <c r="AU2806" s="141" t="s">
        <v>81</v>
      </c>
      <c r="AY2806" s="17" t="s">
        <v>135</v>
      </c>
      <c r="BE2806" s="142">
        <f t="shared" si="84"/>
        <v>0</v>
      </c>
      <c r="BF2806" s="142">
        <f t="shared" si="85"/>
        <v>0</v>
      </c>
      <c r="BG2806" s="142">
        <f t="shared" si="86"/>
        <v>0</v>
      </c>
      <c r="BH2806" s="142">
        <f t="shared" si="87"/>
        <v>0</v>
      </c>
      <c r="BI2806" s="142">
        <f t="shared" si="88"/>
        <v>0</v>
      </c>
      <c r="BJ2806" s="17" t="s">
        <v>79</v>
      </c>
      <c r="BK2806" s="142">
        <f t="shared" si="89"/>
        <v>0</v>
      </c>
      <c r="BL2806" s="17" t="s">
        <v>221</v>
      </c>
      <c r="BM2806" s="141" t="s">
        <v>3445</v>
      </c>
    </row>
    <row r="2807" spans="2:65" s="1" customFormat="1" ht="33" customHeight="1">
      <c r="B2807" s="129"/>
      <c r="C2807" s="130" t="s">
        <v>3446</v>
      </c>
      <c r="D2807" s="130" t="s">
        <v>137</v>
      </c>
      <c r="E2807" s="131" t="s">
        <v>3447</v>
      </c>
      <c r="F2807" s="132" t="s">
        <v>3448</v>
      </c>
      <c r="G2807" s="133" t="s">
        <v>316</v>
      </c>
      <c r="H2807" s="134">
        <v>5</v>
      </c>
      <c r="I2807" s="135"/>
      <c r="J2807" s="135">
        <f t="shared" si="80"/>
        <v>0</v>
      </c>
      <c r="K2807" s="136"/>
      <c r="L2807" s="29"/>
      <c r="M2807" s="137" t="s">
        <v>1</v>
      </c>
      <c r="N2807" s="138" t="s">
        <v>36</v>
      </c>
      <c r="O2807" s="139">
        <v>0</v>
      </c>
      <c r="P2807" s="139">
        <f t="shared" si="81"/>
        <v>0</v>
      </c>
      <c r="Q2807" s="139">
        <v>0</v>
      </c>
      <c r="R2807" s="139">
        <f t="shared" si="82"/>
        <v>0</v>
      </c>
      <c r="S2807" s="139">
        <v>0</v>
      </c>
      <c r="T2807" s="140">
        <f t="shared" si="83"/>
        <v>0</v>
      </c>
      <c r="AR2807" s="141" t="s">
        <v>221</v>
      </c>
      <c r="AT2807" s="141" t="s">
        <v>137</v>
      </c>
      <c r="AU2807" s="141" t="s">
        <v>81</v>
      </c>
      <c r="AY2807" s="17" t="s">
        <v>135</v>
      </c>
      <c r="BE2807" s="142">
        <f t="shared" si="84"/>
        <v>0</v>
      </c>
      <c r="BF2807" s="142">
        <f t="shared" si="85"/>
        <v>0</v>
      </c>
      <c r="BG2807" s="142">
        <f t="shared" si="86"/>
        <v>0</v>
      </c>
      <c r="BH2807" s="142">
        <f t="shared" si="87"/>
        <v>0</v>
      </c>
      <c r="BI2807" s="142">
        <f t="shared" si="88"/>
        <v>0</v>
      </c>
      <c r="BJ2807" s="17" t="s">
        <v>79</v>
      </c>
      <c r="BK2807" s="142">
        <f t="shared" si="89"/>
        <v>0</v>
      </c>
      <c r="BL2807" s="17" t="s">
        <v>221</v>
      </c>
      <c r="BM2807" s="141" t="s">
        <v>3449</v>
      </c>
    </row>
    <row r="2808" spans="2:65" s="1" customFormat="1" ht="24.15" customHeight="1">
      <c r="B2808" s="129"/>
      <c r="C2808" s="130" t="s">
        <v>3450</v>
      </c>
      <c r="D2808" s="130" t="s">
        <v>137</v>
      </c>
      <c r="E2808" s="131" t="s">
        <v>3451</v>
      </c>
      <c r="F2808" s="132" t="s">
        <v>3452</v>
      </c>
      <c r="G2808" s="133" t="s">
        <v>316</v>
      </c>
      <c r="H2808" s="134">
        <v>9</v>
      </c>
      <c r="I2808" s="135"/>
      <c r="J2808" s="135">
        <f t="shared" si="80"/>
        <v>0</v>
      </c>
      <c r="K2808" s="136"/>
      <c r="L2808" s="29"/>
      <c r="M2808" s="137" t="s">
        <v>1</v>
      </c>
      <c r="N2808" s="138" t="s">
        <v>36</v>
      </c>
      <c r="O2808" s="139">
        <v>0</v>
      </c>
      <c r="P2808" s="139">
        <f t="shared" si="81"/>
        <v>0</v>
      </c>
      <c r="Q2808" s="139">
        <v>0</v>
      </c>
      <c r="R2808" s="139">
        <f t="shared" si="82"/>
        <v>0</v>
      </c>
      <c r="S2808" s="139">
        <v>0</v>
      </c>
      <c r="T2808" s="140">
        <f t="shared" si="83"/>
        <v>0</v>
      </c>
      <c r="AR2808" s="141" t="s">
        <v>221</v>
      </c>
      <c r="AT2808" s="141" t="s">
        <v>137</v>
      </c>
      <c r="AU2808" s="141" t="s">
        <v>81</v>
      </c>
      <c r="AY2808" s="17" t="s">
        <v>135</v>
      </c>
      <c r="BE2808" s="142">
        <f t="shared" si="84"/>
        <v>0</v>
      </c>
      <c r="BF2808" s="142">
        <f t="shared" si="85"/>
        <v>0</v>
      </c>
      <c r="BG2808" s="142">
        <f t="shared" si="86"/>
        <v>0</v>
      </c>
      <c r="BH2808" s="142">
        <f t="shared" si="87"/>
        <v>0</v>
      </c>
      <c r="BI2808" s="142">
        <f t="shared" si="88"/>
        <v>0</v>
      </c>
      <c r="BJ2808" s="17" t="s">
        <v>79</v>
      </c>
      <c r="BK2808" s="142">
        <f t="shared" si="89"/>
        <v>0</v>
      </c>
      <c r="BL2808" s="17" t="s">
        <v>221</v>
      </c>
      <c r="BM2808" s="141" t="s">
        <v>3453</v>
      </c>
    </row>
    <row r="2809" spans="2:65" s="1" customFormat="1" ht="16.5" customHeight="1">
      <c r="B2809" s="129"/>
      <c r="C2809" s="130" t="s">
        <v>3454</v>
      </c>
      <c r="D2809" s="130" t="s">
        <v>137</v>
      </c>
      <c r="E2809" s="131" t="s">
        <v>3455</v>
      </c>
      <c r="F2809" s="132" t="s">
        <v>3456</v>
      </c>
      <c r="G2809" s="133" t="s">
        <v>316</v>
      </c>
      <c r="H2809" s="134">
        <v>1</v>
      </c>
      <c r="I2809" s="135"/>
      <c r="J2809" s="135">
        <f t="shared" si="80"/>
        <v>0</v>
      </c>
      <c r="K2809" s="136"/>
      <c r="L2809" s="29"/>
      <c r="M2809" s="137" t="s">
        <v>1</v>
      </c>
      <c r="N2809" s="138" t="s">
        <v>36</v>
      </c>
      <c r="O2809" s="139">
        <v>0</v>
      </c>
      <c r="P2809" s="139">
        <f t="shared" si="81"/>
        <v>0</v>
      </c>
      <c r="Q2809" s="139">
        <v>0</v>
      </c>
      <c r="R2809" s="139">
        <f t="shared" si="82"/>
        <v>0</v>
      </c>
      <c r="S2809" s="139">
        <v>0</v>
      </c>
      <c r="T2809" s="140">
        <f t="shared" si="83"/>
        <v>0</v>
      </c>
      <c r="AR2809" s="141" t="s">
        <v>221</v>
      </c>
      <c r="AT2809" s="141" t="s">
        <v>137</v>
      </c>
      <c r="AU2809" s="141" t="s">
        <v>81</v>
      </c>
      <c r="AY2809" s="17" t="s">
        <v>135</v>
      </c>
      <c r="BE2809" s="142">
        <f t="shared" si="84"/>
        <v>0</v>
      </c>
      <c r="BF2809" s="142">
        <f t="shared" si="85"/>
        <v>0</v>
      </c>
      <c r="BG2809" s="142">
        <f t="shared" si="86"/>
        <v>0</v>
      </c>
      <c r="BH2809" s="142">
        <f t="shared" si="87"/>
        <v>0</v>
      </c>
      <c r="BI2809" s="142">
        <f t="shared" si="88"/>
        <v>0</v>
      </c>
      <c r="BJ2809" s="17" t="s">
        <v>79</v>
      </c>
      <c r="BK2809" s="142">
        <f t="shared" si="89"/>
        <v>0</v>
      </c>
      <c r="BL2809" s="17" t="s">
        <v>221</v>
      </c>
      <c r="BM2809" s="141" t="s">
        <v>3457</v>
      </c>
    </row>
    <row r="2810" spans="2:65" s="1" customFormat="1" ht="24.15" customHeight="1">
      <c r="B2810" s="129"/>
      <c r="C2810" s="130" t="s">
        <v>3458</v>
      </c>
      <c r="D2810" s="130" t="s">
        <v>137</v>
      </c>
      <c r="E2810" s="131" t="s">
        <v>3459</v>
      </c>
      <c r="F2810" s="132" t="s">
        <v>3460</v>
      </c>
      <c r="G2810" s="133" t="s">
        <v>316</v>
      </c>
      <c r="H2810" s="134">
        <v>1</v>
      </c>
      <c r="I2810" s="135"/>
      <c r="J2810" s="135">
        <f t="shared" si="80"/>
        <v>0</v>
      </c>
      <c r="K2810" s="136"/>
      <c r="L2810" s="29"/>
      <c r="M2810" s="137" t="s">
        <v>1</v>
      </c>
      <c r="N2810" s="138" t="s">
        <v>36</v>
      </c>
      <c r="O2810" s="139">
        <v>0</v>
      </c>
      <c r="P2810" s="139">
        <f t="shared" si="81"/>
        <v>0</v>
      </c>
      <c r="Q2810" s="139">
        <v>0</v>
      </c>
      <c r="R2810" s="139">
        <f t="shared" si="82"/>
        <v>0</v>
      </c>
      <c r="S2810" s="139">
        <v>0</v>
      </c>
      <c r="T2810" s="140">
        <f t="shared" si="83"/>
        <v>0</v>
      </c>
      <c r="AR2810" s="141" t="s">
        <v>221</v>
      </c>
      <c r="AT2810" s="141" t="s">
        <v>137</v>
      </c>
      <c r="AU2810" s="141" t="s">
        <v>81</v>
      </c>
      <c r="AY2810" s="17" t="s">
        <v>135</v>
      </c>
      <c r="BE2810" s="142">
        <f t="shared" si="84"/>
        <v>0</v>
      </c>
      <c r="BF2810" s="142">
        <f t="shared" si="85"/>
        <v>0</v>
      </c>
      <c r="BG2810" s="142">
        <f t="shared" si="86"/>
        <v>0</v>
      </c>
      <c r="BH2810" s="142">
        <f t="shared" si="87"/>
        <v>0</v>
      </c>
      <c r="BI2810" s="142">
        <f t="shared" si="88"/>
        <v>0</v>
      </c>
      <c r="BJ2810" s="17" t="s">
        <v>79</v>
      </c>
      <c r="BK2810" s="142">
        <f t="shared" si="89"/>
        <v>0</v>
      </c>
      <c r="BL2810" s="17" t="s">
        <v>221</v>
      </c>
      <c r="BM2810" s="141" t="s">
        <v>3461</v>
      </c>
    </row>
    <row r="2811" spans="2:65" s="11" customFormat="1" ht="22.95" customHeight="1">
      <c r="B2811" s="118"/>
      <c r="D2811" s="119" t="s">
        <v>70</v>
      </c>
      <c r="E2811" s="127" t="s">
        <v>3462</v>
      </c>
      <c r="F2811" s="127" t="s">
        <v>3463</v>
      </c>
      <c r="J2811" s="128">
        <f>BK2811</f>
        <v>0</v>
      </c>
      <c r="L2811" s="118"/>
      <c r="M2811" s="122"/>
      <c r="P2811" s="123">
        <f>P2812</f>
        <v>0</v>
      </c>
      <c r="R2811" s="123">
        <f>R2812</f>
        <v>0</v>
      </c>
      <c r="T2811" s="124">
        <f>T2812</f>
        <v>0</v>
      </c>
      <c r="AR2811" s="119" t="s">
        <v>81</v>
      </c>
      <c r="AT2811" s="125" t="s">
        <v>70</v>
      </c>
      <c r="AU2811" s="125" t="s">
        <v>79</v>
      </c>
      <c r="AY2811" s="119" t="s">
        <v>135</v>
      </c>
      <c r="BK2811" s="126">
        <f>BK2812</f>
        <v>0</v>
      </c>
    </row>
    <row r="2812" spans="2:65" s="1" customFormat="1" ht="16.5" customHeight="1">
      <c r="B2812" s="129"/>
      <c r="C2812" s="130" t="s">
        <v>3464</v>
      </c>
      <c r="D2812" s="130" t="s">
        <v>137</v>
      </c>
      <c r="E2812" s="131" t="s">
        <v>3465</v>
      </c>
      <c r="F2812" s="132" t="s">
        <v>3466</v>
      </c>
      <c r="G2812" s="133" t="s">
        <v>316</v>
      </c>
      <c r="H2812" s="134">
        <v>1</v>
      </c>
      <c r="I2812" s="135">
        <f>Infosystém!G11</f>
        <v>0</v>
      </c>
      <c r="J2812" s="135">
        <f>ROUND(I2812*H2812,2)</f>
        <v>0</v>
      </c>
      <c r="K2812" s="136"/>
      <c r="L2812" s="29"/>
      <c r="M2812" s="137" t="s">
        <v>1</v>
      </c>
      <c r="N2812" s="138" t="s">
        <v>36</v>
      </c>
      <c r="O2812" s="139">
        <v>0</v>
      </c>
      <c r="P2812" s="139">
        <f>O2812*H2812</f>
        <v>0</v>
      </c>
      <c r="Q2812" s="139">
        <v>0</v>
      </c>
      <c r="R2812" s="139">
        <f>Q2812*H2812</f>
        <v>0</v>
      </c>
      <c r="S2812" s="139">
        <v>0</v>
      </c>
      <c r="T2812" s="140">
        <f>S2812*H2812</f>
        <v>0</v>
      </c>
      <c r="AR2812" s="141" t="s">
        <v>221</v>
      </c>
      <c r="AT2812" s="141" t="s">
        <v>137</v>
      </c>
      <c r="AU2812" s="141" t="s">
        <v>81</v>
      </c>
      <c r="AY2812" s="17" t="s">
        <v>135</v>
      </c>
      <c r="BE2812" s="142">
        <f>IF(N2812="základní",J2812,0)</f>
        <v>0</v>
      </c>
      <c r="BF2812" s="142">
        <f>IF(N2812="snížená",J2812,0)</f>
        <v>0</v>
      </c>
      <c r="BG2812" s="142">
        <f>IF(N2812="zákl. přenesená",J2812,0)</f>
        <v>0</v>
      </c>
      <c r="BH2812" s="142">
        <f>IF(N2812="sníž. přenesená",J2812,0)</f>
        <v>0</v>
      </c>
      <c r="BI2812" s="142">
        <f>IF(N2812="nulová",J2812,0)</f>
        <v>0</v>
      </c>
      <c r="BJ2812" s="17" t="s">
        <v>79</v>
      </c>
      <c r="BK2812" s="142">
        <f>ROUND(I2812*H2812,2)</f>
        <v>0</v>
      </c>
      <c r="BL2812" s="17" t="s">
        <v>221</v>
      </c>
      <c r="BM2812" s="141" t="s">
        <v>3467</v>
      </c>
    </row>
    <row r="2813" spans="2:65" s="11" customFormat="1" ht="25.95" customHeight="1">
      <c r="B2813" s="118"/>
      <c r="D2813" s="119" t="s">
        <v>70</v>
      </c>
      <c r="E2813" s="120" t="s">
        <v>212</v>
      </c>
      <c r="F2813" s="120" t="s">
        <v>3468</v>
      </c>
      <c r="J2813" s="121">
        <f>BK2813</f>
        <v>0</v>
      </c>
      <c r="L2813" s="118"/>
      <c r="M2813" s="122"/>
      <c r="P2813" s="123">
        <f>P2814</f>
        <v>0</v>
      </c>
      <c r="R2813" s="123">
        <f>R2814</f>
        <v>0</v>
      </c>
      <c r="T2813" s="124">
        <f>T2814</f>
        <v>0</v>
      </c>
      <c r="AR2813" s="119" t="s">
        <v>150</v>
      </c>
      <c r="AT2813" s="125" t="s">
        <v>70</v>
      </c>
      <c r="AU2813" s="125" t="s">
        <v>71</v>
      </c>
      <c r="AY2813" s="119" t="s">
        <v>135</v>
      </c>
      <c r="BK2813" s="126">
        <f>BK2814</f>
        <v>0</v>
      </c>
    </row>
    <row r="2814" spans="2:65" s="11" customFormat="1" ht="22.95" customHeight="1">
      <c r="B2814" s="118"/>
      <c r="D2814" s="119" t="s">
        <v>70</v>
      </c>
      <c r="E2814" s="127" t="s">
        <v>3469</v>
      </c>
      <c r="F2814" s="127" t="s">
        <v>3470</v>
      </c>
      <c r="J2814" s="128">
        <f>BK2814</f>
        <v>0</v>
      </c>
      <c r="L2814" s="118"/>
      <c r="M2814" s="122"/>
      <c r="P2814" s="123">
        <f>SUM(P2815:P2816)</f>
        <v>0</v>
      </c>
      <c r="R2814" s="123">
        <f>SUM(R2815:R2816)</f>
        <v>0</v>
      </c>
      <c r="T2814" s="124">
        <f>SUM(T2815:T2816)</f>
        <v>0</v>
      </c>
      <c r="AR2814" s="119" t="s">
        <v>150</v>
      </c>
      <c r="AT2814" s="125" t="s">
        <v>70</v>
      </c>
      <c r="AU2814" s="125" t="s">
        <v>79</v>
      </c>
      <c r="AY2814" s="119" t="s">
        <v>135</v>
      </c>
      <c r="BK2814" s="126">
        <f>SUM(BK2815:BK2816)</f>
        <v>0</v>
      </c>
    </row>
    <row r="2815" spans="2:65" s="1" customFormat="1" ht="49.2" customHeight="1">
      <c r="B2815" s="129"/>
      <c r="C2815" s="130" t="s">
        <v>3471</v>
      </c>
      <c r="D2815" s="130" t="s">
        <v>137</v>
      </c>
      <c r="E2815" s="131" t="s">
        <v>3472</v>
      </c>
      <c r="F2815" s="132" t="s">
        <v>3473</v>
      </c>
      <c r="G2815" s="133" t="s">
        <v>316</v>
      </c>
      <c r="H2815" s="134">
        <v>1</v>
      </c>
      <c r="I2815" s="135"/>
      <c r="J2815" s="135">
        <f>ROUND(I2815*H2815,2)</f>
        <v>0</v>
      </c>
      <c r="K2815" s="136"/>
      <c r="L2815" s="29"/>
      <c r="M2815" s="137" t="s">
        <v>1</v>
      </c>
      <c r="N2815" s="138" t="s">
        <v>36</v>
      </c>
      <c r="O2815" s="139">
        <v>0</v>
      </c>
      <c r="P2815" s="139">
        <f>O2815*H2815</f>
        <v>0</v>
      </c>
      <c r="Q2815" s="139">
        <v>0</v>
      </c>
      <c r="R2815" s="139">
        <f>Q2815*H2815</f>
        <v>0</v>
      </c>
      <c r="S2815" s="139">
        <v>0</v>
      </c>
      <c r="T2815" s="140">
        <f>S2815*H2815</f>
        <v>0</v>
      </c>
      <c r="AR2815" s="141" t="s">
        <v>793</v>
      </c>
      <c r="AT2815" s="141" t="s">
        <v>137</v>
      </c>
      <c r="AU2815" s="141" t="s">
        <v>81</v>
      </c>
      <c r="AY2815" s="17" t="s">
        <v>135</v>
      </c>
      <c r="BE2815" s="142">
        <f>IF(N2815="základní",J2815,0)</f>
        <v>0</v>
      </c>
      <c r="BF2815" s="142">
        <f>IF(N2815="snížená",J2815,0)</f>
        <v>0</v>
      </c>
      <c r="BG2815" s="142">
        <f>IF(N2815="zákl. přenesená",J2815,0)</f>
        <v>0</v>
      </c>
      <c r="BH2815" s="142">
        <f>IF(N2815="sníž. přenesená",J2815,0)</f>
        <v>0</v>
      </c>
      <c r="BI2815" s="142">
        <f>IF(N2815="nulová",J2815,0)</f>
        <v>0</v>
      </c>
      <c r="BJ2815" s="17" t="s">
        <v>79</v>
      </c>
      <c r="BK2815" s="142">
        <f>ROUND(I2815*H2815,2)</f>
        <v>0</v>
      </c>
      <c r="BL2815" s="17" t="s">
        <v>793</v>
      </c>
      <c r="BM2815" s="141" t="s">
        <v>3474</v>
      </c>
    </row>
    <row r="2816" spans="2:65" s="1" customFormat="1" ht="33" customHeight="1">
      <c r="B2816" s="129"/>
      <c r="C2816" s="130" t="s">
        <v>3475</v>
      </c>
      <c r="D2816" s="130" t="s">
        <v>137</v>
      </c>
      <c r="E2816" s="131" t="s">
        <v>3476</v>
      </c>
      <c r="F2816" s="132" t="s">
        <v>3477</v>
      </c>
      <c r="G2816" s="133" t="s">
        <v>316</v>
      </c>
      <c r="H2816" s="134">
        <v>1</v>
      </c>
      <c r="I2816" s="135"/>
      <c r="J2816" s="135">
        <f>ROUND(I2816*H2816,2)</f>
        <v>0</v>
      </c>
      <c r="K2816" s="136"/>
      <c r="L2816" s="29"/>
      <c r="M2816" s="137" t="s">
        <v>1</v>
      </c>
      <c r="N2816" s="138" t="s">
        <v>36</v>
      </c>
      <c r="O2816" s="139">
        <v>0</v>
      </c>
      <c r="P2816" s="139">
        <f>O2816*H2816</f>
        <v>0</v>
      </c>
      <c r="Q2816" s="139">
        <v>0</v>
      </c>
      <c r="R2816" s="139">
        <f>Q2816*H2816</f>
        <v>0</v>
      </c>
      <c r="S2816" s="139">
        <v>0</v>
      </c>
      <c r="T2816" s="140">
        <f>S2816*H2816</f>
        <v>0</v>
      </c>
      <c r="AR2816" s="141" t="s">
        <v>793</v>
      </c>
      <c r="AT2816" s="141" t="s">
        <v>137</v>
      </c>
      <c r="AU2816" s="141" t="s">
        <v>81</v>
      </c>
      <c r="AY2816" s="17" t="s">
        <v>135</v>
      </c>
      <c r="BE2816" s="142">
        <f>IF(N2816="základní",J2816,0)</f>
        <v>0</v>
      </c>
      <c r="BF2816" s="142">
        <f>IF(N2816="snížená",J2816,0)</f>
        <v>0</v>
      </c>
      <c r="BG2816" s="142">
        <f>IF(N2816="zákl. přenesená",J2816,0)</f>
        <v>0</v>
      </c>
      <c r="BH2816" s="142">
        <f>IF(N2816="sníž. přenesená",J2816,0)</f>
        <v>0</v>
      </c>
      <c r="BI2816" s="142">
        <f>IF(N2816="nulová",J2816,0)</f>
        <v>0</v>
      </c>
      <c r="BJ2816" s="17" t="s">
        <v>79</v>
      </c>
      <c r="BK2816" s="142">
        <f>ROUND(I2816*H2816,2)</f>
        <v>0</v>
      </c>
      <c r="BL2816" s="17" t="s">
        <v>793</v>
      </c>
      <c r="BM2816" s="141" t="s">
        <v>3478</v>
      </c>
    </row>
    <row r="2817" spans="2:65" s="11" customFormat="1" ht="25.95" customHeight="1">
      <c r="B2817" s="118"/>
      <c r="D2817" s="119" t="s">
        <v>70</v>
      </c>
      <c r="E2817" s="120" t="s">
        <v>369</v>
      </c>
      <c r="F2817" s="120" t="s">
        <v>370</v>
      </c>
      <c r="J2817" s="121">
        <f>BK2817</f>
        <v>0</v>
      </c>
      <c r="L2817" s="118"/>
      <c r="M2817" s="122"/>
      <c r="P2817" s="123">
        <f>P2818+P2820+P2822+P2824</f>
        <v>0</v>
      </c>
      <c r="R2817" s="123">
        <f>R2818+R2820+R2822+R2824</f>
        <v>0</v>
      </c>
      <c r="T2817" s="124">
        <f>T2818+T2820+T2822+T2824</f>
        <v>0</v>
      </c>
      <c r="AR2817" s="119" t="s">
        <v>158</v>
      </c>
      <c r="AT2817" s="125" t="s">
        <v>70</v>
      </c>
      <c r="AU2817" s="125" t="s">
        <v>71</v>
      </c>
      <c r="AY2817" s="119" t="s">
        <v>135</v>
      </c>
      <c r="BK2817" s="126">
        <f>BK2818+BK2820+BK2822+BK2824</f>
        <v>0</v>
      </c>
    </row>
    <row r="2818" spans="2:65" s="11" customFormat="1" ht="22.95" customHeight="1">
      <c r="B2818" s="118"/>
      <c r="D2818" s="119" t="s">
        <v>70</v>
      </c>
      <c r="E2818" s="127" t="s">
        <v>371</v>
      </c>
      <c r="F2818" s="127" t="s">
        <v>372</v>
      </c>
      <c r="J2818" s="128">
        <f>BK2818</f>
        <v>0</v>
      </c>
      <c r="L2818" s="118"/>
      <c r="M2818" s="122"/>
      <c r="P2818" s="123">
        <f>P2819</f>
        <v>0</v>
      </c>
      <c r="R2818" s="123">
        <f>R2819</f>
        <v>0</v>
      </c>
      <c r="T2818" s="124">
        <f>T2819</f>
        <v>0</v>
      </c>
      <c r="AR2818" s="119" t="s">
        <v>158</v>
      </c>
      <c r="AT2818" s="125" t="s">
        <v>70</v>
      </c>
      <c r="AU2818" s="125" t="s">
        <v>79</v>
      </c>
      <c r="AY2818" s="119" t="s">
        <v>135</v>
      </c>
      <c r="BK2818" s="126">
        <f>BK2819</f>
        <v>0</v>
      </c>
    </row>
    <row r="2819" spans="2:65" s="1" customFormat="1" ht="16.5" customHeight="1">
      <c r="B2819" s="129"/>
      <c r="C2819" s="130" t="s">
        <v>3479</v>
      </c>
      <c r="D2819" s="130" t="s">
        <v>137</v>
      </c>
      <c r="E2819" s="131" t="s">
        <v>374</v>
      </c>
      <c r="F2819" s="132" t="s">
        <v>375</v>
      </c>
      <c r="G2819" s="133" t="s">
        <v>316</v>
      </c>
      <c r="H2819" s="134">
        <v>1</v>
      </c>
      <c r="I2819" s="135"/>
      <c r="J2819" s="135">
        <f>ROUND(I2819*H2819,2)</f>
        <v>0</v>
      </c>
      <c r="K2819" s="136"/>
      <c r="L2819" s="29"/>
      <c r="M2819" s="137" t="s">
        <v>1</v>
      </c>
      <c r="N2819" s="138" t="s">
        <v>36</v>
      </c>
      <c r="O2819" s="139">
        <v>0</v>
      </c>
      <c r="P2819" s="139">
        <f>O2819*H2819</f>
        <v>0</v>
      </c>
      <c r="Q2819" s="139">
        <v>0</v>
      </c>
      <c r="R2819" s="139">
        <f>Q2819*H2819</f>
        <v>0</v>
      </c>
      <c r="S2819" s="139">
        <v>0</v>
      </c>
      <c r="T2819" s="140">
        <f>S2819*H2819</f>
        <v>0</v>
      </c>
      <c r="AR2819" s="141" t="s">
        <v>376</v>
      </c>
      <c r="AT2819" s="141" t="s">
        <v>137</v>
      </c>
      <c r="AU2819" s="141" t="s">
        <v>81</v>
      </c>
      <c r="AY2819" s="17" t="s">
        <v>135</v>
      </c>
      <c r="BE2819" s="142">
        <f>IF(N2819="základní",J2819,0)</f>
        <v>0</v>
      </c>
      <c r="BF2819" s="142">
        <f>IF(N2819="snížená",J2819,0)</f>
        <v>0</v>
      </c>
      <c r="BG2819" s="142">
        <f>IF(N2819="zákl. přenesená",J2819,0)</f>
        <v>0</v>
      </c>
      <c r="BH2819" s="142">
        <f>IF(N2819="sníž. přenesená",J2819,0)</f>
        <v>0</v>
      </c>
      <c r="BI2819" s="142">
        <f>IF(N2819="nulová",J2819,0)</f>
        <v>0</v>
      </c>
      <c r="BJ2819" s="17" t="s">
        <v>79</v>
      </c>
      <c r="BK2819" s="142">
        <f>ROUND(I2819*H2819,2)</f>
        <v>0</v>
      </c>
      <c r="BL2819" s="17" t="s">
        <v>376</v>
      </c>
      <c r="BM2819" s="141" t="s">
        <v>3480</v>
      </c>
    </row>
    <row r="2820" spans="2:65" s="11" customFormat="1" ht="22.95" customHeight="1">
      <c r="B2820" s="118"/>
      <c r="D2820" s="119" t="s">
        <v>70</v>
      </c>
      <c r="E2820" s="127" t="s">
        <v>378</v>
      </c>
      <c r="F2820" s="127" t="s">
        <v>379</v>
      </c>
      <c r="J2820" s="128">
        <f>BK2820</f>
        <v>0</v>
      </c>
      <c r="L2820" s="118"/>
      <c r="M2820" s="122"/>
      <c r="P2820" s="123">
        <f>P2821</f>
        <v>0</v>
      </c>
      <c r="R2820" s="123">
        <f>R2821</f>
        <v>0</v>
      </c>
      <c r="T2820" s="124">
        <f>T2821</f>
        <v>0</v>
      </c>
      <c r="AR2820" s="119" t="s">
        <v>158</v>
      </c>
      <c r="AT2820" s="125" t="s">
        <v>70</v>
      </c>
      <c r="AU2820" s="125" t="s">
        <v>79</v>
      </c>
      <c r="AY2820" s="119" t="s">
        <v>135</v>
      </c>
      <c r="BK2820" s="126">
        <f>BK2821</f>
        <v>0</v>
      </c>
    </row>
    <row r="2821" spans="2:65" s="1" customFormat="1" ht="16.5" customHeight="1">
      <c r="B2821" s="129"/>
      <c r="C2821" s="130" t="s">
        <v>3481</v>
      </c>
      <c r="D2821" s="130" t="s">
        <v>137</v>
      </c>
      <c r="E2821" s="131" t="s">
        <v>381</v>
      </c>
      <c r="F2821" s="132" t="s">
        <v>379</v>
      </c>
      <c r="G2821" s="133" t="s">
        <v>382</v>
      </c>
      <c r="H2821" s="134"/>
      <c r="I2821" s="135"/>
      <c r="J2821" s="135">
        <f>ROUND(I2821*H2821,2)</f>
        <v>0</v>
      </c>
      <c r="K2821" s="136"/>
      <c r="L2821" s="29"/>
      <c r="M2821" s="137" t="s">
        <v>1</v>
      </c>
      <c r="N2821" s="138" t="s">
        <v>36</v>
      </c>
      <c r="O2821" s="139">
        <v>0</v>
      </c>
      <c r="P2821" s="139">
        <f>O2821*H2821</f>
        <v>0</v>
      </c>
      <c r="Q2821" s="139">
        <v>0</v>
      </c>
      <c r="R2821" s="139">
        <f>Q2821*H2821</f>
        <v>0</v>
      </c>
      <c r="S2821" s="139">
        <v>0</v>
      </c>
      <c r="T2821" s="140">
        <f>S2821*H2821</f>
        <v>0</v>
      </c>
      <c r="AR2821" s="141" t="s">
        <v>376</v>
      </c>
      <c r="AT2821" s="141" t="s">
        <v>137</v>
      </c>
      <c r="AU2821" s="141" t="s">
        <v>81</v>
      </c>
      <c r="AY2821" s="17" t="s">
        <v>135</v>
      </c>
      <c r="BE2821" s="142">
        <f>IF(N2821="základní",J2821,0)</f>
        <v>0</v>
      </c>
      <c r="BF2821" s="142">
        <f>IF(N2821="snížená",J2821,0)</f>
        <v>0</v>
      </c>
      <c r="BG2821" s="142">
        <f>IF(N2821="zákl. přenesená",J2821,0)</f>
        <v>0</v>
      </c>
      <c r="BH2821" s="142">
        <f>IF(N2821="sníž. přenesená",J2821,0)</f>
        <v>0</v>
      </c>
      <c r="BI2821" s="142">
        <f>IF(N2821="nulová",J2821,0)</f>
        <v>0</v>
      </c>
      <c r="BJ2821" s="17" t="s">
        <v>79</v>
      </c>
      <c r="BK2821" s="142">
        <f>ROUND(I2821*H2821,2)</f>
        <v>0</v>
      </c>
      <c r="BL2821" s="17" t="s">
        <v>376</v>
      </c>
      <c r="BM2821" s="141" t="s">
        <v>3482</v>
      </c>
    </row>
    <row r="2822" spans="2:65" s="11" customFormat="1" ht="22.95" customHeight="1">
      <c r="B2822" s="118"/>
      <c r="D2822" s="119" t="s">
        <v>70</v>
      </c>
      <c r="E2822" s="127" t="s">
        <v>384</v>
      </c>
      <c r="F2822" s="127" t="s">
        <v>385</v>
      </c>
      <c r="J2822" s="128">
        <f>BK2822</f>
        <v>0</v>
      </c>
      <c r="L2822" s="118"/>
      <c r="M2822" s="122"/>
      <c r="P2822" s="123">
        <f>P2823</f>
        <v>0</v>
      </c>
      <c r="R2822" s="123">
        <f>R2823</f>
        <v>0</v>
      </c>
      <c r="T2822" s="124">
        <f>T2823</f>
        <v>0</v>
      </c>
      <c r="AR2822" s="119" t="s">
        <v>158</v>
      </c>
      <c r="AT2822" s="125" t="s">
        <v>70</v>
      </c>
      <c r="AU2822" s="125" t="s">
        <v>79</v>
      </c>
      <c r="AY2822" s="119" t="s">
        <v>135</v>
      </c>
      <c r="BK2822" s="126">
        <f>BK2823</f>
        <v>0</v>
      </c>
    </row>
    <row r="2823" spans="2:65" s="1" customFormat="1" ht="16.5" customHeight="1">
      <c r="B2823" s="129"/>
      <c r="C2823" s="130" t="s">
        <v>3483</v>
      </c>
      <c r="D2823" s="130" t="s">
        <v>137</v>
      </c>
      <c r="E2823" s="131" t="s">
        <v>387</v>
      </c>
      <c r="F2823" s="132" t="s">
        <v>385</v>
      </c>
      <c r="G2823" s="133" t="s">
        <v>382</v>
      </c>
      <c r="H2823" s="134"/>
      <c r="I2823" s="135"/>
      <c r="J2823" s="135">
        <f>ROUND(I2823*H2823,2)</f>
        <v>0</v>
      </c>
      <c r="K2823" s="136"/>
      <c r="L2823" s="29"/>
      <c r="M2823" s="137" t="s">
        <v>1</v>
      </c>
      <c r="N2823" s="138" t="s">
        <v>36</v>
      </c>
      <c r="O2823" s="139">
        <v>0</v>
      </c>
      <c r="P2823" s="139">
        <f>O2823*H2823</f>
        <v>0</v>
      </c>
      <c r="Q2823" s="139">
        <v>0</v>
      </c>
      <c r="R2823" s="139">
        <f>Q2823*H2823</f>
        <v>0</v>
      </c>
      <c r="S2823" s="139">
        <v>0</v>
      </c>
      <c r="T2823" s="140">
        <f>S2823*H2823</f>
        <v>0</v>
      </c>
      <c r="AR2823" s="141" t="s">
        <v>376</v>
      </c>
      <c r="AT2823" s="141" t="s">
        <v>137</v>
      </c>
      <c r="AU2823" s="141" t="s">
        <v>81</v>
      </c>
      <c r="AY2823" s="17" t="s">
        <v>135</v>
      </c>
      <c r="BE2823" s="142">
        <f>IF(N2823="základní",J2823,0)</f>
        <v>0</v>
      </c>
      <c r="BF2823" s="142">
        <f>IF(N2823="snížená",J2823,0)</f>
        <v>0</v>
      </c>
      <c r="BG2823" s="142">
        <f>IF(N2823="zákl. přenesená",J2823,0)</f>
        <v>0</v>
      </c>
      <c r="BH2823" s="142">
        <f>IF(N2823="sníž. přenesená",J2823,0)</f>
        <v>0</v>
      </c>
      <c r="BI2823" s="142">
        <f>IF(N2823="nulová",J2823,0)</f>
        <v>0</v>
      </c>
      <c r="BJ2823" s="17" t="s">
        <v>79</v>
      </c>
      <c r="BK2823" s="142">
        <f>ROUND(I2823*H2823,2)</f>
        <v>0</v>
      </c>
      <c r="BL2823" s="17" t="s">
        <v>376</v>
      </c>
      <c r="BM2823" s="141" t="s">
        <v>3484</v>
      </c>
    </row>
    <row r="2824" spans="2:65" s="11" customFormat="1" ht="22.95" customHeight="1">
      <c r="B2824" s="118"/>
      <c r="D2824" s="119" t="s">
        <v>70</v>
      </c>
      <c r="E2824" s="127" t="s">
        <v>389</v>
      </c>
      <c r="F2824" s="127" t="s">
        <v>390</v>
      </c>
      <c r="J2824" s="128">
        <f>BK2824</f>
        <v>0</v>
      </c>
      <c r="L2824" s="118"/>
      <c r="M2824" s="122"/>
      <c r="P2824" s="123">
        <f>P2825</f>
        <v>0</v>
      </c>
      <c r="R2824" s="123">
        <f>R2825</f>
        <v>0</v>
      </c>
      <c r="T2824" s="124">
        <f>T2825</f>
        <v>0</v>
      </c>
      <c r="AR2824" s="119" t="s">
        <v>158</v>
      </c>
      <c r="AT2824" s="125" t="s">
        <v>70</v>
      </c>
      <c r="AU2824" s="125" t="s">
        <v>79</v>
      </c>
      <c r="AY2824" s="119" t="s">
        <v>135</v>
      </c>
      <c r="BK2824" s="126">
        <f>BK2825</f>
        <v>0</v>
      </c>
    </row>
    <row r="2825" spans="2:65" s="1" customFormat="1" ht="16.5" customHeight="1">
      <c r="B2825" s="129"/>
      <c r="C2825" s="130" t="s">
        <v>3485</v>
      </c>
      <c r="D2825" s="130" t="s">
        <v>137</v>
      </c>
      <c r="E2825" s="131" t="s">
        <v>392</v>
      </c>
      <c r="F2825" s="132" t="s">
        <v>393</v>
      </c>
      <c r="G2825" s="133" t="s">
        <v>382</v>
      </c>
      <c r="H2825" s="134"/>
      <c r="I2825" s="135"/>
      <c r="J2825" s="135">
        <f>ROUND(I2825*H2825,2)</f>
        <v>0</v>
      </c>
      <c r="K2825" s="136"/>
      <c r="L2825" s="29"/>
      <c r="M2825" s="171" t="s">
        <v>1</v>
      </c>
      <c r="N2825" s="172" t="s">
        <v>36</v>
      </c>
      <c r="O2825" s="173">
        <v>0</v>
      </c>
      <c r="P2825" s="173">
        <f>O2825*H2825</f>
        <v>0</v>
      </c>
      <c r="Q2825" s="173">
        <v>0</v>
      </c>
      <c r="R2825" s="173">
        <f>Q2825*H2825</f>
        <v>0</v>
      </c>
      <c r="S2825" s="173">
        <v>0</v>
      </c>
      <c r="T2825" s="174">
        <f>S2825*H2825</f>
        <v>0</v>
      </c>
      <c r="AR2825" s="141" t="s">
        <v>376</v>
      </c>
      <c r="AT2825" s="141" t="s">
        <v>137</v>
      </c>
      <c r="AU2825" s="141" t="s">
        <v>81</v>
      </c>
      <c r="AY2825" s="17" t="s">
        <v>135</v>
      </c>
      <c r="BE2825" s="142">
        <f>IF(N2825="základní",J2825,0)</f>
        <v>0</v>
      </c>
      <c r="BF2825" s="142">
        <f>IF(N2825="snížená",J2825,0)</f>
        <v>0</v>
      </c>
      <c r="BG2825" s="142">
        <f>IF(N2825="zákl. přenesená",J2825,0)</f>
        <v>0</v>
      </c>
      <c r="BH2825" s="142">
        <f>IF(N2825="sníž. přenesená",J2825,0)</f>
        <v>0</v>
      </c>
      <c r="BI2825" s="142">
        <f>IF(N2825="nulová",J2825,0)</f>
        <v>0</v>
      </c>
      <c r="BJ2825" s="17" t="s">
        <v>79</v>
      </c>
      <c r="BK2825" s="142">
        <f>ROUND(I2825*H2825,2)</f>
        <v>0</v>
      </c>
      <c r="BL2825" s="17" t="s">
        <v>376</v>
      </c>
      <c r="BM2825" s="141" t="s">
        <v>3486</v>
      </c>
    </row>
    <row r="2826" spans="2:65" s="1" customFormat="1" ht="6.9" customHeight="1">
      <c r="B2826" s="41"/>
      <c r="C2826" s="42"/>
      <c r="D2826" s="42"/>
      <c r="E2826" s="42"/>
      <c r="F2826" s="42"/>
      <c r="G2826" s="42"/>
      <c r="H2826" s="42"/>
      <c r="I2826" s="42"/>
      <c r="J2826" s="42"/>
      <c r="K2826" s="42"/>
      <c r="L2826" s="29"/>
    </row>
  </sheetData>
  <autoFilter ref="C155:K2825"/>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dimension ref="A1:L160"/>
  <sheetViews>
    <sheetView workbookViewId="0">
      <selection activeCell="F156" sqref="F156"/>
    </sheetView>
  </sheetViews>
  <sheetFormatPr defaultColWidth="9.140625" defaultRowHeight="10.199999999999999"/>
  <cols>
    <col min="3" max="3" width="43.7109375" customWidth="1"/>
    <col min="6" max="6" width="10.7109375" customWidth="1"/>
    <col min="7" max="7" width="11.42578125" customWidth="1"/>
    <col min="8" max="8" width="11.140625" customWidth="1"/>
    <col min="9" max="9" width="13.7109375" customWidth="1"/>
    <col min="10" max="11" width="13" customWidth="1"/>
    <col min="12" max="12" width="13.28515625" customWidth="1"/>
  </cols>
  <sheetData>
    <row r="1" spans="1:12" ht="18">
      <c r="A1" s="634" t="s">
        <v>3989</v>
      </c>
      <c r="B1" s="634"/>
      <c r="C1" s="635"/>
      <c r="D1" s="635"/>
      <c r="E1" s="635"/>
      <c r="F1" s="635"/>
      <c r="G1" s="635"/>
      <c r="H1" s="635"/>
      <c r="I1" s="635"/>
      <c r="J1" s="635"/>
      <c r="K1" s="635"/>
      <c r="L1" s="635"/>
    </row>
    <row r="2" spans="1:12" ht="18">
      <c r="A2" s="636" t="s">
        <v>3990</v>
      </c>
      <c r="B2" s="636"/>
      <c r="C2" s="637"/>
      <c r="D2" s="637"/>
      <c r="E2" s="637"/>
      <c r="F2" s="637"/>
      <c r="G2" s="637"/>
      <c r="H2" s="637"/>
      <c r="I2" s="637"/>
      <c r="J2" s="637"/>
      <c r="K2" s="637"/>
      <c r="L2" s="637"/>
    </row>
    <row r="3" spans="1:12" ht="18">
      <c r="A3" s="181"/>
      <c r="B3" s="181"/>
      <c r="C3" s="182"/>
      <c r="D3" s="182"/>
      <c r="E3" s="182"/>
      <c r="F3" s="182"/>
      <c r="G3" s="182"/>
      <c r="H3" s="182"/>
      <c r="I3" s="182"/>
      <c r="J3" s="182"/>
      <c r="K3" s="182"/>
      <c r="L3" s="182"/>
    </row>
    <row r="4" spans="1:12" ht="15.6">
      <c r="A4" s="183" t="s">
        <v>3991</v>
      </c>
      <c r="B4" s="183"/>
      <c r="C4" s="184" t="s">
        <v>3992</v>
      </c>
      <c r="D4" s="185"/>
      <c r="E4" s="185"/>
      <c r="F4" s="185"/>
      <c r="G4" s="185"/>
      <c r="H4" s="185"/>
      <c r="I4" s="185"/>
      <c r="J4" s="185"/>
      <c r="K4" s="185"/>
      <c r="L4" s="185"/>
    </row>
    <row r="5" spans="1:12" ht="15.6">
      <c r="A5" s="183" t="s">
        <v>3993</v>
      </c>
      <c r="B5" s="183"/>
      <c r="C5" s="184" t="s">
        <v>3994</v>
      </c>
      <c r="D5" s="185"/>
      <c r="E5" s="185"/>
      <c r="F5" s="185"/>
      <c r="G5" s="185"/>
      <c r="H5" s="185"/>
      <c r="I5" s="185"/>
      <c r="J5" s="185"/>
      <c r="K5" s="185"/>
      <c r="L5" s="185"/>
    </row>
    <row r="6" spans="1:12" ht="15.6">
      <c r="A6" s="183" t="s">
        <v>3995</v>
      </c>
      <c r="B6" s="183"/>
      <c r="C6" s="184" t="s">
        <v>3996</v>
      </c>
      <c r="D6" s="185"/>
      <c r="E6" s="185"/>
      <c r="F6" s="185"/>
      <c r="G6" s="185"/>
      <c r="H6" s="185"/>
      <c r="I6" s="185"/>
      <c r="J6" s="185"/>
      <c r="K6" s="185"/>
      <c r="L6" s="185"/>
    </row>
    <row r="7" spans="1:12" ht="15.6">
      <c r="A7" s="183"/>
      <c r="B7" s="183"/>
      <c r="C7" s="184"/>
      <c r="D7" s="185"/>
      <c r="E7" s="185"/>
      <c r="F7" s="185"/>
      <c r="G7" s="185"/>
      <c r="H7" s="185"/>
      <c r="I7" s="185"/>
      <c r="J7" s="185"/>
      <c r="K7" s="185"/>
      <c r="L7" s="185"/>
    </row>
    <row r="8" spans="1:12" ht="18">
      <c r="A8" s="183" t="s">
        <v>3997</v>
      </c>
      <c r="B8" s="183"/>
      <c r="C8" s="186" t="s">
        <v>3998</v>
      </c>
      <c r="D8" s="185"/>
      <c r="E8" s="185"/>
      <c r="F8" s="185"/>
      <c r="G8" s="185"/>
      <c r="H8" s="185"/>
      <c r="I8" s="185"/>
      <c r="J8" s="185"/>
      <c r="K8" s="185"/>
      <c r="L8" s="185"/>
    </row>
    <row r="9" spans="1:12" ht="13.8">
      <c r="A9" s="185"/>
      <c r="B9" s="185"/>
      <c r="C9" s="638"/>
      <c r="D9" s="639"/>
      <c r="E9" s="639"/>
      <c r="F9" s="639"/>
      <c r="G9" s="639"/>
      <c r="H9" s="639"/>
      <c r="I9" s="639"/>
      <c r="J9" s="639"/>
      <c r="K9" s="639"/>
      <c r="L9" s="185"/>
    </row>
    <row r="10" spans="1:12" ht="13.8">
      <c r="A10" s="185"/>
      <c r="B10" s="185"/>
      <c r="C10" s="638" t="s">
        <v>3999</v>
      </c>
      <c r="D10" s="639"/>
      <c r="E10" s="639"/>
      <c r="F10" s="639"/>
      <c r="G10" s="639"/>
      <c r="H10" s="639"/>
      <c r="I10" s="639"/>
      <c r="J10" s="639"/>
      <c r="K10" s="639"/>
      <c r="L10" s="185"/>
    </row>
    <row r="11" spans="1:12" ht="13.8">
      <c r="A11" s="185"/>
      <c r="B11" s="185"/>
      <c r="C11" s="640"/>
      <c r="D11" s="639"/>
      <c r="E11" s="639"/>
      <c r="F11" s="639"/>
      <c r="G11" s="639"/>
      <c r="H11" s="639"/>
      <c r="I11" s="639"/>
      <c r="J11" s="639"/>
      <c r="K11" s="639"/>
      <c r="L11" s="185"/>
    </row>
    <row r="12" spans="1:12" ht="14.4" thickBot="1">
      <c r="A12" s="185"/>
      <c r="B12" s="185"/>
      <c r="C12" s="187"/>
      <c r="D12" s="185"/>
      <c r="E12" s="185"/>
      <c r="F12" s="185"/>
      <c r="G12" s="185"/>
      <c r="H12" s="185"/>
      <c r="I12" s="185"/>
      <c r="J12" s="185"/>
      <c r="K12" s="185"/>
      <c r="L12" s="185"/>
    </row>
    <row r="13" spans="1:12" ht="16.2" thickBot="1">
      <c r="A13" s="185"/>
      <c r="B13" s="185"/>
      <c r="C13" s="185"/>
      <c r="D13" s="185"/>
      <c r="E13" s="185"/>
      <c r="F13" s="641" t="s">
        <v>4000</v>
      </c>
      <c r="G13" s="642"/>
      <c r="H13" s="642"/>
      <c r="I13" s="643"/>
      <c r="J13" s="644">
        <f>SUM(L19,L38,L74,L124,L141,L151)</f>
        <v>0</v>
      </c>
      <c r="K13" s="645"/>
      <c r="L13" s="646"/>
    </row>
    <row r="14" spans="1:12" ht="13.8">
      <c r="A14" s="185"/>
      <c r="B14" s="185"/>
      <c r="C14" s="185"/>
      <c r="D14" s="185"/>
      <c r="E14" s="185"/>
      <c r="F14" s="185"/>
      <c r="G14" s="185"/>
      <c r="H14" s="185"/>
      <c r="I14" s="185"/>
      <c r="J14" s="185"/>
      <c r="K14" s="185"/>
      <c r="L14" s="185"/>
    </row>
    <row r="15" spans="1:12" ht="28.2" customHeight="1">
      <c r="A15" s="185"/>
      <c r="B15" s="185"/>
      <c r="C15" s="631" t="s">
        <v>4001</v>
      </c>
      <c r="D15" s="632"/>
      <c r="E15" s="632"/>
      <c r="F15" s="632"/>
      <c r="G15" s="632"/>
      <c r="H15" s="632"/>
      <c r="I15" s="632"/>
      <c r="J15" s="632"/>
      <c r="K15" s="632"/>
      <c r="L15" s="633"/>
    </row>
    <row r="16" spans="1:12" ht="13.8">
      <c r="A16" s="185"/>
      <c r="B16" s="185"/>
      <c r="C16" s="188"/>
      <c r="D16" s="185"/>
      <c r="E16" s="185"/>
      <c r="F16" s="185"/>
      <c r="G16" s="185"/>
      <c r="H16" s="185"/>
      <c r="I16" s="185"/>
      <c r="J16" s="185"/>
      <c r="K16" s="185"/>
      <c r="L16" s="185"/>
    </row>
    <row r="17" spans="1:12" ht="41.4">
      <c r="A17" s="189" t="s">
        <v>4002</v>
      </c>
      <c r="B17" s="190" t="s">
        <v>4003</v>
      </c>
      <c r="C17" s="191" t="s">
        <v>4004</v>
      </c>
      <c r="D17" s="192" t="s">
        <v>4005</v>
      </c>
      <c r="E17" s="193" t="s">
        <v>4006</v>
      </c>
      <c r="F17" s="194" t="s">
        <v>4007</v>
      </c>
      <c r="G17" s="194" t="s">
        <v>4008</v>
      </c>
      <c r="H17" s="194" t="s">
        <v>4009</v>
      </c>
      <c r="I17" s="194" t="s">
        <v>4010</v>
      </c>
      <c r="J17" s="194" t="s">
        <v>4011</v>
      </c>
      <c r="K17" s="194" t="s">
        <v>4012</v>
      </c>
      <c r="L17" s="195" t="s">
        <v>4013</v>
      </c>
    </row>
    <row r="18" spans="1:12" ht="13.8">
      <c r="A18" s="196"/>
      <c r="B18" s="196"/>
      <c r="C18" s="197"/>
      <c r="D18" s="198"/>
      <c r="E18" s="199"/>
      <c r="F18" s="199"/>
      <c r="G18" s="200"/>
      <c r="H18" s="200"/>
      <c r="I18" s="200"/>
      <c r="J18" s="201"/>
      <c r="K18" s="202"/>
      <c r="L18" s="203"/>
    </row>
    <row r="19" spans="1:12" ht="13.8">
      <c r="A19" s="204" t="s">
        <v>4014</v>
      </c>
      <c r="B19" s="205"/>
      <c r="C19" s="205" t="s">
        <v>4015</v>
      </c>
      <c r="D19" s="206"/>
      <c r="E19" s="207"/>
      <c r="F19" s="208"/>
      <c r="G19" s="206"/>
      <c r="H19" s="208"/>
      <c r="I19" s="206"/>
      <c r="J19" s="209"/>
      <c r="K19" s="206"/>
      <c r="L19" s="210">
        <f>SUM(K20:K36)</f>
        <v>0</v>
      </c>
    </row>
    <row r="20" spans="1:12" ht="16.2" customHeight="1">
      <c r="A20" s="211" t="s">
        <v>4016</v>
      </c>
      <c r="B20" s="212" t="s">
        <v>4017</v>
      </c>
      <c r="C20" s="213" t="s">
        <v>4018</v>
      </c>
      <c r="D20" s="214" t="s">
        <v>4019</v>
      </c>
      <c r="E20" s="215">
        <v>91</v>
      </c>
      <c r="F20" s="216"/>
      <c r="G20" s="217"/>
      <c r="H20" s="218"/>
      <c r="I20" s="217">
        <f t="shared" ref="I20:I36" si="0">E20*H20</f>
        <v>0</v>
      </c>
      <c r="J20" s="219">
        <f t="shared" ref="J20:K36" si="1">+F20+H20</f>
        <v>0</v>
      </c>
      <c r="K20" s="220">
        <f t="shared" si="1"/>
        <v>0</v>
      </c>
      <c r="L20" s="221"/>
    </row>
    <row r="21" spans="1:12" ht="16.2" customHeight="1">
      <c r="A21" s="211" t="s">
        <v>4020</v>
      </c>
      <c r="B21" s="212" t="s">
        <v>4021</v>
      </c>
      <c r="C21" s="213" t="s">
        <v>4022</v>
      </c>
      <c r="D21" s="214" t="s">
        <v>4019</v>
      </c>
      <c r="E21" s="215">
        <v>199</v>
      </c>
      <c r="F21" s="216"/>
      <c r="G21" s="217"/>
      <c r="H21" s="218"/>
      <c r="I21" s="217">
        <f t="shared" si="0"/>
        <v>0</v>
      </c>
      <c r="J21" s="219">
        <f t="shared" si="1"/>
        <v>0</v>
      </c>
      <c r="K21" s="220">
        <f t="shared" si="1"/>
        <v>0</v>
      </c>
      <c r="L21" s="222"/>
    </row>
    <row r="22" spans="1:12" ht="16.2" customHeight="1">
      <c r="A22" s="211" t="s">
        <v>4023</v>
      </c>
      <c r="B22" s="212" t="s">
        <v>4024</v>
      </c>
      <c r="C22" s="213" t="s">
        <v>4025</v>
      </c>
      <c r="D22" s="214" t="s">
        <v>4019</v>
      </c>
      <c r="E22" s="215">
        <v>6.8</v>
      </c>
      <c r="F22" s="216"/>
      <c r="G22" s="217"/>
      <c r="H22" s="218"/>
      <c r="I22" s="217">
        <f t="shared" si="0"/>
        <v>0</v>
      </c>
      <c r="J22" s="219">
        <f t="shared" si="1"/>
        <v>0</v>
      </c>
      <c r="K22" s="220">
        <f t="shared" si="1"/>
        <v>0</v>
      </c>
      <c r="L22" s="222"/>
    </row>
    <row r="23" spans="1:12" ht="25.95" customHeight="1">
      <c r="A23" s="211" t="s">
        <v>4026</v>
      </c>
      <c r="B23" s="212" t="s">
        <v>4027</v>
      </c>
      <c r="C23" s="213" t="s">
        <v>4028</v>
      </c>
      <c r="D23" s="214" t="s">
        <v>4019</v>
      </c>
      <c r="E23" s="215">
        <v>14.8</v>
      </c>
      <c r="F23" s="216"/>
      <c r="G23" s="217"/>
      <c r="H23" s="218"/>
      <c r="I23" s="217">
        <f t="shared" si="0"/>
        <v>0</v>
      </c>
      <c r="J23" s="219">
        <f t="shared" si="1"/>
        <v>0</v>
      </c>
      <c r="K23" s="220">
        <f t="shared" si="1"/>
        <v>0</v>
      </c>
      <c r="L23" s="222"/>
    </row>
    <row r="24" spans="1:12" ht="16.2" customHeight="1">
      <c r="A24" s="211" t="s">
        <v>4029</v>
      </c>
      <c r="B24" s="212" t="s">
        <v>4030</v>
      </c>
      <c r="C24" s="213" t="s">
        <v>4031</v>
      </c>
      <c r="D24" s="214" t="s">
        <v>4032</v>
      </c>
      <c r="E24" s="215">
        <v>130</v>
      </c>
      <c r="F24" s="216"/>
      <c r="G24" s="217"/>
      <c r="H24" s="218"/>
      <c r="I24" s="217">
        <f t="shared" si="0"/>
        <v>0</v>
      </c>
      <c r="J24" s="219">
        <f t="shared" si="1"/>
        <v>0</v>
      </c>
      <c r="K24" s="220">
        <f t="shared" si="1"/>
        <v>0</v>
      </c>
      <c r="L24" s="222"/>
    </row>
    <row r="25" spans="1:12" ht="16.2" customHeight="1">
      <c r="A25" s="211" t="s">
        <v>4033</v>
      </c>
      <c r="B25" s="212" t="s">
        <v>4030</v>
      </c>
      <c r="C25" s="213" t="s">
        <v>4034</v>
      </c>
      <c r="D25" s="214" t="s">
        <v>4032</v>
      </c>
      <c r="E25" s="215">
        <v>130</v>
      </c>
      <c r="F25" s="216"/>
      <c r="G25" s="217"/>
      <c r="H25" s="218"/>
      <c r="I25" s="217">
        <f>E25*H25</f>
        <v>0</v>
      </c>
      <c r="J25" s="219">
        <f t="shared" si="1"/>
        <v>0</v>
      </c>
      <c r="K25" s="220">
        <f t="shared" si="1"/>
        <v>0</v>
      </c>
      <c r="L25" s="222"/>
    </row>
    <row r="26" spans="1:12" ht="29.4" customHeight="1">
      <c r="A26" s="211" t="s">
        <v>4035</v>
      </c>
      <c r="B26" s="212" t="s">
        <v>4036</v>
      </c>
      <c r="C26" s="213" t="s">
        <v>4037</v>
      </c>
      <c r="D26" s="214" t="s">
        <v>4032</v>
      </c>
      <c r="E26" s="215">
        <v>260</v>
      </c>
      <c r="F26" s="216"/>
      <c r="G26" s="217"/>
      <c r="H26" s="218"/>
      <c r="I26" s="217">
        <f t="shared" si="0"/>
        <v>0</v>
      </c>
      <c r="J26" s="219">
        <f t="shared" si="1"/>
        <v>0</v>
      </c>
      <c r="K26" s="220">
        <f t="shared" si="1"/>
        <v>0</v>
      </c>
      <c r="L26" s="222"/>
    </row>
    <row r="27" spans="1:12" ht="30" customHeight="1">
      <c r="A27" s="211" t="s">
        <v>4038</v>
      </c>
      <c r="B27" s="212" t="s">
        <v>4036</v>
      </c>
      <c r="C27" s="213" t="s">
        <v>4039</v>
      </c>
      <c r="D27" s="214" t="s">
        <v>4032</v>
      </c>
      <c r="E27" s="215">
        <v>260</v>
      </c>
      <c r="F27" s="216"/>
      <c r="G27" s="217"/>
      <c r="H27" s="218"/>
      <c r="I27" s="217">
        <f t="shared" si="0"/>
        <v>0</v>
      </c>
      <c r="J27" s="219">
        <f t="shared" si="1"/>
        <v>0</v>
      </c>
      <c r="K27" s="220">
        <f t="shared" si="1"/>
        <v>0</v>
      </c>
      <c r="L27" s="222"/>
    </row>
    <row r="28" spans="1:12" ht="16.2" customHeight="1">
      <c r="A28" s="211" t="s">
        <v>4040</v>
      </c>
      <c r="B28" s="212" t="s">
        <v>4041</v>
      </c>
      <c r="C28" s="213" t="s">
        <v>4042</v>
      </c>
      <c r="D28" s="214" t="s">
        <v>4019</v>
      </c>
      <c r="E28" s="215">
        <v>24.1</v>
      </c>
      <c r="F28" s="216"/>
      <c r="G28" s="217"/>
      <c r="H28" s="218"/>
      <c r="I28" s="217">
        <f t="shared" si="0"/>
        <v>0</v>
      </c>
      <c r="J28" s="219">
        <f t="shared" si="1"/>
        <v>0</v>
      </c>
      <c r="K28" s="220">
        <f t="shared" si="1"/>
        <v>0</v>
      </c>
      <c r="L28" s="222"/>
    </row>
    <row r="29" spans="1:12" ht="31.2" customHeight="1">
      <c r="A29" s="211" t="s">
        <v>4043</v>
      </c>
      <c r="B29" s="212" t="s">
        <v>4044</v>
      </c>
      <c r="C29" s="213" t="s">
        <v>4045</v>
      </c>
      <c r="D29" s="214" t="s">
        <v>4019</v>
      </c>
      <c r="E29" s="215">
        <v>51.6</v>
      </c>
      <c r="F29" s="216"/>
      <c r="G29" s="217"/>
      <c r="H29" s="218"/>
      <c r="I29" s="217">
        <f t="shared" si="0"/>
        <v>0</v>
      </c>
      <c r="J29" s="219">
        <f t="shared" si="1"/>
        <v>0</v>
      </c>
      <c r="K29" s="220">
        <f t="shared" si="1"/>
        <v>0</v>
      </c>
      <c r="L29" s="222"/>
    </row>
    <row r="30" spans="1:12" ht="16.2" customHeight="1">
      <c r="A30" s="211" t="s">
        <v>4046</v>
      </c>
      <c r="B30" s="212" t="s">
        <v>4047</v>
      </c>
      <c r="C30" s="213" t="s">
        <v>4048</v>
      </c>
      <c r="D30" s="214" t="s">
        <v>4019</v>
      </c>
      <c r="E30" s="215">
        <v>60.4</v>
      </c>
      <c r="F30" s="216"/>
      <c r="G30" s="217"/>
      <c r="H30" s="218"/>
      <c r="I30" s="217">
        <f t="shared" si="0"/>
        <v>0</v>
      </c>
      <c r="J30" s="219">
        <f>+F30+H30</f>
        <v>0</v>
      </c>
      <c r="K30" s="220">
        <f>+G30+I30</f>
        <v>0</v>
      </c>
      <c r="L30" s="222"/>
    </row>
    <row r="31" spans="1:12" ht="29.4" customHeight="1">
      <c r="A31" s="211" t="s">
        <v>4049</v>
      </c>
      <c r="B31" s="212" t="s">
        <v>4047</v>
      </c>
      <c r="C31" s="213" t="s">
        <v>4050</v>
      </c>
      <c r="D31" s="214" t="s">
        <v>4019</v>
      </c>
      <c r="E31" s="215">
        <v>60.4</v>
      </c>
      <c r="F31" s="216"/>
      <c r="G31" s="217"/>
      <c r="H31" s="218"/>
      <c r="I31" s="217">
        <f t="shared" si="0"/>
        <v>0</v>
      </c>
      <c r="J31" s="219">
        <f>+F31+H31</f>
        <v>0</v>
      </c>
      <c r="K31" s="220">
        <f>+G31+I31</f>
        <v>0</v>
      </c>
      <c r="L31" s="222"/>
    </row>
    <row r="32" spans="1:12" ht="16.2" customHeight="1">
      <c r="A32" s="211" t="s">
        <v>4051</v>
      </c>
      <c r="B32" s="212" t="s">
        <v>4052</v>
      </c>
      <c r="C32" s="213" t="s">
        <v>4053</v>
      </c>
      <c r="D32" s="214" t="s">
        <v>4019</v>
      </c>
      <c r="E32" s="215">
        <v>132.6</v>
      </c>
      <c r="F32" s="216"/>
      <c r="G32" s="217"/>
      <c r="H32" s="218"/>
      <c r="I32" s="217">
        <f t="shared" si="0"/>
        <v>0</v>
      </c>
      <c r="J32" s="219">
        <f t="shared" si="1"/>
        <v>0</v>
      </c>
      <c r="K32" s="220">
        <f t="shared" si="1"/>
        <v>0</v>
      </c>
      <c r="L32" s="222"/>
    </row>
    <row r="33" spans="1:12" ht="31.95" customHeight="1">
      <c r="A33" s="211" t="s">
        <v>4054</v>
      </c>
      <c r="B33" s="212" t="s">
        <v>4052</v>
      </c>
      <c r="C33" s="213" t="s">
        <v>4055</v>
      </c>
      <c r="D33" s="214" t="s">
        <v>4019</v>
      </c>
      <c r="E33" s="215">
        <v>132.6</v>
      </c>
      <c r="F33" s="216"/>
      <c r="G33" s="217"/>
      <c r="H33" s="218"/>
      <c r="I33" s="217">
        <f t="shared" si="0"/>
        <v>0</v>
      </c>
      <c r="J33" s="219">
        <f t="shared" si="1"/>
        <v>0</v>
      </c>
      <c r="K33" s="220">
        <f t="shared" si="1"/>
        <v>0</v>
      </c>
      <c r="L33" s="222"/>
    </row>
    <row r="34" spans="1:12" ht="30" customHeight="1">
      <c r="A34" s="211" t="s">
        <v>4056</v>
      </c>
      <c r="B34" s="212" t="s">
        <v>4057</v>
      </c>
      <c r="C34" s="213" t="s">
        <v>4058</v>
      </c>
      <c r="D34" s="214" t="s">
        <v>4019</v>
      </c>
      <c r="E34" s="215">
        <v>97</v>
      </c>
      <c r="F34" s="216"/>
      <c r="G34" s="217"/>
      <c r="H34" s="218"/>
      <c r="I34" s="217">
        <f t="shared" si="0"/>
        <v>0</v>
      </c>
      <c r="J34" s="219">
        <f t="shared" si="1"/>
        <v>0</v>
      </c>
      <c r="K34" s="220">
        <f t="shared" si="1"/>
        <v>0</v>
      </c>
      <c r="L34" s="222"/>
    </row>
    <row r="35" spans="1:12" ht="30.6" customHeight="1">
      <c r="A35" s="211" t="s">
        <v>4059</v>
      </c>
      <c r="B35" s="212" t="s">
        <v>4057</v>
      </c>
      <c r="C35" s="213" t="s">
        <v>4060</v>
      </c>
      <c r="D35" s="214" t="s">
        <v>4019</v>
      </c>
      <c r="E35" s="215">
        <v>485</v>
      </c>
      <c r="F35" s="216"/>
      <c r="G35" s="217"/>
      <c r="H35" s="218"/>
      <c r="I35" s="217">
        <f t="shared" si="0"/>
        <v>0</v>
      </c>
      <c r="J35" s="219">
        <f t="shared" si="1"/>
        <v>0</v>
      </c>
      <c r="K35" s="220">
        <f t="shared" si="1"/>
        <v>0</v>
      </c>
      <c r="L35" s="222"/>
    </row>
    <row r="36" spans="1:12" ht="16.2" customHeight="1">
      <c r="A36" s="211" t="s">
        <v>4061</v>
      </c>
      <c r="B36" s="212" t="s">
        <v>4057</v>
      </c>
      <c r="C36" s="213" t="s">
        <v>4062</v>
      </c>
      <c r="D36" s="214" t="s">
        <v>4019</v>
      </c>
      <c r="E36" s="215">
        <v>97</v>
      </c>
      <c r="F36" s="216"/>
      <c r="G36" s="217"/>
      <c r="H36" s="218"/>
      <c r="I36" s="217">
        <f t="shared" si="0"/>
        <v>0</v>
      </c>
      <c r="J36" s="219">
        <f t="shared" si="1"/>
        <v>0</v>
      </c>
      <c r="K36" s="220">
        <f t="shared" si="1"/>
        <v>0</v>
      </c>
      <c r="L36" s="222"/>
    </row>
    <row r="37" spans="1:12" ht="16.2" customHeight="1">
      <c r="A37" s="185"/>
      <c r="B37" s="185"/>
      <c r="C37" s="223"/>
      <c r="D37" s="224"/>
      <c r="E37" s="225"/>
      <c r="F37" s="226"/>
      <c r="G37" s="227"/>
      <c r="H37" s="226"/>
      <c r="I37" s="227"/>
      <c r="J37" s="228"/>
      <c r="K37" s="229"/>
      <c r="L37" s="230"/>
    </row>
    <row r="38" spans="1:12" ht="16.2" customHeight="1">
      <c r="A38" s="204" t="s">
        <v>4063</v>
      </c>
      <c r="B38" s="205"/>
      <c r="C38" s="205" t="s">
        <v>4064</v>
      </c>
      <c r="D38" s="206"/>
      <c r="E38" s="207"/>
      <c r="F38" s="208"/>
      <c r="G38" s="206"/>
      <c r="H38" s="208"/>
      <c r="I38" s="206"/>
      <c r="J38" s="209"/>
      <c r="K38" s="206"/>
      <c r="L38" s="210">
        <f>SUM(K39:K72)</f>
        <v>0</v>
      </c>
    </row>
    <row r="39" spans="1:12" ht="16.2" customHeight="1">
      <c r="A39" s="231" t="s">
        <v>4065</v>
      </c>
      <c r="B39" s="212" t="s">
        <v>4066</v>
      </c>
      <c r="C39" s="213" t="s">
        <v>4067</v>
      </c>
      <c r="D39" s="214" t="s">
        <v>188</v>
      </c>
      <c r="E39" s="215">
        <v>6</v>
      </c>
      <c r="F39" s="218"/>
      <c r="G39" s="217">
        <f>E39*F39</f>
        <v>0</v>
      </c>
      <c r="H39" s="218"/>
      <c r="I39" s="217">
        <f>E39*H39</f>
        <v>0</v>
      </c>
      <c r="J39" s="219">
        <f>+F39+H39</f>
        <v>0</v>
      </c>
      <c r="K39" s="220">
        <f>+G39+I39</f>
        <v>0</v>
      </c>
      <c r="L39" s="221"/>
    </row>
    <row r="40" spans="1:12" ht="16.2" customHeight="1">
      <c r="A40" s="231" t="s">
        <v>4068</v>
      </c>
      <c r="B40" s="212" t="s">
        <v>4066</v>
      </c>
      <c r="C40" s="213" t="s">
        <v>4069</v>
      </c>
      <c r="D40" s="214" t="s">
        <v>188</v>
      </c>
      <c r="E40" s="215">
        <v>12</v>
      </c>
      <c r="F40" s="218"/>
      <c r="G40" s="217">
        <f t="shared" ref="G40:G55" si="2">E40*F40</f>
        <v>0</v>
      </c>
      <c r="H40" s="218"/>
      <c r="I40" s="217">
        <f t="shared" ref="I40:I55" si="3">E40*H40</f>
        <v>0</v>
      </c>
      <c r="J40" s="219">
        <f t="shared" ref="J40:K46" si="4">+F40+H40</f>
        <v>0</v>
      </c>
      <c r="K40" s="220">
        <f t="shared" si="4"/>
        <v>0</v>
      </c>
      <c r="L40" s="222"/>
    </row>
    <row r="41" spans="1:12" ht="16.2" customHeight="1">
      <c r="A41" s="231" t="s">
        <v>4070</v>
      </c>
      <c r="B41" s="212" t="s">
        <v>4066</v>
      </c>
      <c r="C41" s="213" t="s">
        <v>4071</v>
      </c>
      <c r="D41" s="214" t="s">
        <v>188</v>
      </c>
      <c r="E41" s="215">
        <v>50</v>
      </c>
      <c r="F41" s="218"/>
      <c r="G41" s="217">
        <f t="shared" si="2"/>
        <v>0</v>
      </c>
      <c r="H41" s="218"/>
      <c r="I41" s="217">
        <f t="shared" si="3"/>
        <v>0</v>
      </c>
      <c r="J41" s="219">
        <f>+F41+H41</f>
        <v>0</v>
      </c>
      <c r="K41" s="220">
        <f t="shared" si="4"/>
        <v>0</v>
      </c>
      <c r="L41" s="222"/>
    </row>
    <row r="42" spans="1:12" ht="16.2" customHeight="1">
      <c r="A42" s="231" t="s">
        <v>4072</v>
      </c>
      <c r="B42" s="212" t="s">
        <v>4066</v>
      </c>
      <c r="C42" s="213" t="s">
        <v>4073</v>
      </c>
      <c r="D42" s="214" t="s">
        <v>188</v>
      </c>
      <c r="E42" s="215">
        <v>10</v>
      </c>
      <c r="F42" s="218"/>
      <c r="G42" s="217">
        <f t="shared" si="2"/>
        <v>0</v>
      </c>
      <c r="H42" s="218"/>
      <c r="I42" s="217">
        <f t="shared" si="3"/>
        <v>0</v>
      </c>
      <c r="J42" s="219">
        <f>+F42+H42</f>
        <v>0</v>
      </c>
      <c r="K42" s="220">
        <f t="shared" si="4"/>
        <v>0</v>
      </c>
      <c r="L42" s="222"/>
    </row>
    <row r="43" spans="1:12" ht="16.2" customHeight="1">
      <c r="A43" s="231" t="s">
        <v>4074</v>
      </c>
      <c r="B43" s="212" t="s">
        <v>4066</v>
      </c>
      <c r="C43" s="213" t="s">
        <v>4075</v>
      </c>
      <c r="D43" s="214" t="s">
        <v>188</v>
      </c>
      <c r="E43" s="215">
        <v>90</v>
      </c>
      <c r="F43" s="218"/>
      <c r="G43" s="217">
        <f t="shared" si="2"/>
        <v>0</v>
      </c>
      <c r="H43" s="218"/>
      <c r="I43" s="217">
        <f t="shared" si="3"/>
        <v>0</v>
      </c>
      <c r="J43" s="219">
        <f>+F43+H43</f>
        <v>0</v>
      </c>
      <c r="K43" s="220">
        <f t="shared" si="4"/>
        <v>0</v>
      </c>
      <c r="L43" s="222"/>
    </row>
    <row r="44" spans="1:12" ht="16.2" customHeight="1">
      <c r="A44" s="231" t="s">
        <v>4076</v>
      </c>
      <c r="B44" s="212" t="s">
        <v>4077</v>
      </c>
      <c r="C44" s="213" t="s">
        <v>4078</v>
      </c>
      <c r="D44" s="214" t="s">
        <v>188</v>
      </c>
      <c r="E44" s="215">
        <v>80</v>
      </c>
      <c r="F44" s="218"/>
      <c r="G44" s="217">
        <f t="shared" si="2"/>
        <v>0</v>
      </c>
      <c r="H44" s="218"/>
      <c r="I44" s="217">
        <f t="shared" si="3"/>
        <v>0</v>
      </c>
      <c r="J44" s="219">
        <f>+F44+H44</f>
        <v>0</v>
      </c>
      <c r="K44" s="220">
        <f t="shared" si="4"/>
        <v>0</v>
      </c>
      <c r="L44" s="222"/>
    </row>
    <row r="45" spans="1:12" ht="16.2" customHeight="1">
      <c r="A45" s="231" t="s">
        <v>4079</v>
      </c>
      <c r="B45" s="212" t="s">
        <v>4077</v>
      </c>
      <c r="C45" s="213" t="s">
        <v>4080</v>
      </c>
      <c r="D45" s="214" t="s">
        <v>188</v>
      </c>
      <c r="E45" s="215">
        <v>172</v>
      </c>
      <c r="F45" s="218"/>
      <c r="G45" s="217">
        <f t="shared" si="2"/>
        <v>0</v>
      </c>
      <c r="H45" s="218"/>
      <c r="I45" s="217">
        <f t="shared" si="3"/>
        <v>0</v>
      </c>
      <c r="J45" s="219">
        <v>0</v>
      </c>
      <c r="K45" s="220">
        <f>+G45+I45</f>
        <v>0</v>
      </c>
      <c r="L45" s="222"/>
    </row>
    <row r="46" spans="1:12" ht="16.2" customHeight="1">
      <c r="A46" s="231" t="s">
        <v>4081</v>
      </c>
      <c r="B46" s="212" t="s">
        <v>4077</v>
      </c>
      <c r="C46" s="213" t="s">
        <v>4082</v>
      </c>
      <c r="D46" s="214" t="s">
        <v>188</v>
      </c>
      <c r="E46" s="215">
        <v>48</v>
      </c>
      <c r="F46" s="218"/>
      <c r="G46" s="217">
        <f t="shared" si="2"/>
        <v>0</v>
      </c>
      <c r="H46" s="218"/>
      <c r="I46" s="217">
        <f t="shared" si="3"/>
        <v>0</v>
      </c>
      <c r="J46" s="219">
        <v>0</v>
      </c>
      <c r="K46" s="220">
        <f t="shared" si="4"/>
        <v>0</v>
      </c>
      <c r="L46" s="222"/>
    </row>
    <row r="47" spans="1:12" ht="16.2" customHeight="1">
      <c r="A47" s="231" t="s">
        <v>4083</v>
      </c>
      <c r="B47" s="212" t="s">
        <v>4077</v>
      </c>
      <c r="C47" s="213" t="s">
        <v>4084</v>
      </c>
      <c r="D47" s="214" t="s">
        <v>188</v>
      </c>
      <c r="E47" s="215">
        <v>20</v>
      </c>
      <c r="F47" s="218"/>
      <c r="G47" s="217">
        <f>E47*F47</f>
        <v>0</v>
      </c>
      <c r="H47" s="218"/>
      <c r="I47" s="217">
        <f>E47*H47</f>
        <v>0</v>
      </c>
      <c r="J47" s="219">
        <f>+F47+H47</f>
        <v>0</v>
      </c>
      <c r="K47" s="220">
        <f>+G47+I47</f>
        <v>0</v>
      </c>
      <c r="L47" s="222"/>
    </row>
    <row r="48" spans="1:12" ht="16.2" customHeight="1">
      <c r="A48" s="231" t="s">
        <v>4085</v>
      </c>
      <c r="B48" s="212" t="s">
        <v>4086</v>
      </c>
      <c r="C48" s="213" t="s">
        <v>4087</v>
      </c>
      <c r="D48" s="214" t="s">
        <v>4088</v>
      </c>
      <c r="E48" s="215">
        <v>6</v>
      </c>
      <c r="F48" s="218"/>
      <c r="G48" s="217">
        <f t="shared" si="2"/>
        <v>0</v>
      </c>
      <c r="H48" s="218"/>
      <c r="I48" s="217">
        <f t="shared" si="3"/>
        <v>0</v>
      </c>
      <c r="J48" s="219">
        <f t="shared" ref="J48:K60" si="5">+F48+H48</f>
        <v>0</v>
      </c>
      <c r="K48" s="220">
        <f t="shared" si="5"/>
        <v>0</v>
      </c>
      <c r="L48" s="222"/>
    </row>
    <row r="49" spans="1:12" ht="16.2" customHeight="1">
      <c r="A49" s="231" t="s">
        <v>4089</v>
      </c>
      <c r="B49" s="212"/>
      <c r="C49" s="213" t="s">
        <v>4090</v>
      </c>
      <c r="D49" s="214" t="s">
        <v>330</v>
      </c>
      <c r="E49" s="215">
        <v>1</v>
      </c>
      <c r="F49" s="216"/>
      <c r="G49" s="217"/>
      <c r="H49" s="218"/>
      <c r="I49" s="217">
        <f t="shared" si="3"/>
        <v>0</v>
      </c>
      <c r="J49" s="219">
        <f t="shared" si="5"/>
        <v>0</v>
      </c>
      <c r="K49" s="220">
        <f t="shared" si="5"/>
        <v>0</v>
      </c>
      <c r="L49" s="222"/>
    </row>
    <row r="50" spans="1:12" ht="16.2" customHeight="1">
      <c r="A50" s="231" t="s">
        <v>4091</v>
      </c>
      <c r="B50" s="212"/>
      <c r="C50" s="213" t="s">
        <v>4092</v>
      </c>
      <c r="D50" s="214" t="s">
        <v>330</v>
      </c>
      <c r="E50" s="215">
        <v>19</v>
      </c>
      <c r="F50" s="216"/>
      <c r="G50" s="217"/>
      <c r="H50" s="218"/>
      <c r="I50" s="217">
        <f t="shared" si="3"/>
        <v>0</v>
      </c>
      <c r="J50" s="219">
        <f t="shared" si="5"/>
        <v>0</v>
      </c>
      <c r="K50" s="220">
        <f>+G50+I50</f>
        <v>0</v>
      </c>
      <c r="L50" s="222"/>
    </row>
    <row r="51" spans="1:12" ht="16.2" customHeight="1">
      <c r="A51" s="231" t="s">
        <v>4093</v>
      </c>
      <c r="B51" s="212"/>
      <c r="C51" s="213" t="s">
        <v>4094</v>
      </c>
      <c r="D51" s="214" t="s">
        <v>330</v>
      </c>
      <c r="E51" s="215">
        <v>22</v>
      </c>
      <c r="F51" s="216"/>
      <c r="G51" s="217"/>
      <c r="H51" s="218"/>
      <c r="I51" s="217">
        <f t="shared" si="3"/>
        <v>0</v>
      </c>
      <c r="J51" s="219">
        <f t="shared" si="5"/>
        <v>0</v>
      </c>
      <c r="K51" s="220">
        <f t="shared" si="5"/>
        <v>0</v>
      </c>
      <c r="L51" s="222"/>
    </row>
    <row r="52" spans="1:12" ht="16.2" customHeight="1">
      <c r="A52" s="231" t="s">
        <v>4095</v>
      </c>
      <c r="B52" s="212"/>
      <c r="C52" s="213" t="s">
        <v>4096</v>
      </c>
      <c r="D52" s="214" t="s">
        <v>330</v>
      </c>
      <c r="E52" s="215">
        <v>14</v>
      </c>
      <c r="F52" s="216"/>
      <c r="G52" s="217"/>
      <c r="H52" s="218"/>
      <c r="I52" s="217">
        <f t="shared" si="3"/>
        <v>0</v>
      </c>
      <c r="J52" s="219">
        <f t="shared" si="5"/>
        <v>0</v>
      </c>
      <c r="K52" s="220">
        <f t="shared" si="5"/>
        <v>0</v>
      </c>
      <c r="L52" s="222"/>
    </row>
    <row r="53" spans="1:12" ht="30.6" customHeight="1">
      <c r="A53" s="231" t="s">
        <v>4097</v>
      </c>
      <c r="B53" s="212" t="s">
        <v>4098</v>
      </c>
      <c r="C53" s="213" t="s">
        <v>4099</v>
      </c>
      <c r="D53" s="214" t="s">
        <v>4088</v>
      </c>
      <c r="E53" s="215">
        <v>1</v>
      </c>
      <c r="F53" s="218"/>
      <c r="G53" s="217">
        <f t="shared" si="2"/>
        <v>0</v>
      </c>
      <c r="H53" s="218"/>
      <c r="I53" s="217">
        <f t="shared" si="3"/>
        <v>0</v>
      </c>
      <c r="J53" s="219">
        <f t="shared" si="5"/>
        <v>0</v>
      </c>
      <c r="K53" s="220">
        <f t="shared" si="5"/>
        <v>0</v>
      </c>
      <c r="L53" s="222"/>
    </row>
    <row r="54" spans="1:12" ht="29.4" customHeight="1">
      <c r="A54" s="231" t="s">
        <v>4100</v>
      </c>
      <c r="B54" s="212" t="s">
        <v>4101</v>
      </c>
      <c r="C54" s="213" t="s">
        <v>4102</v>
      </c>
      <c r="D54" s="214" t="s">
        <v>4088</v>
      </c>
      <c r="E54" s="215">
        <v>1</v>
      </c>
      <c r="F54" s="218"/>
      <c r="G54" s="217">
        <f t="shared" si="2"/>
        <v>0</v>
      </c>
      <c r="H54" s="218"/>
      <c r="I54" s="217">
        <f t="shared" si="3"/>
        <v>0</v>
      </c>
      <c r="J54" s="219">
        <f t="shared" si="5"/>
        <v>0</v>
      </c>
      <c r="K54" s="220">
        <f t="shared" si="5"/>
        <v>0</v>
      </c>
      <c r="L54" s="222"/>
    </row>
    <row r="55" spans="1:12" ht="30" customHeight="1">
      <c r="A55" s="231" t="s">
        <v>4103</v>
      </c>
      <c r="B55" s="212" t="s">
        <v>4104</v>
      </c>
      <c r="C55" s="213" t="s">
        <v>4105</v>
      </c>
      <c r="D55" s="214" t="s">
        <v>4088</v>
      </c>
      <c r="E55" s="215">
        <v>1</v>
      </c>
      <c r="F55" s="218"/>
      <c r="G55" s="217">
        <f t="shared" si="2"/>
        <v>0</v>
      </c>
      <c r="H55" s="218"/>
      <c r="I55" s="217">
        <f t="shared" si="3"/>
        <v>0</v>
      </c>
      <c r="J55" s="219">
        <f t="shared" si="5"/>
        <v>0</v>
      </c>
      <c r="K55" s="220">
        <f>+G55+I55</f>
        <v>0</v>
      </c>
      <c r="L55" s="222"/>
    </row>
    <row r="56" spans="1:12" ht="16.2" customHeight="1">
      <c r="A56" s="231" t="s">
        <v>4106</v>
      </c>
      <c r="B56" s="212" t="s">
        <v>4107</v>
      </c>
      <c r="C56" s="213" t="s">
        <v>4108</v>
      </c>
      <c r="D56" s="214" t="s">
        <v>330</v>
      </c>
      <c r="E56" s="215">
        <v>7</v>
      </c>
      <c r="F56" s="218"/>
      <c r="G56" s="217">
        <f>E56*F56</f>
        <v>0</v>
      </c>
      <c r="H56" s="218"/>
      <c r="I56" s="217">
        <f>E56*H56</f>
        <v>0</v>
      </c>
      <c r="J56" s="219">
        <f>+F56+H56</f>
        <v>0</v>
      </c>
      <c r="K56" s="220">
        <f t="shared" si="5"/>
        <v>0</v>
      </c>
      <c r="L56" s="222"/>
    </row>
    <row r="57" spans="1:12" ht="31.2" customHeight="1">
      <c r="A57" s="231" t="s">
        <v>4109</v>
      </c>
      <c r="B57" s="212" t="s">
        <v>4110</v>
      </c>
      <c r="C57" s="213" t="s">
        <v>4111</v>
      </c>
      <c r="D57" s="214" t="s">
        <v>4088</v>
      </c>
      <c r="E57" s="215">
        <v>18</v>
      </c>
      <c r="F57" s="218"/>
      <c r="G57" s="217">
        <f>E57*F57</f>
        <v>0</v>
      </c>
      <c r="H57" s="218"/>
      <c r="I57" s="217">
        <f>E57*H57</f>
        <v>0</v>
      </c>
      <c r="J57" s="219">
        <f>+F57+H57</f>
        <v>0</v>
      </c>
      <c r="K57" s="220">
        <f t="shared" si="5"/>
        <v>0</v>
      </c>
      <c r="L57" s="222"/>
    </row>
    <row r="58" spans="1:12" ht="16.2" customHeight="1">
      <c r="A58" s="231" t="s">
        <v>4112</v>
      </c>
      <c r="B58" s="212" t="s">
        <v>4113</v>
      </c>
      <c r="C58" s="213" t="s">
        <v>4114</v>
      </c>
      <c r="D58" s="214" t="s">
        <v>330</v>
      </c>
      <c r="E58" s="215">
        <v>1</v>
      </c>
      <c r="F58" s="218"/>
      <c r="G58" s="217">
        <f>E58*F58</f>
        <v>0</v>
      </c>
      <c r="H58" s="218"/>
      <c r="I58" s="217">
        <f>E58*H58</f>
        <v>0</v>
      </c>
      <c r="J58" s="232">
        <f>F58+H58</f>
        <v>0</v>
      </c>
      <c r="K58" s="220">
        <f t="shared" si="5"/>
        <v>0</v>
      </c>
      <c r="L58" s="233"/>
    </row>
    <row r="59" spans="1:12" ht="31.95" customHeight="1">
      <c r="A59" s="231" t="s">
        <v>4115</v>
      </c>
      <c r="B59" s="212" t="s">
        <v>4116</v>
      </c>
      <c r="C59" s="213" t="s">
        <v>4117</v>
      </c>
      <c r="D59" s="214" t="s">
        <v>330</v>
      </c>
      <c r="E59" s="215">
        <v>1</v>
      </c>
      <c r="F59" s="218"/>
      <c r="G59" s="217">
        <f>E59*F59</f>
        <v>0</v>
      </c>
      <c r="H59" s="218"/>
      <c r="I59" s="217">
        <f>E59*H59</f>
        <v>0</v>
      </c>
      <c r="J59" s="219">
        <f>+F59+H59</f>
        <v>0</v>
      </c>
      <c r="K59" s="220">
        <f>+G59+I59</f>
        <v>0</v>
      </c>
      <c r="L59" s="222"/>
    </row>
    <row r="60" spans="1:12" ht="16.2" customHeight="1">
      <c r="A60" s="231" t="s">
        <v>4118</v>
      </c>
      <c r="B60" s="212" t="s">
        <v>4119</v>
      </c>
      <c r="C60" s="213" t="s">
        <v>4120</v>
      </c>
      <c r="D60" s="214" t="s">
        <v>330</v>
      </c>
      <c r="E60" s="215">
        <v>13</v>
      </c>
      <c r="F60" s="218"/>
      <c r="G60" s="217">
        <f t="shared" ref="G60:G62" si="6">E60*F60</f>
        <v>0</v>
      </c>
      <c r="H60" s="218"/>
      <c r="I60" s="217">
        <f t="shared" ref="I60:I72" si="7">E60*H60</f>
        <v>0</v>
      </c>
      <c r="J60" s="219">
        <f t="shared" ref="J60:K67" si="8">+F60+H60</f>
        <v>0</v>
      </c>
      <c r="K60" s="220">
        <f t="shared" si="5"/>
        <v>0</v>
      </c>
      <c r="L60" s="222"/>
    </row>
    <row r="61" spans="1:12" ht="16.2" customHeight="1">
      <c r="A61" s="231" t="s">
        <v>4121</v>
      </c>
      <c r="B61" s="212" t="s">
        <v>4122</v>
      </c>
      <c r="C61" s="213" t="s">
        <v>4123</v>
      </c>
      <c r="D61" s="214" t="s">
        <v>330</v>
      </c>
      <c r="E61" s="215">
        <v>15</v>
      </c>
      <c r="F61" s="218"/>
      <c r="G61" s="217">
        <f t="shared" si="6"/>
        <v>0</v>
      </c>
      <c r="H61" s="218"/>
      <c r="I61" s="217">
        <f t="shared" si="7"/>
        <v>0</v>
      </c>
      <c r="J61" s="219">
        <f t="shared" si="8"/>
        <v>0</v>
      </c>
      <c r="K61" s="220">
        <f t="shared" si="8"/>
        <v>0</v>
      </c>
      <c r="L61" s="222"/>
    </row>
    <row r="62" spans="1:12" ht="31.2" customHeight="1">
      <c r="A62" s="231" t="s">
        <v>4124</v>
      </c>
      <c r="B62" s="212" t="s">
        <v>4125</v>
      </c>
      <c r="C62" s="234" t="s">
        <v>4126</v>
      </c>
      <c r="D62" s="214" t="s">
        <v>4088</v>
      </c>
      <c r="E62" s="215">
        <v>2</v>
      </c>
      <c r="F62" s="218"/>
      <c r="G62" s="217">
        <f t="shared" si="6"/>
        <v>0</v>
      </c>
      <c r="H62" s="218"/>
      <c r="I62" s="217">
        <f t="shared" si="7"/>
        <v>0</v>
      </c>
      <c r="J62" s="219">
        <f t="shared" si="8"/>
        <v>0</v>
      </c>
      <c r="K62" s="220">
        <f t="shared" si="8"/>
        <v>0</v>
      </c>
      <c r="L62" s="222"/>
    </row>
    <row r="63" spans="1:12" ht="31.2" customHeight="1">
      <c r="A63" s="231" t="s">
        <v>4127</v>
      </c>
      <c r="B63" s="212" t="s">
        <v>4125</v>
      </c>
      <c r="C63" s="234" t="s">
        <v>4128</v>
      </c>
      <c r="D63" s="214" t="s">
        <v>4088</v>
      </c>
      <c r="E63" s="215">
        <v>1</v>
      </c>
      <c r="F63" s="218"/>
      <c r="G63" s="217">
        <f>E63*F63</f>
        <v>0</v>
      </c>
      <c r="H63" s="218"/>
      <c r="I63" s="217">
        <f>E63*H63</f>
        <v>0</v>
      </c>
      <c r="J63" s="219">
        <f>+F63+H63</f>
        <v>0</v>
      </c>
      <c r="K63" s="220">
        <f t="shared" si="8"/>
        <v>0</v>
      </c>
      <c r="L63" s="222"/>
    </row>
    <row r="64" spans="1:12" ht="32.4" customHeight="1">
      <c r="A64" s="231" t="s">
        <v>4129</v>
      </c>
      <c r="B64" s="212" t="s">
        <v>4130</v>
      </c>
      <c r="C64" s="234" t="s">
        <v>4131</v>
      </c>
      <c r="D64" s="214" t="s">
        <v>4088</v>
      </c>
      <c r="E64" s="215">
        <v>1</v>
      </c>
      <c r="F64" s="218"/>
      <c r="G64" s="217">
        <f>E64*F64</f>
        <v>0</v>
      </c>
      <c r="H64" s="218"/>
      <c r="I64" s="217">
        <f>E64*H64</f>
        <v>0</v>
      </c>
      <c r="J64" s="219">
        <f>+F64+H64</f>
        <v>0</v>
      </c>
      <c r="K64" s="220">
        <f t="shared" si="8"/>
        <v>0</v>
      </c>
      <c r="L64" s="222"/>
    </row>
    <row r="65" spans="1:12" ht="32.4" customHeight="1">
      <c r="A65" s="231" t="s">
        <v>4132</v>
      </c>
      <c r="B65" s="212" t="s">
        <v>4133</v>
      </c>
      <c r="C65" s="234" t="s">
        <v>4134</v>
      </c>
      <c r="D65" s="214" t="s">
        <v>4088</v>
      </c>
      <c r="E65" s="215">
        <v>2</v>
      </c>
      <c r="F65" s="218"/>
      <c r="G65" s="217">
        <f>E65*F65</f>
        <v>0</v>
      </c>
      <c r="H65" s="218"/>
      <c r="I65" s="217">
        <f>E65*H65</f>
        <v>0</v>
      </c>
      <c r="J65" s="219">
        <f>+F65+H65</f>
        <v>0</v>
      </c>
      <c r="K65" s="220">
        <f t="shared" si="8"/>
        <v>0</v>
      </c>
      <c r="L65" s="222"/>
    </row>
    <row r="66" spans="1:12" ht="44.4" customHeight="1">
      <c r="A66" s="231" t="s">
        <v>4135</v>
      </c>
      <c r="B66" s="212" t="s">
        <v>4136</v>
      </c>
      <c r="C66" s="234" t="s">
        <v>4137</v>
      </c>
      <c r="D66" s="214" t="s">
        <v>4088</v>
      </c>
      <c r="E66" s="215">
        <v>1</v>
      </c>
      <c r="F66" s="218"/>
      <c r="G66" s="217">
        <f>E66*F66</f>
        <v>0</v>
      </c>
      <c r="H66" s="218"/>
      <c r="I66" s="217">
        <f>E66*H66</f>
        <v>0</v>
      </c>
      <c r="J66" s="219">
        <f>+F66+H66</f>
        <v>0</v>
      </c>
      <c r="K66" s="220">
        <f t="shared" si="8"/>
        <v>0</v>
      </c>
      <c r="L66" s="222"/>
    </row>
    <row r="67" spans="1:12" ht="32.4" customHeight="1">
      <c r="A67" s="231" t="s">
        <v>4138</v>
      </c>
      <c r="B67" s="212" t="s">
        <v>4139</v>
      </c>
      <c r="C67" s="213" t="s">
        <v>4140</v>
      </c>
      <c r="D67" s="214" t="s">
        <v>4088</v>
      </c>
      <c r="E67" s="215">
        <v>1</v>
      </c>
      <c r="F67" s="218"/>
      <c r="G67" s="217">
        <f>E67*F67</f>
        <v>0</v>
      </c>
      <c r="H67" s="218"/>
      <c r="I67" s="217">
        <f>E67*H67</f>
        <v>0</v>
      </c>
      <c r="J67" s="219">
        <f>F67+H67</f>
        <v>0</v>
      </c>
      <c r="K67" s="220">
        <f t="shared" si="8"/>
        <v>0</v>
      </c>
      <c r="L67" s="233"/>
    </row>
    <row r="68" spans="1:12" ht="16.2" customHeight="1">
      <c r="A68" s="231" t="s">
        <v>4141</v>
      </c>
      <c r="B68" s="212"/>
      <c r="C68" s="213" t="s">
        <v>4142</v>
      </c>
      <c r="D68" s="214" t="s">
        <v>4088</v>
      </c>
      <c r="E68" s="215">
        <v>1</v>
      </c>
      <c r="F68" s="216"/>
      <c r="G68" s="217"/>
      <c r="H68" s="218"/>
      <c r="I68" s="217">
        <f t="shared" si="7"/>
        <v>0</v>
      </c>
      <c r="J68" s="219">
        <f t="shared" ref="J68:K72" si="9">+F68+H68</f>
        <v>0</v>
      </c>
      <c r="K68" s="220">
        <f t="shared" si="9"/>
        <v>0</v>
      </c>
      <c r="L68" s="222"/>
    </row>
    <row r="69" spans="1:12" ht="16.2" customHeight="1">
      <c r="A69" s="231" t="s">
        <v>4143</v>
      </c>
      <c r="B69" s="212"/>
      <c r="C69" s="213" t="s">
        <v>4144</v>
      </c>
      <c r="D69" s="214" t="s">
        <v>188</v>
      </c>
      <c r="E69" s="215">
        <v>252</v>
      </c>
      <c r="F69" s="216"/>
      <c r="G69" s="217"/>
      <c r="H69" s="218"/>
      <c r="I69" s="217">
        <f t="shared" si="7"/>
        <v>0</v>
      </c>
      <c r="J69" s="219">
        <f t="shared" si="9"/>
        <v>0</v>
      </c>
      <c r="K69" s="220">
        <f t="shared" si="9"/>
        <v>0</v>
      </c>
      <c r="L69" s="222"/>
    </row>
    <row r="70" spans="1:12" ht="16.2" customHeight="1">
      <c r="A70" s="231" t="s">
        <v>4145</v>
      </c>
      <c r="B70" s="212"/>
      <c r="C70" s="213" t="s">
        <v>4146</v>
      </c>
      <c r="D70" s="214" t="s">
        <v>188</v>
      </c>
      <c r="E70" s="215">
        <v>68</v>
      </c>
      <c r="F70" s="216"/>
      <c r="G70" s="217"/>
      <c r="H70" s="218"/>
      <c r="I70" s="217">
        <f t="shared" si="7"/>
        <v>0</v>
      </c>
      <c r="J70" s="219">
        <f>+F70+H70</f>
        <v>0</v>
      </c>
      <c r="K70" s="220">
        <f>+G70+I70</f>
        <v>0</v>
      </c>
      <c r="L70" s="222"/>
    </row>
    <row r="71" spans="1:12" ht="16.2" customHeight="1">
      <c r="A71" s="231" t="s">
        <v>4147</v>
      </c>
      <c r="B71" s="212"/>
      <c r="C71" s="213" t="s">
        <v>4148</v>
      </c>
      <c r="D71" s="214" t="s">
        <v>188</v>
      </c>
      <c r="E71" s="215">
        <v>168</v>
      </c>
      <c r="F71" s="216"/>
      <c r="G71" s="217"/>
      <c r="H71" s="218"/>
      <c r="I71" s="217">
        <f t="shared" si="7"/>
        <v>0</v>
      </c>
      <c r="J71" s="219">
        <f t="shared" si="9"/>
        <v>0</v>
      </c>
      <c r="K71" s="220">
        <f t="shared" si="9"/>
        <v>0</v>
      </c>
      <c r="L71" s="222"/>
    </row>
    <row r="72" spans="1:12" ht="31.2" customHeight="1">
      <c r="A72" s="231" t="s">
        <v>4149</v>
      </c>
      <c r="B72" s="212"/>
      <c r="C72" s="213" t="s">
        <v>4150</v>
      </c>
      <c r="D72" s="214" t="s">
        <v>215</v>
      </c>
      <c r="E72" s="215">
        <v>4.5</v>
      </c>
      <c r="F72" s="216"/>
      <c r="G72" s="217"/>
      <c r="H72" s="218"/>
      <c r="I72" s="217">
        <f t="shared" si="7"/>
        <v>0</v>
      </c>
      <c r="J72" s="235">
        <f t="shared" si="9"/>
        <v>0</v>
      </c>
      <c r="K72" s="220">
        <f t="shared" si="9"/>
        <v>0</v>
      </c>
      <c r="L72" s="222"/>
    </row>
    <row r="73" spans="1:12" ht="16.2" customHeight="1">
      <c r="A73" s="196"/>
      <c r="B73" s="196"/>
      <c r="C73" s="197"/>
      <c r="D73" s="198"/>
      <c r="E73" s="199"/>
      <c r="F73" s="199"/>
      <c r="G73" s="200"/>
      <c r="H73" s="200"/>
      <c r="I73" s="200"/>
      <c r="J73" s="201"/>
      <c r="K73" s="202"/>
      <c r="L73" s="236"/>
    </row>
    <row r="74" spans="1:12" ht="16.2" customHeight="1">
      <c r="A74" s="204" t="s">
        <v>4151</v>
      </c>
      <c r="B74" s="205"/>
      <c r="C74" s="205" t="s">
        <v>4152</v>
      </c>
      <c r="D74" s="206"/>
      <c r="E74" s="207"/>
      <c r="F74" s="208"/>
      <c r="G74" s="206"/>
      <c r="H74" s="208"/>
      <c r="I74" s="206"/>
      <c r="J74" s="209"/>
      <c r="K74" s="206"/>
      <c r="L74" s="210">
        <f>SUM(K75:K122)</f>
        <v>0</v>
      </c>
    </row>
    <row r="75" spans="1:12" ht="32.4" customHeight="1">
      <c r="A75" s="211" t="s">
        <v>4153</v>
      </c>
      <c r="B75" s="212" t="s">
        <v>4154</v>
      </c>
      <c r="C75" s="213" t="s">
        <v>4155</v>
      </c>
      <c r="D75" s="214" t="s">
        <v>188</v>
      </c>
      <c r="E75" s="215">
        <v>290</v>
      </c>
      <c r="F75" s="218"/>
      <c r="G75" s="217">
        <f t="shared" ref="G75:G119" si="10">E75*F75</f>
        <v>0</v>
      </c>
      <c r="H75" s="218"/>
      <c r="I75" s="217">
        <f t="shared" ref="I75:I122" si="11">E75*H75</f>
        <v>0</v>
      </c>
      <c r="J75" s="219">
        <f t="shared" ref="J75:K83" si="12">+F75+H75</f>
        <v>0</v>
      </c>
      <c r="K75" s="220">
        <f t="shared" si="12"/>
        <v>0</v>
      </c>
      <c r="L75" s="221"/>
    </row>
    <row r="76" spans="1:12" ht="30" customHeight="1">
      <c r="A76" s="211" t="s">
        <v>4156</v>
      </c>
      <c r="B76" s="212" t="s">
        <v>4154</v>
      </c>
      <c r="C76" s="213" t="s">
        <v>4157</v>
      </c>
      <c r="D76" s="214" t="s">
        <v>188</v>
      </c>
      <c r="E76" s="215">
        <v>52</v>
      </c>
      <c r="F76" s="218"/>
      <c r="G76" s="217">
        <f t="shared" si="10"/>
        <v>0</v>
      </c>
      <c r="H76" s="218"/>
      <c r="I76" s="217">
        <f t="shared" si="11"/>
        <v>0</v>
      </c>
      <c r="J76" s="219">
        <f t="shared" si="12"/>
        <v>0</v>
      </c>
      <c r="K76" s="220">
        <f t="shared" si="12"/>
        <v>0</v>
      </c>
      <c r="L76" s="222"/>
    </row>
    <row r="77" spans="1:12" ht="27.6" customHeight="1">
      <c r="A77" s="211" t="s">
        <v>4158</v>
      </c>
      <c r="B77" s="212" t="s">
        <v>4154</v>
      </c>
      <c r="C77" s="213" t="s">
        <v>4159</v>
      </c>
      <c r="D77" s="214" t="s">
        <v>188</v>
      </c>
      <c r="E77" s="215">
        <v>87</v>
      </c>
      <c r="F77" s="218"/>
      <c r="G77" s="217">
        <f t="shared" si="10"/>
        <v>0</v>
      </c>
      <c r="H77" s="218"/>
      <c r="I77" s="217">
        <f t="shared" si="11"/>
        <v>0</v>
      </c>
      <c r="J77" s="219">
        <f t="shared" si="12"/>
        <v>0</v>
      </c>
      <c r="K77" s="220">
        <f t="shared" si="12"/>
        <v>0</v>
      </c>
      <c r="L77" s="222"/>
    </row>
    <row r="78" spans="1:12" ht="28.2" customHeight="1">
      <c r="A78" s="211" t="s">
        <v>4160</v>
      </c>
      <c r="B78" s="212" t="s">
        <v>4154</v>
      </c>
      <c r="C78" s="213" t="s">
        <v>4161</v>
      </c>
      <c r="D78" s="214" t="s">
        <v>188</v>
      </c>
      <c r="E78" s="215">
        <v>35</v>
      </c>
      <c r="F78" s="218"/>
      <c r="G78" s="217">
        <f t="shared" si="10"/>
        <v>0</v>
      </c>
      <c r="H78" s="218"/>
      <c r="I78" s="217">
        <f t="shared" si="11"/>
        <v>0</v>
      </c>
      <c r="J78" s="219">
        <f t="shared" si="12"/>
        <v>0</v>
      </c>
      <c r="K78" s="220">
        <f t="shared" si="12"/>
        <v>0</v>
      </c>
      <c r="L78" s="222"/>
    </row>
    <row r="79" spans="1:12" ht="27" customHeight="1">
      <c r="A79" s="211" t="s">
        <v>4162</v>
      </c>
      <c r="B79" s="212" t="s">
        <v>4154</v>
      </c>
      <c r="C79" s="213" t="s">
        <v>4163</v>
      </c>
      <c r="D79" s="214" t="s">
        <v>188</v>
      </c>
      <c r="E79" s="215">
        <v>13</v>
      </c>
      <c r="F79" s="218"/>
      <c r="G79" s="217">
        <f t="shared" si="10"/>
        <v>0</v>
      </c>
      <c r="H79" s="218"/>
      <c r="I79" s="217">
        <f t="shared" si="11"/>
        <v>0</v>
      </c>
      <c r="J79" s="219">
        <f t="shared" si="12"/>
        <v>0</v>
      </c>
      <c r="K79" s="220">
        <f t="shared" si="12"/>
        <v>0</v>
      </c>
      <c r="L79" s="222"/>
    </row>
    <row r="80" spans="1:12" ht="30" customHeight="1">
      <c r="A80" s="211" t="s">
        <v>4164</v>
      </c>
      <c r="B80" s="212" t="s">
        <v>4154</v>
      </c>
      <c r="C80" s="213" t="s">
        <v>4165</v>
      </c>
      <c r="D80" s="214" t="s">
        <v>188</v>
      </c>
      <c r="E80" s="215">
        <v>10</v>
      </c>
      <c r="F80" s="218"/>
      <c r="G80" s="217">
        <f t="shared" si="10"/>
        <v>0</v>
      </c>
      <c r="H80" s="218"/>
      <c r="I80" s="217">
        <f t="shared" si="11"/>
        <v>0</v>
      </c>
      <c r="J80" s="219">
        <f t="shared" si="12"/>
        <v>0</v>
      </c>
      <c r="K80" s="220">
        <f t="shared" si="12"/>
        <v>0</v>
      </c>
      <c r="L80" s="222"/>
    </row>
    <row r="81" spans="1:12" ht="16.2" customHeight="1">
      <c r="A81" s="211" t="s">
        <v>4166</v>
      </c>
      <c r="B81" s="212" t="s">
        <v>4167</v>
      </c>
      <c r="C81" s="213" t="s">
        <v>4168</v>
      </c>
      <c r="D81" s="214" t="s">
        <v>188</v>
      </c>
      <c r="E81" s="215">
        <v>4</v>
      </c>
      <c r="F81" s="218"/>
      <c r="G81" s="217">
        <f t="shared" si="10"/>
        <v>0</v>
      </c>
      <c r="H81" s="218"/>
      <c r="I81" s="217">
        <f t="shared" si="11"/>
        <v>0</v>
      </c>
      <c r="J81" s="219">
        <f t="shared" si="12"/>
        <v>0</v>
      </c>
      <c r="K81" s="220">
        <f t="shared" si="12"/>
        <v>0</v>
      </c>
      <c r="L81" s="222"/>
    </row>
    <row r="82" spans="1:12" ht="27" customHeight="1">
      <c r="A82" s="211" t="s">
        <v>4169</v>
      </c>
      <c r="B82" s="212" t="s">
        <v>4170</v>
      </c>
      <c r="C82" s="213" t="s">
        <v>4171</v>
      </c>
      <c r="D82" s="214" t="s">
        <v>188</v>
      </c>
      <c r="E82" s="215">
        <v>35</v>
      </c>
      <c r="F82" s="218"/>
      <c r="G82" s="217">
        <f t="shared" si="10"/>
        <v>0</v>
      </c>
      <c r="H82" s="218"/>
      <c r="I82" s="217">
        <f t="shared" si="11"/>
        <v>0</v>
      </c>
      <c r="J82" s="219">
        <f t="shared" si="12"/>
        <v>0</v>
      </c>
      <c r="K82" s="220">
        <f t="shared" si="12"/>
        <v>0</v>
      </c>
      <c r="L82" s="222"/>
    </row>
    <row r="83" spans="1:12" ht="28.2" customHeight="1">
      <c r="A83" s="211" t="s">
        <v>4172</v>
      </c>
      <c r="B83" s="212" t="s">
        <v>4170</v>
      </c>
      <c r="C83" s="213" t="s">
        <v>4173</v>
      </c>
      <c r="D83" s="214" t="s">
        <v>188</v>
      </c>
      <c r="E83" s="215">
        <v>35</v>
      </c>
      <c r="F83" s="218"/>
      <c r="G83" s="217">
        <f t="shared" si="10"/>
        <v>0</v>
      </c>
      <c r="H83" s="218"/>
      <c r="I83" s="217">
        <f t="shared" si="11"/>
        <v>0</v>
      </c>
      <c r="J83" s="219">
        <f t="shared" si="12"/>
        <v>0</v>
      </c>
      <c r="K83" s="220">
        <f t="shared" si="12"/>
        <v>0</v>
      </c>
      <c r="L83" s="222"/>
    </row>
    <row r="84" spans="1:12" ht="27" customHeight="1">
      <c r="A84" s="211" t="s">
        <v>4174</v>
      </c>
      <c r="B84" s="212" t="s">
        <v>4170</v>
      </c>
      <c r="C84" s="213" t="s">
        <v>4175</v>
      </c>
      <c r="D84" s="214" t="s">
        <v>188</v>
      </c>
      <c r="E84" s="215">
        <v>12</v>
      </c>
      <c r="F84" s="218"/>
      <c r="G84" s="217">
        <f t="shared" si="10"/>
        <v>0</v>
      </c>
      <c r="H84" s="218"/>
      <c r="I84" s="217">
        <f t="shared" si="11"/>
        <v>0</v>
      </c>
      <c r="J84" s="232">
        <f>F84+H84</f>
        <v>0</v>
      </c>
      <c r="K84" s="220">
        <f>+G84+I84</f>
        <v>0</v>
      </c>
      <c r="L84" s="233"/>
    </row>
    <row r="85" spans="1:12" ht="42" customHeight="1">
      <c r="A85" s="211" t="s">
        <v>4176</v>
      </c>
      <c r="B85" s="212" t="s">
        <v>4177</v>
      </c>
      <c r="C85" s="213" t="s">
        <v>4178</v>
      </c>
      <c r="D85" s="214" t="s">
        <v>188</v>
      </c>
      <c r="E85" s="215">
        <v>115</v>
      </c>
      <c r="F85" s="218"/>
      <c r="G85" s="217">
        <f t="shared" si="10"/>
        <v>0</v>
      </c>
      <c r="H85" s="218"/>
      <c r="I85" s="217">
        <f t="shared" si="11"/>
        <v>0</v>
      </c>
      <c r="J85" s="219">
        <f t="shared" ref="J85:K90" si="13">+F85+H85</f>
        <v>0</v>
      </c>
      <c r="K85" s="220">
        <f t="shared" si="13"/>
        <v>0</v>
      </c>
      <c r="L85" s="222"/>
    </row>
    <row r="86" spans="1:12" ht="42" customHeight="1">
      <c r="A86" s="211" t="s">
        <v>4179</v>
      </c>
      <c r="B86" s="212" t="s">
        <v>4177</v>
      </c>
      <c r="C86" s="213" t="s">
        <v>4180</v>
      </c>
      <c r="D86" s="214" t="s">
        <v>188</v>
      </c>
      <c r="E86" s="215">
        <v>80</v>
      </c>
      <c r="F86" s="218"/>
      <c r="G86" s="217">
        <f t="shared" si="10"/>
        <v>0</v>
      </c>
      <c r="H86" s="218"/>
      <c r="I86" s="217">
        <f t="shared" si="11"/>
        <v>0</v>
      </c>
      <c r="J86" s="219">
        <f t="shared" si="13"/>
        <v>0</v>
      </c>
      <c r="K86" s="220">
        <f t="shared" si="13"/>
        <v>0</v>
      </c>
      <c r="L86" s="222"/>
    </row>
    <row r="87" spans="1:12" ht="42.6" customHeight="1">
      <c r="A87" s="211" t="s">
        <v>4181</v>
      </c>
      <c r="B87" s="212" t="s">
        <v>4177</v>
      </c>
      <c r="C87" s="213" t="s">
        <v>4182</v>
      </c>
      <c r="D87" s="214" t="s">
        <v>188</v>
      </c>
      <c r="E87" s="215">
        <v>28</v>
      </c>
      <c r="F87" s="218"/>
      <c r="G87" s="217">
        <f t="shared" si="10"/>
        <v>0</v>
      </c>
      <c r="H87" s="218"/>
      <c r="I87" s="217">
        <f t="shared" si="11"/>
        <v>0</v>
      </c>
      <c r="J87" s="219">
        <f t="shared" si="13"/>
        <v>0</v>
      </c>
      <c r="K87" s="220">
        <f t="shared" si="13"/>
        <v>0</v>
      </c>
      <c r="L87" s="222"/>
    </row>
    <row r="88" spans="1:12" ht="43.2" customHeight="1">
      <c r="A88" s="211" t="s">
        <v>4183</v>
      </c>
      <c r="B88" s="212" t="s">
        <v>4177</v>
      </c>
      <c r="C88" s="213" t="s">
        <v>4184</v>
      </c>
      <c r="D88" s="214" t="s">
        <v>188</v>
      </c>
      <c r="E88" s="215">
        <v>4</v>
      </c>
      <c r="F88" s="218"/>
      <c r="G88" s="217">
        <f t="shared" si="10"/>
        <v>0</v>
      </c>
      <c r="H88" s="218"/>
      <c r="I88" s="217">
        <f t="shared" si="11"/>
        <v>0</v>
      </c>
      <c r="J88" s="219">
        <f t="shared" si="13"/>
        <v>0</v>
      </c>
      <c r="K88" s="220">
        <f t="shared" si="13"/>
        <v>0</v>
      </c>
      <c r="L88" s="222"/>
    </row>
    <row r="89" spans="1:12" ht="40.950000000000003" customHeight="1">
      <c r="A89" s="211" t="s">
        <v>4185</v>
      </c>
      <c r="B89" s="212" t="s">
        <v>4177</v>
      </c>
      <c r="C89" s="213" t="s">
        <v>4186</v>
      </c>
      <c r="D89" s="214" t="s">
        <v>188</v>
      </c>
      <c r="E89" s="215">
        <v>37</v>
      </c>
      <c r="F89" s="218"/>
      <c r="G89" s="217">
        <f t="shared" si="10"/>
        <v>0</v>
      </c>
      <c r="H89" s="218"/>
      <c r="I89" s="217">
        <f t="shared" si="11"/>
        <v>0</v>
      </c>
      <c r="J89" s="219">
        <f t="shared" si="13"/>
        <v>0</v>
      </c>
      <c r="K89" s="220">
        <f t="shared" si="13"/>
        <v>0</v>
      </c>
      <c r="L89" s="222"/>
    </row>
    <row r="90" spans="1:12" ht="43.2" customHeight="1">
      <c r="A90" s="211" t="s">
        <v>4187</v>
      </c>
      <c r="B90" s="212" t="s">
        <v>4177</v>
      </c>
      <c r="C90" s="213" t="s">
        <v>4188</v>
      </c>
      <c r="D90" s="214" t="s">
        <v>188</v>
      </c>
      <c r="E90" s="215">
        <v>28</v>
      </c>
      <c r="F90" s="218"/>
      <c r="G90" s="217">
        <f t="shared" si="10"/>
        <v>0</v>
      </c>
      <c r="H90" s="218"/>
      <c r="I90" s="217">
        <f t="shared" si="11"/>
        <v>0</v>
      </c>
      <c r="J90" s="219">
        <f t="shared" si="13"/>
        <v>0</v>
      </c>
      <c r="K90" s="220">
        <f t="shared" si="13"/>
        <v>0</v>
      </c>
      <c r="L90" s="222"/>
    </row>
    <row r="91" spans="1:12" ht="42" customHeight="1">
      <c r="A91" s="211" t="s">
        <v>4189</v>
      </c>
      <c r="B91" s="212" t="s">
        <v>4177</v>
      </c>
      <c r="C91" s="213" t="s">
        <v>4190</v>
      </c>
      <c r="D91" s="214" t="s">
        <v>188</v>
      </c>
      <c r="E91" s="215">
        <v>8</v>
      </c>
      <c r="F91" s="218"/>
      <c r="G91" s="217">
        <f t="shared" si="10"/>
        <v>0</v>
      </c>
      <c r="H91" s="218"/>
      <c r="I91" s="217">
        <f t="shared" si="11"/>
        <v>0</v>
      </c>
      <c r="J91" s="219">
        <f>+F91+H91</f>
        <v>0</v>
      </c>
      <c r="K91" s="220">
        <f>+G91+I91</f>
        <v>0</v>
      </c>
      <c r="L91" s="222"/>
    </row>
    <row r="92" spans="1:12" ht="41.4" customHeight="1">
      <c r="A92" s="211" t="s">
        <v>4191</v>
      </c>
      <c r="B92" s="212" t="s">
        <v>4177</v>
      </c>
      <c r="C92" s="213" t="s">
        <v>4192</v>
      </c>
      <c r="D92" s="214" t="s">
        <v>188</v>
      </c>
      <c r="E92" s="215">
        <v>10</v>
      </c>
      <c r="F92" s="218"/>
      <c r="G92" s="217">
        <f t="shared" si="10"/>
        <v>0</v>
      </c>
      <c r="H92" s="218"/>
      <c r="I92" s="217">
        <f t="shared" si="11"/>
        <v>0</v>
      </c>
      <c r="J92" s="219">
        <f>+F92+H92</f>
        <v>0</v>
      </c>
      <c r="K92" s="220">
        <f>+G92+I92</f>
        <v>0</v>
      </c>
      <c r="L92" s="222"/>
    </row>
    <row r="93" spans="1:12" ht="36.6" customHeight="1">
      <c r="A93" s="211" t="s">
        <v>4193</v>
      </c>
      <c r="B93" s="212" t="s">
        <v>4194</v>
      </c>
      <c r="C93" s="213" t="s">
        <v>4195</v>
      </c>
      <c r="D93" s="214" t="s">
        <v>188</v>
      </c>
      <c r="E93" s="215">
        <v>95</v>
      </c>
      <c r="F93" s="218"/>
      <c r="G93" s="217">
        <f t="shared" si="10"/>
        <v>0</v>
      </c>
      <c r="H93" s="218"/>
      <c r="I93" s="217">
        <f t="shared" si="11"/>
        <v>0</v>
      </c>
      <c r="J93" s="219">
        <f t="shared" ref="J93:K96" si="14">+F93+H93</f>
        <v>0</v>
      </c>
      <c r="K93" s="220">
        <f t="shared" si="14"/>
        <v>0</v>
      </c>
      <c r="L93" s="222"/>
    </row>
    <row r="94" spans="1:12" ht="33" customHeight="1">
      <c r="A94" s="211" t="s">
        <v>4196</v>
      </c>
      <c r="B94" s="212" t="s">
        <v>4194</v>
      </c>
      <c r="C94" s="213" t="s">
        <v>4197</v>
      </c>
      <c r="D94" s="214" t="s">
        <v>188</v>
      </c>
      <c r="E94" s="215">
        <v>20</v>
      </c>
      <c r="F94" s="218"/>
      <c r="G94" s="217">
        <f t="shared" si="10"/>
        <v>0</v>
      </c>
      <c r="H94" s="218"/>
      <c r="I94" s="217">
        <f t="shared" si="11"/>
        <v>0</v>
      </c>
      <c r="J94" s="219">
        <f t="shared" si="14"/>
        <v>0</v>
      </c>
      <c r="K94" s="220">
        <f t="shared" si="14"/>
        <v>0</v>
      </c>
      <c r="L94" s="222"/>
    </row>
    <row r="95" spans="1:12" ht="33" customHeight="1">
      <c r="A95" s="211" t="s">
        <v>4198</v>
      </c>
      <c r="B95" s="212" t="s">
        <v>4194</v>
      </c>
      <c r="C95" s="213" t="s">
        <v>4199</v>
      </c>
      <c r="D95" s="214" t="s">
        <v>188</v>
      </c>
      <c r="E95" s="215">
        <v>50</v>
      </c>
      <c r="F95" s="218"/>
      <c r="G95" s="217">
        <f t="shared" si="10"/>
        <v>0</v>
      </c>
      <c r="H95" s="218"/>
      <c r="I95" s="217">
        <f t="shared" si="11"/>
        <v>0</v>
      </c>
      <c r="J95" s="219">
        <f>+F95+H95</f>
        <v>0</v>
      </c>
      <c r="K95" s="220">
        <f>+G95+I95</f>
        <v>0</v>
      </c>
      <c r="L95" s="222"/>
    </row>
    <row r="96" spans="1:12" ht="31.95" customHeight="1">
      <c r="A96" s="211" t="s">
        <v>4200</v>
      </c>
      <c r="B96" s="212" t="s">
        <v>4194</v>
      </c>
      <c r="C96" s="213" t="s">
        <v>4201</v>
      </c>
      <c r="D96" s="214" t="s">
        <v>188</v>
      </c>
      <c r="E96" s="215">
        <v>7</v>
      </c>
      <c r="F96" s="218"/>
      <c r="G96" s="217">
        <f t="shared" si="10"/>
        <v>0</v>
      </c>
      <c r="H96" s="218"/>
      <c r="I96" s="217">
        <f t="shared" si="11"/>
        <v>0</v>
      </c>
      <c r="J96" s="219">
        <f t="shared" si="14"/>
        <v>0</v>
      </c>
      <c r="K96" s="220">
        <f t="shared" si="14"/>
        <v>0</v>
      </c>
      <c r="L96" s="222"/>
    </row>
    <row r="97" spans="1:12" ht="28.95" customHeight="1">
      <c r="A97" s="211" t="s">
        <v>4202</v>
      </c>
      <c r="B97" s="212" t="s">
        <v>4194</v>
      </c>
      <c r="C97" s="213" t="s">
        <v>4203</v>
      </c>
      <c r="D97" s="214" t="s">
        <v>188</v>
      </c>
      <c r="E97" s="215">
        <v>5</v>
      </c>
      <c r="F97" s="218"/>
      <c r="G97" s="217">
        <f t="shared" si="10"/>
        <v>0</v>
      </c>
      <c r="H97" s="218"/>
      <c r="I97" s="217">
        <f t="shared" si="11"/>
        <v>0</v>
      </c>
      <c r="J97" s="219">
        <f>+F97+H97</f>
        <v>0</v>
      </c>
      <c r="K97" s="220">
        <f>+G97+I97</f>
        <v>0</v>
      </c>
      <c r="L97" s="222"/>
    </row>
    <row r="98" spans="1:12" ht="30" customHeight="1">
      <c r="A98" s="211" t="s">
        <v>4204</v>
      </c>
      <c r="B98" s="212"/>
      <c r="C98" s="213" t="s">
        <v>4205</v>
      </c>
      <c r="D98" s="214" t="s">
        <v>330</v>
      </c>
      <c r="E98" s="215">
        <v>96</v>
      </c>
      <c r="F98" s="218"/>
      <c r="G98" s="217">
        <f t="shared" si="10"/>
        <v>0</v>
      </c>
      <c r="H98" s="218"/>
      <c r="I98" s="217">
        <f t="shared" si="11"/>
        <v>0</v>
      </c>
      <c r="J98" s="219">
        <f t="shared" ref="J98:K107" si="15">+F98+H98</f>
        <v>0</v>
      </c>
      <c r="K98" s="220">
        <f t="shared" si="15"/>
        <v>0</v>
      </c>
      <c r="L98" s="222"/>
    </row>
    <row r="99" spans="1:12" ht="16.2" customHeight="1">
      <c r="A99" s="211" t="s">
        <v>4206</v>
      </c>
      <c r="B99" s="212"/>
      <c r="C99" s="213" t="s">
        <v>4207</v>
      </c>
      <c r="D99" s="214" t="s">
        <v>330</v>
      </c>
      <c r="E99" s="215">
        <v>56</v>
      </c>
      <c r="F99" s="218"/>
      <c r="G99" s="217">
        <f t="shared" si="10"/>
        <v>0</v>
      </c>
      <c r="H99" s="218"/>
      <c r="I99" s="217">
        <f t="shared" si="11"/>
        <v>0</v>
      </c>
      <c r="J99" s="219">
        <f t="shared" si="15"/>
        <v>0</v>
      </c>
      <c r="K99" s="220">
        <f t="shared" si="15"/>
        <v>0</v>
      </c>
      <c r="L99" s="222"/>
    </row>
    <row r="100" spans="1:12" ht="16.2" customHeight="1">
      <c r="A100" s="211" t="s">
        <v>4208</v>
      </c>
      <c r="B100" s="212"/>
      <c r="C100" s="213" t="s">
        <v>4209</v>
      </c>
      <c r="D100" s="214" t="s">
        <v>330</v>
      </c>
      <c r="E100" s="215">
        <v>40</v>
      </c>
      <c r="F100" s="218"/>
      <c r="G100" s="217">
        <f t="shared" si="10"/>
        <v>0</v>
      </c>
      <c r="H100" s="218"/>
      <c r="I100" s="217">
        <f t="shared" si="11"/>
        <v>0</v>
      </c>
      <c r="J100" s="219">
        <f t="shared" si="15"/>
        <v>0</v>
      </c>
      <c r="K100" s="220">
        <f t="shared" si="15"/>
        <v>0</v>
      </c>
      <c r="L100" s="222"/>
    </row>
    <row r="101" spans="1:12" ht="16.2" customHeight="1">
      <c r="A101" s="211" t="s">
        <v>4210</v>
      </c>
      <c r="B101" s="212" t="s">
        <v>4211</v>
      </c>
      <c r="C101" s="213" t="s">
        <v>4212</v>
      </c>
      <c r="D101" s="214" t="s">
        <v>330</v>
      </c>
      <c r="E101" s="215">
        <v>1</v>
      </c>
      <c r="F101" s="218"/>
      <c r="G101" s="217">
        <f t="shared" si="10"/>
        <v>0</v>
      </c>
      <c r="H101" s="218"/>
      <c r="I101" s="217">
        <f t="shared" si="11"/>
        <v>0</v>
      </c>
      <c r="J101" s="219">
        <f t="shared" si="15"/>
        <v>0</v>
      </c>
      <c r="K101" s="220">
        <f>+G101+I101</f>
        <v>0</v>
      </c>
      <c r="L101" s="222"/>
    </row>
    <row r="102" spans="1:12" ht="16.2" customHeight="1">
      <c r="A102" s="211" t="s">
        <v>4213</v>
      </c>
      <c r="B102" s="212" t="s">
        <v>4214</v>
      </c>
      <c r="C102" s="213" t="s">
        <v>4215</v>
      </c>
      <c r="D102" s="214" t="s">
        <v>330</v>
      </c>
      <c r="E102" s="215">
        <v>1</v>
      </c>
      <c r="F102" s="218"/>
      <c r="G102" s="217">
        <f>E102*F102</f>
        <v>0</v>
      </c>
      <c r="H102" s="218"/>
      <c r="I102" s="217">
        <f>E102*H102</f>
        <v>0</v>
      </c>
      <c r="J102" s="219">
        <f t="shared" si="15"/>
        <v>0</v>
      </c>
      <c r="K102" s="220">
        <f>+G102+I102</f>
        <v>0</v>
      </c>
      <c r="L102" s="222"/>
    </row>
    <row r="103" spans="1:12" ht="16.2" customHeight="1">
      <c r="A103" s="211" t="s">
        <v>4216</v>
      </c>
      <c r="B103" s="212" t="s">
        <v>4214</v>
      </c>
      <c r="C103" s="213" t="s">
        <v>4217</v>
      </c>
      <c r="D103" s="214" t="s">
        <v>330</v>
      </c>
      <c r="E103" s="215">
        <v>18</v>
      </c>
      <c r="F103" s="218"/>
      <c r="G103" s="217">
        <f t="shared" si="10"/>
        <v>0</v>
      </c>
      <c r="H103" s="218"/>
      <c r="I103" s="217">
        <f t="shared" si="11"/>
        <v>0</v>
      </c>
      <c r="J103" s="219">
        <f t="shared" si="15"/>
        <v>0</v>
      </c>
      <c r="K103" s="220">
        <f t="shared" si="15"/>
        <v>0</v>
      </c>
      <c r="L103" s="222"/>
    </row>
    <row r="104" spans="1:12" ht="32.4" customHeight="1">
      <c r="A104" s="211" t="s">
        <v>4218</v>
      </c>
      <c r="B104" s="212" t="s">
        <v>4219</v>
      </c>
      <c r="C104" s="213" t="s">
        <v>4220</v>
      </c>
      <c r="D104" s="214" t="s">
        <v>330</v>
      </c>
      <c r="E104" s="215">
        <v>13</v>
      </c>
      <c r="F104" s="218"/>
      <c r="G104" s="217">
        <f>E104*F104</f>
        <v>0</v>
      </c>
      <c r="H104" s="218"/>
      <c r="I104" s="217">
        <f>E104*H104</f>
        <v>0</v>
      </c>
      <c r="J104" s="219">
        <f t="shared" si="15"/>
        <v>0</v>
      </c>
      <c r="K104" s="220">
        <f>+G104+I104</f>
        <v>0</v>
      </c>
      <c r="L104" s="222"/>
    </row>
    <row r="105" spans="1:12" ht="16.2" customHeight="1">
      <c r="A105" s="211" t="s">
        <v>4221</v>
      </c>
      <c r="B105" s="212" t="s">
        <v>4214</v>
      </c>
      <c r="C105" s="213" t="s">
        <v>4222</v>
      </c>
      <c r="D105" s="214" t="s">
        <v>330</v>
      </c>
      <c r="E105" s="215">
        <v>11</v>
      </c>
      <c r="F105" s="218"/>
      <c r="G105" s="217">
        <f t="shared" si="10"/>
        <v>0</v>
      </c>
      <c r="H105" s="218"/>
      <c r="I105" s="217">
        <f t="shared" si="11"/>
        <v>0</v>
      </c>
      <c r="J105" s="219">
        <f t="shared" si="15"/>
        <v>0</v>
      </c>
      <c r="K105" s="220">
        <f t="shared" si="15"/>
        <v>0</v>
      </c>
      <c r="L105" s="222"/>
    </row>
    <row r="106" spans="1:12" ht="32.4" customHeight="1">
      <c r="A106" s="211" t="s">
        <v>4223</v>
      </c>
      <c r="B106" s="212" t="s">
        <v>4219</v>
      </c>
      <c r="C106" s="213" t="s">
        <v>4224</v>
      </c>
      <c r="D106" s="214" t="s">
        <v>330</v>
      </c>
      <c r="E106" s="215">
        <v>4</v>
      </c>
      <c r="F106" s="218"/>
      <c r="G106" s="217">
        <f>E106*F106</f>
        <v>0</v>
      </c>
      <c r="H106" s="218"/>
      <c r="I106" s="217">
        <f>E106*H106</f>
        <v>0</v>
      </c>
      <c r="J106" s="219">
        <f t="shared" si="15"/>
        <v>0</v>
      </c>
      <c r="K106" s="220">
        <f>+G106+I106</f>
        <v>0</v>
      </c>
      <c r="L106" s="222"/>
    </row>
    <row r="107" spans="1:12" ht="16.2" customHeight="1">
      <c r="A107" s="211" t="s">
        <v>4225</v>
      </c>
      <c r="B107" s="212" t="s">
        <v>4214</v>
      </c>
      <c r="C107" s="213" t="s">
        <v>4226</v>
      </c>
      <c r="D107" s="214" t="s">
        <v>330</v>
      </c>
      <c r="E107" s="215">
        <v>3</v>
      </c>
      <c r="F107" s="218"/>
      <c r="G107" s="217">
        <f t="shared" si="10"/>
        <v>0</v>
      </c>
      <c r="H107" s="218"/>
      <c r="I107" s="217">
        <f t="shared" si="11"/>
        <v>0</v>
      </c>
      <c r="J107" s="219">
        <f t="shared" si="15"/>
        <v>0</v>
      </c>
      <c r="K107" s="220">
        <f>+G107+I107</f>
        <v>0</v>
      </c>
      <c r="L107" s="222"/>
    </row>
    <row r="108" spans="1:12" ht="16.2" customHeight="1">
      <c r="A108" s="211" t="s">
        <v>4227</v>
      </c>
      <c r="B108" s="212" t="s">
        <v>4228</v>
      </c>
      <c r="C108" s="213" t="s">
        <v>4229</v>
      </c>
      <c r="D108" s="214" t="s">
        <v>330</v>
      </c>
      <c r="E108" s="215">
        <v>4</v>
      </c>
      <c r="F108" s="218"/>
      <c r="G108" s="217">
        <f>E108*F108</f>
        <v>0</v>
      </c>
      <c r="H108" s="218"/>
      <c r="I108" s="217">
        <f>E108*H108</f>
        <v>0</v>
      </c>
      <c r="J108" s="232">
        <f>F108+H108</f>
        <v>0</v>
      </c>
      <c r="K108" s="220">
        <f>+G108+I108</f>
        <v>0</v>
      </c>
      <c r="L108" s="233"/>
    </row>
    <row r="109" spans="1:12" ht="16.2" customHeight="1">
      <c r="A109" s="211" t="s">
        <v>4230</v>
      </c>
      <c r="B109" s="212" t="s">
        <v>4231</v>
      </c>
      <c r="C109" s="213" t="s">
        <v>4232</v>
      </c>
      <c r="D109" s="214" t="s">
        <v>330</v>
      </c>
      <c r="E109" s="215">
        <v>2</v>
      </c>
      <c r="F109" s="218"/>
      <c r="G109" s="217">
        <f>E109*F109</f>
        <v>0</v>
      </c>
      <c r="H109" s="218"/>
      <c r="I109" s="217">
        <f>E109*H109</f>
        <v>0</v>
      </c>
      <c r="J109" s="219">
        <f t="shared" ref="J109:K122" si="16">+F109+H109</f>
        <v>0</v>
      </c>
      <c r="K109" s="220">
        <f t="shared" si="16"/>
        <v>0</v>
      </c>
      <c r="L109" s="222"/>
    </row>
    <row r="110" spans="1:12" ht="16.2" customHeight="1">
      <c r="A110" s="211" t="s">
        <v>4233</v>
      </c>
      <c r="B110" s="212" t="s">
        <v>4234</v>
      </c>
      <c r="C110" s="213" t="s">
        <v>4235</v>
      </c>
      <c r="D110" s="214" t="s">
        <v>330</v>
      </c>
      <c r="E110" s="215">
        <v>1</v>
      </c>
      <c r="F110" s="218"/>
      <c r="G110" s="217">
        <f>E110*F110</f>
        <v>0</v>
      </c>
      <c r="H110" s="218"/>
      <c r="I110" s="217">
        <f>E110*H110</f>
        <v>0</v>
      </c>
      <c r="J110" s="219">
        <f>+F110+H110</f>
        <v>0</v>
      </c>
      <c r="K110" s="220">
        <f>+G110+I110</f>
        <v>0</v>
      </c>
      <c r="L110" s="222"/>
    </row>
    <row r="111" spans="1:12" ht="16.2" customHeight="1">
      <c r="A111" s="211" t="s">
        <v>4236</v>
      </c>
      <c r="B111" s="212" t="s">
        <v>4237</v>
      </c>
      <c r="C111" s="213" t="s">
        <v>4238</v>
      </c>
      <c r="D111" s="214" t="s">
        <v>330</v>
      </c>
      <c r="E111" s="215">
        <v>4</v>
      </c>
      <c r="F111" s="218"/>
      <c r="G111" s="217">
        <f>E111*F111</f>
        <v>0</v>
      </c>
      <c r="H111" s="218"/>
      <c r="I111" s="217">
        <f>E111*H111</f>
        <v>0</v>
      </c>
      <c r="J111" s="219">
        <f>+F111+H111</f>
        <v>0</v>
      </c>
      <c r="K111" s="220">
        <f>+G111+I111</f>
        <v>0</v>
      </c>
      <c r="L111" s="222"/>
    </row>
    <row r="112" spans="1:12" ht="33" customHeight="1">
      <c r="A112" s="211" t="s">
        <v>4239</v>
      </c>
      <c r="B112" s="212" t="s">
        <v>4240</v>
      </c>
      <c r="C112" s="213" t="s">
        <v>4241</v>
      </c>
      <c r="D112" s="214" t="s">
        <v>330</v>
      </c>
      <c r="E112" s="215">
        <v>1</v>
      </c>
      <c r="F112" s="218"/>
      <c r="G112" s="217">
        <f>E112*F112</f>
        <v>0</v>
      </c>
      <c r="H112" s="218"/>
      <c r="I112" s="217">
        <f>E112*H112</f>
        <v>0</v>
      </c>
      <c r="J112" s="232">
        <f>F112+H112</f>
        <v>0</v>
      </c>
      <c r="K112" s="220">
        <f>+G112+I112</f>
        <v>0</v>
      </c>
      <c r="L112" s="233"/>
    </row>
    <row r="113" spans="1:12" ht="30.6" customHeight="1">
      <c r="A113" s="211" t="s">
        <v>4242</v>
      </c>
      <c r="B113" s="212" t="s">
        <v>4243</v>
      </c>
      <c r="C113" s="213" t="s">
        <v>4244</v>
      </c>
      <c r="D113" s="214" t="s">
        <v>4088</v>
      </c>
      <c r="E113" s="215">
        <v>6</v>
      </c>
      <c r="F113" s="218"/>
      <c r="G113" s="217">
        <f t="shared" si="10"/>
        <v>0</v>
      </c>
      <c r="H113" s="218"/>
      <c r="I113" s="217">
        <f t="shared" si="11"/>
        <v>0</v>
      </c>
      <c r="J113" s="219">
        <f t="shared" si="16"/>
        <v>0</v>
      </c>
      <c r="K113" s="220">
        <f t="shared" si="16"/>
        <v>0</v>
      </c>
      <c r="L113" s="222"/>
    </row>
    <row r="114" spans="1:12" ht="29.4" customHeight="1">
      <c r="A114" s="211" t="s">
        <v>4245</v>
      </c>
      <c r="B114" s="212" t="s">
        <v>4246</v>
      </c>
      <c r="C114" s="213" t="s">
        <v>4247</v>
      </c>
      <c r="D114" s="214" t="s">
        <v>4088</v>
      </c>
      <c r="E114" s="215">
        <v>1</v>
      </c>
      <c r="F114" s="218"/>
      <c r="G114" s="217">
        <f t="shared" si="10"/>
        <v>0</v>
      </c>
      <c r="H114" s="218"/>
      <c r="I114" s="217">
        <f t="shared" si="11"/>
        <v>0</v>
      </c>
      <c r="J114" s="219">
        <f t="shared" si="16"/>
        <v>0</v>
      </c>
      <c r="K114" s="220">
        <f t="shared" si="16"/>
        <v>0</v>
      </c>
      <c r="L114" s="222"/>
    </row>
    <row r="115" spans="1:12" ht="30" customHeight="1">
      <c r="A115" s="211" t="s">
        <v>4248</v>
      </c>
      <c r="B115" s="212" t="s">
        <v>4249</v>
      </c>
      <c r="C115" s="213" t="s">
        <v>4250</v>
      </c>
      <c r="D115" s="214" t="s">
        <v>4088</v>
      </c>
      <c r="E115" s="215">
        <v>4</v>
      </c>
      <c r="F115" s="218"/>
      <c r="G115" s="217">
        <f t="shared" si="10"/>
        <v>0</v>
      </c>
      <c r="H115" s="218"/>
      <c r="I115" s="217">
        <f t="shared" si="11"/>
        <v>0</v>
      </c>
      <c r="J115" s="219">
        <f t="shared" si="16"/>
        <v>0</v>
      </c>
      <c r="K115" s="220">
        <f t="shared" si="16"/>
        <v>0</v>
      </c>
      <c r="L115" s="222"/>
    </row>
    <row r="116" spans="1:12" ht="16.2" customHeight="1">
      <c r="A116" s="211" t="s">
        <v>4251</v>
      </c>
      <c r="B116" s="212" t="s">
        <v>4252</v>
      </c>
      <c r="C116" s="213" t="s">
        <v>4253</v>
      </c>
      <c r="D116" s="214" t="s">
        <v>330</v>
      </c>
      <c r="E116" s="215">
        <v>2</v>
      </c>
      <c r="F116" s="218"/>
      <c r="G116" s="217">
        <f t="shared" si="10"/>
        <v>0</v>
      </c>
      <c r="H116" s="218"/>
      <c r="I116" s="217">
        <f t="shared" si="11"/>
        <v>0</v>
      </c>
      <c r="J116" s="219">
        <f t="shared" si="16"/>
        <v>0</v>
      </c>
      <c r="K116" s="220">
        <f t="shared" si="16"/>
        <v>0</v>
      </c>
      <c r="L116" s="222"/>
    </row>
    <row r="117" spans="1:12" ht="16.2" customHeight="1">
      <c r="A117" s="211" t="s">
        <v>4254</v>
      </c>
      <c r="B117" s="212" t="s">
        <v>4255</v>
      </c>
      <c r="C117" s="213" t="s">
        <v>4256</v>
      </c>
      <c r="D117" s="214" t="s">
        <v>330</v>
      </c>
      <c r="E117" s="215">
        <v>1</v>
      </c>
      <c r="F117" s="218"/>
      <c r="G117" s="217">
        <f t="shared" si="10"/>
        <v>0</v>
      </c>
      <c r="H117" s="218"/>
      <c r="I117" s="217">
        <f t="shared" si="11"/>
        <v>0</v>
      </c>
      <c r="J117" s="219">
        <f t="shared" si="16"/>
        <v>0</v>
      </c>
      <c r="K117" s="220">
        <f t="shared" si="16"/>
        <v>0</v>
      </c>
      <c r="L117" s="222"/>
    </row>
    <row r="118" spans="1:12" ht="16.2" customHeight="1">
      <c r="A118" s="211" t="s">
        <v>4257</v>
      </c>
      <c r="B118" s="212" t="s">
        <v>4258</v>
      </c>
      <c r="C118" s="213" t="s">
        <v>4259</v>
      </c>
      <c r="D118" s="214" t="s">
        <v>4088</v>
      </c>
      <c r="E118" s="215">
        <v>1</v>
      </c>
      <c r="F118" s="218"/>
      <c r="G118" s="217">
        <f t="shared" si="10"/>
        <v>0</v>
      </c>
      <c r="H118" s="218"/>
      <c r="I118" s="217">
        <f t="shared" si="11"/>
        <v>0</v>
      </c>
      <c r="J118" s="219">
        <f t="shared" si="16"/>
        <v>0</v>
      </c>
      <c r="K118" s="220">
        <f t="shared" si="16"/>
        <v>0</v>
      </c>
      <c r="L118" s="222"/>
    </row>
    <row r="119" spans="1:12" ht="27.6" customHeight="1">
      <c r="A119" s="211" t="s">
        <v>4260</v>
      </c>
      <c r="B119" s="212" t="s">
        <v>4261</v>
      </c>
      <c r="C119" s="213" t="s">
        <v>4262</v>
      </c>
      <c r="D119" s="214" t="s">
        <v>4088</v>
      </c>
      <c r="E119" s="215">
        <v>1</v>
      </c>
      <c r="F119" s="218"/>
      <c r="G119" s="217">
        <f t="shared" si="10"/>
        <v>0</v>
      </c>
      <c r="H119" s="218"/>
      <c r="I119" s="217">
        <f t="shared" si="11"/>
        <v>0</v>
      </c>
      <c r="J119" s="219">
        <f t="shared" si="16"/>
        <v>0</v>
      </c>
      <c r="K119" s="220">
        <f t="shared" si="16"/>
        <v>0</v>
      </c>
      <c r="L119" s="222"/>
    </row>
    <row r="120" spans="1:12" ht="27" customHeight="1">
      <c r="A120" s="211" t="s">
        <v>4263</v>
      </c>
      <c r="B120" s="212"/>
      <c r="C120" s="213" t="s">
        <v>4264</v>
      </c>
      <c r="D120" s="214" t="s">
        <v>188</v>
      </c>
      <c r="E120" s="215">
        <v>573</v>
      </c>
      <c r="F120" s="216"/>
      <c r="G120" s="217"/>
      <c r="H120" s="218"/>
      <c r="I120" s="217">
        <f t="shared" si="11"/>
        <v>0</v>
      </c>
      <c r="J120" s="219">
        <f t="shared" si="16"/>
        <v>0</v>
      </c>
      <c r="K120" s="220">
        <f t="shared" si="16"/>
        <v>0</v>
      </c>
      <c r="L120" s="222"/>
    </row>
    <row r="121" spans="1:12" ht="16.2" customHeight="1">
      <c r="A121" s="211" t="s">
        <v>4265</v>
      </c>
      <c r="B121" s="212"/>
      <c r="C121" s="213" t="s">
        <v>4266</v>
      </c>
      <c r="D121" s="214" t="s">
        <v>188</v>
      </c>
      <c r="E121" s="215">
        <v>573</v>
      </c>
      <c r="F121" s="216"/>
      <c r="G121" s="217"/>
      <c r="H121" s="218"/>
      <c r="I121" s="217">
        <f t="shared" si="11"/>
        <v>0</v>
      </c>
      <c r="J121" s="219">
        <f t="shared" si="16"/>
        <v>0</v>
      </c>
      <c r="K121" s="220">
        <f t="shared" si="16"/>
        <v>0</v>
      </c>
      <c r="L121" s="222"/>
    </row>
    <row r="122" spans="1:12" ht="33" customHeight="1">
      <c r="A122" s="211" t="s">
        <v>4267</v>
      </c>
      <c r="B122" s="212"/>
      <c r="C122" s="213" t="s">
        <v>4268</v>
      </c>
      <c r="D122" s="214" t="s">
        <v>215</v>
      </c>
      <c r="E122" s="215">
        <v>1.4</v>
      </c>
      <c r="F122" s="216"/>
      <c r="G122" s="217"/>
      <c r="H122" s="218"/>
      <c r="I122" s="217">
        <f t="shared" si="11"/>
        <v>0</v>
      </c>
      <c r="J122" s="237">
        <f t="shared" si="16"/>
        <v>0</v>
      </c>
      <c r="K122" s="238">
        <f t="shared" si="16"/>
        <v>0</v>
      </c>
      <c r="L122" s="222"/>
    </row>
    <row r="123" spans="1:12" ht="16.2" customHeight="1">
      <c r="A123" s="196"/>
      <c r="B123" s="196"/>
      <c r="C123" s="197"/>
      <c r="D123" s="198"/>
      <c r="E123" s="199"/>
      <c r="F123" s="199"/>
      <c r="G123" s="200"/>
      <c r="H123" s="200"/>
      <c r="I123" s="200"/>
      <c r="J123" s="201"/>
      <c r="K123" s="202"/>
      <c r="L123" s="236"/>
    </row>
    <row r="124" spans="1:12" ht="16.2" customHeight="1">
      <c r="A124" s="204" t="s">
        <v>4269</v>
      </c>
      <c r="B124" s="205"/>
      <c r="C124" s="205" t="s">
        <v>4270</v>
      </c>
      <c r="D124" s="206"/>
      <c r="E124" s="207"/>
      <c r="F124" s="208"/>
      <c r="G124" s="206"/>
      <c r="H124" s="208"/>
      <c r="I124" s="206"/>
      <c r="J124" s="209"/>
      <c r="K124" s="206"/>
      <c r="L124" s="210">
        <f>SUM(K125:K139)</f>
        <v>0</v>
      </c>
    </row>
    <row r="125" spans="1:12" ht="28.2" customHeight="1">
      <c r="A125" s="211" t="s">
        <v>4271</v>
      </c>
      <c r="B125" s="212" t="s">
        <v>4272</v>
      </c>
      <c r="C125" s="213" t="s">
        <v>4273</v>
      </c>
      <c r="D125" s="214" t="s">
        <v>188</v>
      </c>
      <c r="E125" s="215">
        <v>42</v>
      </c>
      <c r="F125" s="218"/>
      <c r="G125" s="217">
        <f t="shared" ref="G125:G135" si="17">E125*F125</f>
        <v>0</v>
      </c>
      <c r="H125" s="218"/>
      <c r="I125" s="217">
        <f t="shared" ref="I125:I139" si="18">E125*H125</f>
        <v>0</v>
      </c>
      <c r="J125" s="219">
        <f t="shared" ref="J125:K139" si="19">+F125+H125</f>
        <v>0</v>
      </c>
      <c r="K125" s="220">
        <f t="shared" si="19"/>
        <v>0</v>
      </c>
      <c r="L125" s="221"/>
    </row>
    <row r="126" spans="1:12" ht="27.6" customHeight="1">
      <c r="A126" s="211" t="s">
        <v>4274</v>
      </c>
      <c r="B126" s="212" t="s">
        <v>4272</v>
      </c>
      <c r="C126" s="213" t="s">
        <v>4275</v>
      </c>
      <c r="D126" s="214" t="s">
        <v>188</v>
      </c>
      <c r="E126" s="215">
        <v>70</v>
      </c>
      <c r="F126" s="218"/>
      <c r="G126" s="217">
        <f t="shared" si="17"/>
        <v>0</v>
      </c>
      <c r="H126" s="218"/>
      <c r="I126" s="217">
        <f t="shared" si="18"/>
        <v>0</v>
      </c>
      <c r="J126" s="219">
        <f t="shared" si="19"/>
        <v>0</v>
      </c>
      <c r="K126" s="220">
        <f t="shared" si="19"/>
        <v>0</v>
      </c>
      <c r="L126" s="222"/>
    </row>
    <row r="127" spans="1:12" ht="29.4" customHeight="1">
      <c r="A127" s="211" t="s">
        <v>4276</v>
      </c>
      <c r="B127" s="212" t="s">
        <v>4272</v>
      </c>
      <c r="C127" s="213" t="s">
        <v>4277</v>
      </c>
      <c r="D127" s="214" t="s">
        <v>188</v>
      </c>
      <c r="E127" s="215">
        <v>10</v>
      </c>
      <c r="F127" s="218"/>
      <c r="G127" s="217">
        <f t="shared" si="17"/>
        <v>0</v>
      </c>
      <c r="H127" s="218"/>
      <c r="I127" s="217">
        <f t="shared" si="18"/>
        <v>0</v>
      </c>
      <c r="J127" s="219">
        <f t="shared" si="19"/>
        <v>0</v>
      </c>
      <c r="K127" s="220">
        <f t="shared" si="19"/>
        <v>0</v>
      </c>
      <c r="L127" s="222"/>
    </row>
    <row r="128" spans="1:12" ht="16.2" customHeight="1">
      <c r="A128" s="211" t="s">
        <v>4278</v>
      </c>
      <c r="B128" s="212" t="s">
        <v>4279</v>
      </c>
      <c r="C128" s="213" t="s">
        <v>4280</v>
      </c>
      <c r="D128" s="214" t="s">
        <v>188</v>
      </c>
      <c r="E128" s="215">
        <v>0.3</v>
      </c>
      <c r="F128" s="218"/>
      <c r="G128" s="217">
        <f t="shared" si="17"/>
        <v>0</v>
      </c>
      <c r="H128" s="218"/>
      <c r="I128" s="217">
        <f t="shared" si="18"/>
        <v>0</v>
      </c>
      <c r="J128" s="219">
        <f>+F128+H128</f>
        <v>0</v>
      </c>
      <c r="K128" s="220">
        <f>+G128+I128</f>
        <v>0</v>
      </c>
      <c r="L128" s="222"/>
    </row>
    <row r="129" spans="1:12" ht="16.2" customHeight="1">
      <c r="A129" s="211" t="s">
        <v>4281</v>
      </c>
      <c r="B129" s="212" t="s">
        <v>4279</v>
      </c>
      <c r="C129" s="213" t="s">
        <v>4282</v>
      </c>
      <c r="D129" s="214" t="s">
        <v>188</v>
      </c>
      <c r="E129" s="215">
        <v>0.3</v>
      </c>
      <c r="F129" s="218"/>
      <c r="G129" s="217">
        <f t="shared" si="17"/>
        <v>0</v>
      </c>
      <c r="H129" s="218"/>
      <c r="I129" s="217">
        <f t="shared" si="18"/>
        <v>0</v>
      </c>
      <c r="J129" s="219">
        <f>+F129+H129</f>
        <v>0</v>
      </c>
      <c r="K129" s="220">
        <f>+G129+I129</f>
        <v>0</v>
      </c>
      <c r="L129" s="222"/>
    </row>
    <row r="130" spans="1:12" ht="16.2" customHeight="1">
      <c r="A130" s="211" t="s">
        <v>4283</v>
      </c>
      <c r="B130" s="212" t="s">
        <v>4284</v>
      </c>
      <c r="C130" s="213" t="s">
        <v>4285</v>
      </c>
      <c r="D130" s="214" t="s">
        <v>330</v>
      </c>
      <c r="E130" s="215">
        <v>3</v>
      </c>
      <c r="F130" s="218"/>
      <c r="G130" s="217">
        <f t="shared" si="17"/>
        <v>0</v>
      </c>
      <c r="H130" s="218"/>
      <c r="I130" s="217">
        <f t="shared" si="18"/>
        <v>0</v>
      </c>
      <c r="J130" s="219">
        <f t="shared" si="19"/>
        <v>0</v>
      </c>
      <c r="K130" s="220">
        <f t="shared" si="19"/>
        <v>0</v>
      </c>
      <c r="L130" s="222"/>
    </row>
    <row r="131" spans="1:12" ht="16.2" customHeight="1">
      <c r="A131" s="211" t="s">
        <v>4286</v>
      </c>
      <c r="B131" s="212" t="s">
        <v>4284</v>
      </c>
      <c r="C131" s="213" t="s">
        <v>4287</v>
      </c>
      <c r="D131" s="214" t="s">
        <v>330</v>
      </c>
      <c r="E131" s="215">
        <v>2</v>
      </c>
      <c r="F131" s="218"/>
      <c r="G131" s="217">
        <f>E131*F131</f>
        <v>0</v>
      </c>
      <c r="H131" s="218"/>
      <c r="I131" s="217">
        <f>E131*H131</f>
        <v>0</v>
      </c>
      <c r="J131" s="219">
        <f>+F131+H131</f>
        <v>0</v>
      </c>
      <c r="K131" s="220">
        <f>+G131+I131</f>
        <v>0</v>
      </c>
      <c r="L131" s="222"/>
    </row>
    <row r="132" spans="1:12" ht="16.2" customHeight="1">
      <c r="A132" s="211" t="s">
        <v>4288</v>
      </c>
      <c r="B132" s="212" t="s">
        <v>4284</v>
      </c>
      <c r="C132" s="213" t="s">
        <v>4289</v>
      </c>
      <c r="D132" s="214" t="s">
        <v>330</v>
      </c>
      <c r="E132" s="215">
        <v>2</v>
      </c>
      <c r="F132" s="218"/>
      <c r="G132" s="217">
        <f t="shared" si="17"/>
        <v>0</v>
      </c>
      <c r="H132" s="218"/>
      <c r="I132" s="217">
        <f t="shared" si="18"/>
        <v>0</v>
      </c>
      <c r="J132" s="219">
        <f t="shared" si="19"/>
        <v>0</v>
      </c>
      <c r="K132" s="220">
        <f t="shared" si="19"/>
        <v>0</v>
      </c>
      <c r="L132" s="222"/>
    </row>
    <row r="133" spans="1:12" ht="16.2" customHeight="1">
      <c r="A133" s="211" t="s">
        <v>4290</v>
      </c>
      <c r="B133" s="212" t="s">
        <v>4291</v>
      </c>
      <c r="C133" s="213" t="s">
        <v>4292</v>
      </c>
      <c r="D133" s="214" t="s">
        <v>330</v>
      </c>
      <c r="E133" s="215">
        <v>1</v>
      </c>
      <c r="F133" s="218"/>
      <c r="G133" s="217">
        <f t="shared" si="17"/>
        <v>0</v>
      </c>
      <c r="H133" s="218"/>
      <c r="I133" s="217">
        <f t="shared" si="18"/>
        <v>0</v>
      </c>
      <c r="J133" s="219">
        <f t="shared" si="19"/>
        <v>0</v>
      </c>
      <c r="K133" s="220">
        <f t="shared" si="19"/>
        <v>0</v>
      </c>
      <c r="L133" s="222"/>
    </row>
    <row r="134" spans="1:12" ht="16.2" customHeight="1">
      <c r="A134" s="211" t="s">
        <v>4293</v>
      </c>
      <c r="B134" s="212" t="s">
        <v>4294</v>
      </c>
      <c r="C134" s="213" t="s">
        <v>4295</v>
      </c>
      <c r="D134" s="214" t="s">
        <v>316</v>
      </c>
      <c r="E134" s="215">
        <v>2</v>
      </c>
      <c r="F134" s="218"/>
      <c r="G134" s="217">
        <f t="shared" si="17"/>
        <v>0</v>
      </c>
      <c r="H134" s="218"/>
      <c r="I134" s="217">
        <f t="shared" si="18"/>
        <v>0</v>
      </c>
      <c r="J134" s="219">
        <f t="shared" si="19"/>
        <v>0</v>
      </c>
      <c r="K134" s="220">
        <f t="shared" si="19"/>
        <v>0</v>
      </c>
      <c r="L134" s="222"/>
    </row>
    <row r="135" spans="1:12" ht="16.2" customHeight="1">
      <c r="A135" s="211" t="s">
        <v>4296</v>
      </c>
      <c r="B135" s="212" t="s">
        <v>4297</v>
      </c>
      <c r="C135" s="213" t="s">
        <v>4298</v>
      </c>
      <c r="D135" s="214" t="s">
        <v>330</v>
      </c>
      <c r="E135" s="215">
        <v>2</v>
      </c>
      <c r="F135" s="218"/>
      <c r="G135" s="217">
        <f t="shared" si="17"/>
        <v>0</v>
      </c>
      <c r="H135" s="218"/>
      <c r="I135" s="217">
        <f t="shared" si="18"/>
        <v>0</v>
      </c>
      <c r="J135" s="219">
        <f t="shared" si="19"/>
        <v>0</v>
      </c>
      <c r="K135" s="220">
        <f t="shared" si="19"/>
        <v>0</v>
      </c>
      <c r="L135" s="222"/>
    </row>
    <row r="136" spans="1:12" ht="16.2" customHeight="1">
      <c r="A136" s="211" t="s">
        <v>4299</v>
      </c>
      <c r="B136" s="212"/>
      <c r="C136" s="213" t="s">
        <v>4300</v>
      </c>
      <c r="D136" s="214" t="s">
        <v>188</v>
      </c>
      <c r="E136" s="215">
        <v>122</v>
      </c>
      <c r="F136" s="216"/>
      <c r="G136" s="217"/>
      <c r="H136" s="218"/>
      <c r="I136" s="217">
        <f t="shared" si="18"/>
        <v>0</v>
      </c>
      <c r="J136" s="219">
        <f>+F136+H136</f>
        <v>0</v>
      </c>
      <c r="K136" s="220">
        <f t="shared" si="19"/>
        <v>0</v>
      </c>
      <c r="L136" s="222"/>
    </row>
    <row r="137" spans="1:12" ht="28.95" customHeight="1">
      <c r="A137" s="211" t="s">
        <v>4301</v>
      </c>
      <c r="B137" s="212"/>
      <c r="C137" s="213" t="s">
        <v>4302</v>
      </c>
      <c r="D137" s="214" t="s">
        <v>4088</v>
      </c>
      <c r="E137" s="215">
        <v>1</v>
      </c>
      <c r="F137" s="216"/>
      <c r="G137" s="217"/>
      <c r="H137" s="218"/>
      <c r="I137" s="217">
        <f t="shared" si="18"/>
        <v>0</v>
      </c>
      <c r="J137" s="219">
        <f>+F137+H137</f>
        <v>0</v>
      </c>
      <c r="K137" s="220">
        <f t="shared" si="19"/>
        <v>0</v>
      </c>
      <c r="L137" s="222"/>
    </row>
    <row r="138" spans="1:12" ht="16.2" customHeight="1">
      <c r="A138" s="211" t="s">
        <v>4303</v>
      </c>
      <c r="B138" s="212"/>
      <c r="C138" s="213" t="s">
        <v>4304</v>
      </c>
      <c r="D138" s="214" t="s">
        <v>4088</v>
      </c>
      <c r="E138" s="215">
        <v>1</v>
      </c>
      <c r="F138" s="216"/>
      <c r="G138" s="217"/>
      <c r="H138" s="218"/>
      <c r="I138" s="217">
        <f t="shared" si="18"/>
        <v>0</v>
      </c>
      <c r="J138" s="219">
        <f>+F138+H138</f>
        <v>0</v>
      </c>
      <c r="K138" s="220">
        <f t="shared" si="19"/>
        <v>0</v>
      </c>
      <c r="L138" s="222"/>
    </row>
    <row r="139" spans="1:12" ht="28.95" customHeight="1">
      <c r="A139" s="211" t="s">
        <v>4305</v>
      </c>
      <c r="B139" s="212"/>
      <c r="C139" s="213" t="s">
        <v>4306</v>
      </c>
      <c r="D139" s="214" t="s">
        <v>215</v>
      </c>
      <c r="E139" s="215">
        <v>0.8</v>
      </c>
      <c r="F139" s="216"/>
      <c r="G139" s="217"/>
      <c r="H139" s="218"/>
      <c r="I139" s="217">
        <f t="shared" si="18"/>
        <v>0</v>
      </c>
      <c r="J139" s="219">
        <f t="shared" si="19"/>
        <v>0</v>
      </c>
      <c r="K139" s="238">
        <f t="shared" si="19"/>
        <v>0</v>
      </c>
      <c r="L139" s="222"/>
    </row>
    <row r="140" spans="1:12" ht="16.2" customHeight="1">
      <c r="A140" s="196"/>
      <c r="B140" s="196"/>
      <c r="C140" s="197"/>
      <c r="D140" s="198"/>
      <c r="E140" s="199"/>
      <c r="F140" s="199"/>
      <c r="G140" s="200"/>
      <c r="H140" s="200"/>
      <c r="I140" s="200"/>
      <c r="J140" s="201"/>
      <c r="K140" s="202"/>
      <c r="L140" s="236"/>
    </row>
    <row r="141" spans="1:12" ht="16.2" customHeight="1">
      <c r="A141" s="204" t="s">
        <v>4307</v>
      </c>
      <c r="B141" s="205"/>
      <c r="C141" s="205" t="s">
        <v>4308</v>
      </c>
      <c r="D141" s="206"/>
      <c r="E141" s="207"/>
      <c r="F141" s="208"/>
      <c r="G141" s="206"/>
      <c r="H141" s="208"/>
      <c r="I141" s="206"/>
      <c r="J141" s="209"/>
      <c r="K141" s="206"/>
      <c r="L141" s="210">
        <f>SUM(K142:K149)</f>
        <v>0</v>
      </c>
    </row>
    <row r="142" spans="1:12" ht="28.2" customHeight="1">
      <c r="A142" s="239" t="s">
        <v>4309</v>
      </c>
      <c r="B142" s="240" t="s">
        <v>4310</v>
      </c>
      <c r="C142" s="241" t="s">
        <v>4311</v>
      </c>
      <c r="D142" s="242" t="s">
        <v>4088</v>
      </c>
      <c r="E142" s="243">
        <v>10</v>
      </c>
      <c r="F142" s="244"/>
      <c r="G142" s="245">
        <f t="shared" ref="G142:G148" si="20">E142*F142</f>
        <v>0</v>
      </c>
      <c r="H142" s="244"/>
      <c r="I142" s="245">
        <f t="shared" ref="I142:I149" si="21">E142*H142</f>
        <v>0</v>
      </c>
      <c r="J142" s="246">
        <f>F142+H142</f>
        <v>0</v>
      </c>
      <c r="K142" s="247">
        <f t="shared" ref="K142:K149" si="22">+G142+I142</f>
        <v>0</v>
      </c>
      <c r="L142" s="248"/>
    </row>
    <row r="143" spans="1:12" ht="40.200000000000003" customHeight="1">
      <c r="A143" s="249" t="s">
        <v>4312</v>
      </c>
      <c r="B143" s="212" t="s">
        <v>4313</v>
      </c>
      <c r="C143" s="213" t="s">
        <v>4314</v>
      </c>
      <c r="D143" s="214" t="s">
        <v>4088</v>
      </c>
      <c r="E143" s="215">
        <v>2</v>
      </c>
      <c r="F143" s="218"/>
      <c r="G143" s="217">
        <f t="shared" si="20"/>
        <v>0</v>
      </c>
      <c r="H143" s="218"/>
      <c r="I143" s="217">
        <f t="shared" si="21"/>
        <v>0</v>
      </c>
      <c r="J143" s="232">
        <f>F143+H143</f>
        <v>0</v>
      </c>
      <c r="K143" s="220">
        <f t="shared" si="22"/>
        <v>0</v>
      </c>
      <c r="L143" s="233"/>
    </row>
    <row r="144" spans="1:12" ht="16.2" customHeight="1">
      <c r="A144" s="249" t="s">
        <v>4315</v>
      </c>
      <c r="B144" s="212" t="s">
        <v>4316</v>
      </c>
      <c r="C144" s="213" t="s">
        <v>4317</v>
      </c>
      <c r="D144" s="214" t="s">
        <v>4088</v>
      </c>
      <c r="E144" s="215">
        <v>17</v>
      </c>
      <c r="F144" s="218"/>
      <c r="G144" s="217">
        <f t="shared" si="20"/>
        <v>0</v>
      </c>
      <c r="H144" s="218"/>
      <c r="I144" s="217">
        <f t="shared" si="21"/>
        <v>0</v>
      </c>
      <c r="J144" s="219">
        <f>+F144+H144</f>
        <v>0</v>
      </c>
      <c r="K144" s="220">
        <f t="shared" si="22"/>
        <v>0</v>
      </c>
      <c r="L144" s="222"/>
    </row>
    <row r="145" spans="1:12" ht="30" customHeight="1">
      <c r="A145" s="249" t="s">
        <v>4318</v>
      </c>
      <c r="B145" s="212" t="s">
        <v>4319</v>
      </c>
      <c r="C145" s="213" t="s">
        <v>4320</v>
      </c>
      <c r="D145" s="214" t="s">
        <v>4088</v>
      </c>
      <c r="E145" s="215">
        <v>2</v>
      </c>
      <c r="F145" s="218"/>
      <c r="G145" s="217">
        <f t="shared" si="20"/>
        <v>0</v>
      </c>
      <c r="H145" s="218"/>
      <c r="I145" s="217">
        <f t="shared" si="21"/>
        <v>0</v>
      </c>
      <c r="J145" s="232">
        <f>F145+H145</f>
        <v>0</v>
      </c>
      <c r="K145" s="220">
        <f t="shared" si="22"/>
        <v>0</v>
      </c>
      <c r="L145" s="233"/>
    </row>
    <row r="146" spans="1:12" ht="40.950000000000003" customHeight="1">
      <c r="A146" s="249" t="s">
        <v>4321</v>
      </c>
      <c r="B146" s="212" t="s">
        <v>4322</v>
      </c>
      <c r="C146" s="213" t="s">
        <v>4323</v>
      </c>
      <c r="D146" s="214" t="s">
        <v>4088</v>
      </c>
      <c r="E146" s="215">
        <v>3</v>
      </c>
      <c r="F146" s="218"/>
      <c r="G146" s="217">
        <f t="shared" si="20"/>
        <v>0</v>
      </c>
      <c r="H146" s="218"/>
      <c r="I146" s="217">
        <f t="shared" si="21"/>
        <v>0</v>
      </c>
      <c r="J146" s="232">
        <f>F146+H146</f>
        <v>0</v>
      </c>
      <c r="K146" s="220">
        <f t="shared" si="22"/>
        <v>0</v>
      </c>
      <c r="L146" s="233"/>
    </row>
    <row r="147" spans="1:12" ht="30" customHeight="1">
      <c r="A147" s="249" t="s">
        <v>4324</v>
      </c>
      <c r="B147" s="212" t="s">
        <v>4325</v>
      </c>
      <c r="C147" s="213" t="s">
        <v>4326</v>
      </c>
      <c r="D147" s="214" t="s">
        <v>4088</v>
      </c>
      <c r="E147" s="215">
        <v>2</v>
      </c>
      <c r="F147" s="218"/>
      <c r="G147" s="217">
        <f t="shared" si="20"/>
        <v>0</v>
      </c>
      <c r="H147" s="218"/>
      <c r="I147" s="217">
        <f t="shared" si="21"/>
        <v>0</v>
      </c>
      <c r="J147" s="232">
        <f>F147+H147</f>
        <v>0</v>
      </c>
      <c r="K147" s="220">
        <f t="shared" si="22"/>
        <v>0</v>
      </c>
      <c r="L147" s="233"/>
    </row>
    <row r="148" spans="1:12" ht="30" customHeight="1">
      <c r="A148" s="249" t="s">
        <v>4327</v>
      </c>
      <c r="B148" s="212" t="s">
        <v>4328</v>
      </c>
      <c r="C148" s="213" t="s">
        <v>4329</v>
      </c>
      <c r="D148" s="214" t="s">
        <v>330</v>
      </c>
      <c r="E148" s="215">
        <v>1</v>
      </c>
      <c r="F148" s="218"/>
      <c r="G148" s="217">
        <f t="shared" si="20"/>
        <v>0</v>
      </c>
      <c r="H148" s="218"/>
      <c r="I148" s="217">
        <f t="shared" si="21"/>
        <v>0</v>
      </c>
      <c r="J148" s="232">
        <f>F148+H148</f>
        <v>0</v>
      </c>
      <c r="K148" s="220">
        <f t="shared" si="22"/>
        <v>0</v>
      </c>
      <c r="L148" s="233"/>
    </row>
    <row r="149" spans="1:12" ht="30.6" customHeight="1">
      <c r="A149" s="249" t="s">
        <v>4330</v>
      </c>
      <c r="B149" s="250"/>
      <c r="C149" s="213" t="s">
        <v>4331</v>
      </c>
      <c r="D149" s="214" t="s">
        <v>215</v>
      </c>
      <c r="E149" s="251">
        <v>1.2</v>
      </c>
      <c r="F149" s="216"/>
      <c r="G149" s="252"/>
      <c r="H149" s="218"/>
      <c r="I149" s="252">
        <f t="shared" si="21"/>
        <v>0</v>
      </c>
      <c r="J149" s="237">
        <f>F149+H149</f>
        <v>0</v>
      </c>
      <c r="K149" s="238">
        <f t="shared" si="22"/>
        <v>0</v>
      </c>
      <c r="L149" s="233"/>
    </row>
    <row r="150" spans="1:12" ht="16.2" customHeight="1">
      <c r="A150" s="196"/>
      <c r="B150" s="253"/>
      <c r="C150" s="254"/>
      <c r="D150" s="255"/>
      <c r="E150" s="256"/>
      <c r="F150" s="256"/>
      <c r="G150" s="257"/>
      <c r="H150" s="257"/>
      <c r="I150" s="257"/>
      <c r="J150" s="201"/>
      <c r="K150" s="202"/>
      <c r="L150" s="236"/>
    </row>
    <row r="151" spans="1:12" ht="16.2" customHeight="1">
      <c r="A151" s="204" t="s">
        <v>4332</v>
      </c>
      <c r="B151" s="205"/>
      <c r="C151" s="205" t="s">
        <v>4333</v>
      </c>
      <c r="D151" s="206"/>
      <c r="E151" s="207"/>
      <c r="F151" s="208"/>
      <c r="G151" s="206"/>
      <c r="H151" s="208"/>
      <c r="I151" s="206"/>
      <c r="J151" s="209"/>
      <c r="K151" s="206"/>
      <c r="L151" s="210">
        <f>SUM(K152:K159)</f>
        <v>0</v>
      </c>
    </row>
    <row r="152" spans="1:12" ht="16.2" customHeight="1">
      <c r="A152" s="231" t="s">
        <v>4334</v>
      </c>
      <c r="B152" s="212" t="s">
        <v>4335</v>
      </c>
      <c r="C152" s="213" t="s">
        <v>4336</v>
      </c>
      <c r="D152" s="214" t="s">
        <v>330</v>
      </c>
      <c r="E152" s="215">
        <v>55</v>
      </c>
      <c r="F152" s="218"/>
      <c r="G152" s="217">
        <f t="shared" ref="G152:G158" si="23">E152*F152</f>
        <v>0</v>
      </c>
      <c r="H152" s="218"/>
      <c r="I152" s="217">
        <f t="shared" ref="I152:I159" si="24">E152*H152</f>
        <v>0</v>
      </c>
      <c r="J152" s="219">
        <f t="shared" ref="J152:K159" si="25">+F152+H152</f>
        <v>0</v>
      </c>
      <c r="K152" s="220">
        <f t="shared" si="25"/>
        <v>0</v>
      </c>
      <c r="L152" s="221"/>
    </row>
    <row r="153" spans="1:12" ht="29.4" customHeight="1">
      <c r="A153" s="231" t="s">
        <v>4337</v>
      </c>
      <c r="B153" s="212" t="s">
        <v>4338</v>
      </c>
      <c r="C153" s="213" t="s">
        <v>4339</v>
      </c>
      <c r="D153" s="214" t="s">
        <v>330</v>
      </c>
      <c r="E153" s="215">
        <v>17</v>
      </c>
      <c r="F153" s="218"/>
      <c r="G153" s="217">
        <f t="shared" si="23"/>
        <v>0</v>
      </c>
      <c r="H153" s="218"/>
      <c r="I153" s="217">
        <f t="shared" si="24"/>
        <v>0</v>
      </c>
      <c r="J153" s="219">
        <f t="shared" si="25"/>
        <v>0</v>
      </c>
      <c r="K153" s="220">
        <f t="shared" si="25"/>
        <v>0</v>
      </c>
      <c r="L153" s="222"/>
    </row>
    <row r="154" spans="1:12" ht="42.6" customHeight="1">
      <c r="A154" s="231" t="s">
        <v>4340</v>
      </c>
      <c r="B154" s="212" t="s">
        <v>4341</v>
      </c>
      <c r="C154" s="213" t="s">
        <v>4342</v>
      </c>
      <c r="D154" s="214" t="s">
        <v>330</v>
      </c>
      <c r="E154" s="215">
        <v>2</v>
      </c>
      <c r="F154" s="218"/>
      <c r="G154" s="217">
        <f t="shared" si="23"/>
        <v>0</v>
      </c>
      <c r="H154" s="218"/>
      <c r="I154" s="217">
        <f t="shared" si="24"/>
        <v>0</v>
      </c>
      <c r="J154" s="219">
        <f t="shared" si="25"/>
        <v>0</v>
      </c>
      <c r="K154" s="220">
        <f t="shared" si="25"/>
        <v>0</v>
      </c>
      <c r="L154" s="222"/>
    </row>
    <row r="155" spans="1:12" ht="28.95" customHeight="1">
      <c r="A155" s="231" t="s">
        <v>4343</v>
      </c>
      <c r="B155" s="212" t="s">
        <v>4344</v>
      </c>
      <c r="C155" s="213" t="s">
        <v>4345</v>
      </c>
      <c r="D155" s="214" t="s">
        <v>330</v>
      </c>
      <c r="E155" s="215">
        <v>1</v>
      </c>
      <c r="F155" s="218"/>
      <c r="G155" s="217">
        <f>E155*F155</f>
        <v>0</v>
      </c>
      <c r="H155" s="218"/>
      <c r="I155" s="217">
        <f>E155*H155</f>
        <v>0</v>
      </c>
      <c r="J155" s="219">
        <f t="shared" si="25"/>
        <v>0</v>
      </c>
      <c r="K155" s="220">
        <f t="shared" si="25"/>
        <v>0</v>
      </c>
      <c r="L155" s="222"/>
    </row>
    <row r="156" spans="1:12" ht="41.4" customHeight="1">
      <c r="A156" s="231" t="s">
        <v>4346</v>
      </c>
      <c r="B156" s="212" t="s">
        <v>4347</v>
      </c>
      <c r="C156" s="213" t="s">
        <v>4348</v>
      </c>
      <c r="D156" s="214" t="s">
        <v>4088</v>
      </c>
      <c r="E156" s="215">
        <v>16</v>
      </c>
      <c r="F156" s="218"/>
      <c r="G156" s="217">
        <f>E156*F156</f>
        <v>0</v>
      </c>
      <c r="H156" s="218"/>
      <c r="I156" s="217">
        <f>E156*H156</f>
        <v>0</v>
      </c>
      <c r="J156" s="219">
        <f t="shared" si="25"/>
        <v>0</v>
      </c>
      <c r="K156" s="220">
        <f t="shared" si="25"/>
        <v>0</v>
      </c>
      <c r="L156" s="222"/>
    </row>
    <row r="157" spans="1:12" ht="55.2" customHeight="1">
      <c r="A157" s="231" t="s">
        <v>4349</v>
      </c>
      <c r="B157" s="212" t="s">
        <v>4350</v>
      </c>
      <c r="C157" s="213" t="s">
        <v>4351</v>
      </c>
      <c r="D157" s="214" t="s">
        <v>4088</v>
      </c>
      <c r="E157" s="215">
        <v>2</v>
      </c>
      <c r="F157" s="218"/>
      <c r="G157" s="217">
        <f>E157*F157</f>
        <v>0</v>
      </c>
      <c r="H157" s="218"/>
      <c r="I157" s="217">
        <f>E157*H157</f>
        <v>0</v>
      </c>
      <c r="J157" s="219">
        <f>+F157+H157</f>
        <v>0</v>
      </c>
      <c r="K157" s="220">
        <f>+G157+I157</f>
        <v>0</v>
      </c>
      <c r="L157" s="222"/>
    </row>
    <row r="158" spans="1:12" ht="31.2" customHeight="1">
      <c r="A158" s="231" t="s">
        <v>4352</v>
      </c>
      <c r="B158" s="212" t="s">
        <v>4353</v>
      </c>
      <c r="C158" s="213" t="s">
        <v>4354</v>
      </c>
      <c r="D158" s="214" t="s">
        <v>330</v>
      </c>
      <c r="E158" s="215">
        <v>2</v>
      </c>
      <c r="F158" s="218"/>
      <c r="G158" s="217">
        <f t="shared" si="23"/>
        <v>0</v>
      </c>
      <c r="H158" s="218"/>
      <c r="I158" s="217">
        <f t="shared" si="24"/>
        <v>0</v>
      </c>
      <c r="J158" s="219">
        <f t="shared" si="25"/>
        <v>0</v>
      </c>
      <c r="K158" s="220">
        <f t="shared" si="25"/>
        <v>0</v>
      </c>
      <c r="L158" s="222"/>
    </row>
    <row r="159" spans="1:12" ht="27" customHeight="1">
      <c r="A159" s="231" t="s">
        <v>4355</v>
      </c>
      <c r="B159" s="212"/>
      <c r="C159" s="213" t="s">
        <v>4331</v>
      </c>
      <c r="D159" s="214" t="s">
        <v>215</v>
      </c>
      <c r="E159" s="215">
        <v>0.25</v>
      </c>
      <c r="F159" s="216"/>
      <c r="G159" s="217"/>
      <c r="H159" s="218"/>
      <c r="I159" s="217">
        <f t="shared" si="24"/>
        <v>0</v>
      </c>
      <c r="J159" s="237">
        <f t="shared" si="25"/>
        <v>0</v>
      </c>
      <c r="K159" s="238">
        <f t="shared" si="25"/>
        <v>0</v>
      </c>
      <c r="L159" s="222"/>
    </row>
    <row r="160" spans="1:12" ht="13.8">
      <c r="A160" s="258"/>
      <c r="B160" s="259"/>
      <c r="C160" s="260"/>
      <c r="D160" s="250"/>
      <c r="E160" s="261"/>
      <c r="F160" s="262"/>
      <c r="G160" s="252"/>
      <c r="H160" s="262"/>
      <c r="I160" s="252"/>
      <c r="J160" s="201"/>
      <c r="K160" s="202"/>
      <c r="L160" s="222"/>
    </row>
  </sheetData>
  <mergeCells count="8">
    <mergeCell ref="C15:L15"/>
    <mergeCell ref="A1:L1"/>
    <mergeCell ref="A2:L2"/>
    <mergeCell ref="C9:K9"/>
    <mergeCell ref="C10:K10"/>
    <mergeCell ref="C11:K11"/>
    <mergeCell ref="F13:I13"/>
    <mergeCell ref="J13:L1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N322"/>
  <sheetViews>
    <sheetView workbookViewId="0">
      <selection activeCell="H202" sqref="H202"/>
    </sheetView>
  </sheetViews>
  <sheetFormatPr defaultColWidth="9.140625" defaultRowHeight="11.4"/>
  <cols>
    <col min="1" max="1" width="3.42578125" style="270" customWidth="1"/>
    <col min="2" max="2" width="13.7109375" style="270" customWidth="1"/>
    <col min="3" max="3" width="60.7109375" style="270" customWidth="1"/>
    <col min="4" max="4" width="5.140625" style="270" customWidth="1"/>
    <col min="5" max="5" width="9.140625" style="270"/>
    <col min="6" max="6" width="13.140625" style="270" customWidth="1"/>
    <col min="7" max="7" width="12.85546875" style="270" customWidth="1"/>
    <col min="8" max="8" width="15" style="270" customWidth="1"/>
    <col min="9" max="9" width="12.7109375" style="270" customWidth="1"/>
    <col min="10" max="10" width="3.85546875" style="270" customWidth="1"/>
    <col min="11" max="11" width="15.7109375" style="270" customWidth="1"/>
    <col min="12" max="16384" width="9.140625" style="270"/>
  </cols>
  <sheetData>
    <row r="1" spans="1:12" ht="13.2" thickTop="1" thickBot="1">
      <c r="A1" s="263"/>
      <c r="B1" s="263" t="s">
        <v>22</v>
      </c>
      <c r="C1" s="264" t="s">
        <v>4356</v>
      </c>
      <c r="D1" s="265"/>
      <c r="E1" s="266"/>
      <c r="F1" s="267"/>
      <c r="G1" s="267"/>
      <c r="H1" s="268"/>
      <c r="I1" s="268"/>
      <c r="J1" s="269"/>
    </row>
    <row r="2" spans="1:12" ht="12.6" thickTop="1">
      <c r="A2" s="271"/>
      <c r="B2" s="272"/>
      <c r="C2" s="273"/>
      <c r="D2" s="274" t="s">
        <v>4357</v>
      </c>
      <c r="E2" s="275"/>
      <c r="F2" s="276" t="s">
        <v>4358</v>
      </c>
      <c r="G2" s="277" t="s">
        <v>4359</v>
      </c>
      <c r="H2" s="278" t="s">
        <v>4360</v>
      </c>
      <c r="I2" s="278" t="s">
        <v>4361</v>
      </c>
      <c r="J2" s="279" t="s">
        <v>4362</v>
      </c>
      <c r="K2" s="278" t="s">
        <v>4363</v>
      </c>
      <c r="L2" s="280"/>
    </row>
    <row r="3" spans="1:12" ht="12">
      <c r="A3" s="271"/>
      <c r="B3" s="272"/>
      <c r="C3" s="281" t="s">
        <v>4364</v>
      </c>
      <c r="D3" s="271"/>
      <c r="E3" s="282"/>
      <c r="F3" s="278"/>
      <c r="G3" s="283"/>
      <c r="H3" s="278"/>
      <c r="I3" s="278"/>
      <c r="J3" s="284"/>
      <c r="K3" s="278"/>
      <c r="L3" s="280"/>
    </row>
    <row r="4" spans="1:12" ht="12">
      <c r="A4" s="271" t="s">
        <v>4365</v>
      </c>
      <c r="B4" s="273" t="s">
        <v>22</v>
      </c>
      <c r="C4" s="273" t="s">
        <v>4366</v>
      </c>
      <c r="D4" s="271" t="s">
        <v>4367</v>
      </c>
      <c r="E4" s="282">
        <v>1</v>
      </c>
      <c r="F4" s="285"/>
      <c r="G4" s="278"/>
      <c r="H4" s="278">
        <f>E4*F4</f>
        <v>0</v>
      </c>
      <c r="I4" s="278" t="s">
        <v>22</v>
      </c>
      <c r="J4" s="286"/>
      <c r="K4" s="278" t="s">
        <v>22</v>
      </c>
      <c r="L4" s="280"/>
    </row>
    <row r="5" spans="1:12" ht="12">
      <c r="A5" s="271" t="s">
        <v>22</v>
      </c>
      <c r="B5" s="273" t="s">
        <v>4368</v>
      </c>
      <c r="C5" s="287" t="s">
        <v>4369</v>
      </c>
      <c r="D5" s="271" t="s">
        <v>4367</v>
      </c>
      <c r="E5" s="282">
        <v>2</v>
      </c>
      <c r="F5" s="278"/>
      <c r="G5" s="285"/>
      <c r="H5" s="278">
        <v>0</v>
      </c>
      <c r="I5" s="278">
        <f>E5*G5</f>
        <v>0</v>
      </c>
      <c r="J5" s="288"/>
      <c r="K5" s="280"/>
      <c r="L5" s="280"/>
    </row>
    <row r="6" spans="1:12" ht="12">
      <c r="A6" s="271"/>
      <c r="B6" s="271" t="s">
        <v>22</v>
      </c>
      <c r="C6" s="287" t="s">
        <v>4370</v>
      </c>
      <c r="D6" s="271" t="s">
        <v>4367</v>
      </c>
      <c r="E6" s="282">
        <v>1</v>
      </c>
      <c r="F6" s="278"/>
      <c r="G6" s="278"/>
      <c r="H6" s="278">
        <f t="shared" ref="H6:H45" si="0">E6*F6</f>
        <v>0</v>
      </c>
      <c r="I6" s="278">
        <f t="shared" ref="I6:I45" si="1">E6*G6</f>
        <v>0</v>
      </c>
      <c r="J6" s="286"/>
      <c r="K6" s="280"/>
      <c r="L6" s="280"/>
    </row>
    <row r="7" spans="1:12" ht="12">
      <c r="A7" s="271"/>
      <c r="B7" s="271"/>
      <c r="C7" s="287" t="s">
        <v>4371</v>
      </c>
      <c r="D7" s="271"/>
      <c r="E7" s="282" t="s">
        <v>22</v>
      </c>
      <c r="F7" s="278"/>
      <c r="G7" s="278"/>
      <c r="H7" s="278">
        <v>0</v>
      </c>
      <c r="I7" s="278">
        <v>0</v>
      </c>
      <c r="J7" s="286"/>
      <c r="K7" s="280"/>
      <c r="L7" s="280"/>
    </row>
    <row r="8" spans="1:12" ht="12">
      <c r="A8" s="271"/>
      <c r="B8" s="271" t="s">
        <v>22</v>
      </c>
      <c r="C8" s="287" t="s">
        <v>4372</v>
      </c>
      <c r="D8" s="271" t="s">
        <v>330</v>
      </c>
      <c r="E8" s="282">
        <v>1</v>
      </c>
      <c r="F8" s="278"/>
      <c r="G8" s="278"/>
      <c r="H8" s="278">
        <f t="shared" si="0"/>
        <v>0</v>
      </c>
      <c r="I8" s="278">
        <f t="shared" si="1"/>
        <v>0</v>
      </c>
      <c r="J8" s="286"/>
      <c r="K8" s="280"/>
      <c r="L8" s="280"/>
    </row>
    <row r="9" spans="1:12" ht="12">
      <c r="A9" s="271"/>
      <c r="B9" s="271" t="s">
        <v>22</v>
      </c>
      <c r="C9" s="287" t="s">
        <v>4373</v>
      </c>
      <c r="D9" s="271" t="s">
        <v>330</v>
      </c>
      <c r="E9" s="282">
        <v>2</v>
      </c>
      <c r="F9" s="278"/>
      <c r="G9" s="278"/>
      <c r="H9" s="278">
        <f t="shared" si="0"/>
        <v>0</v>
      </c>
      <c r="I9" s="278">
        <f t="shared" si="1"/>
        <v>0</v>
      </c>
      <c r="J9" s="286"/>
      <c r="K9" s="280"/>
      <c r="L9" s="280"/>
    </row>
    <row r="10" spans="1:12" ht="12">
      <c r="A10" s="271"/>
      <c r="B10" s="271" t="s">
        <v>22</v>
      </c>
      <c r="C10" s="287" t="s">
        <v>4374</v>
      </c>
      <c r="D10" s="271" t="s">
        <v>330</v>
      </c>
      <c r="E10" s="282">
        <v>1</v>
      </c>
      <c r="F10" s="278"/>
      <c r="G10" s="278"/>
      <c r="H10" s="278">
        <f t="shared" si="0"/>
        <v>0</v>
      </c>
      <c r="I10" s="278">
        <f t="shared" si="1"/>
        <v>0</v>
      </c>
      <c r="J10" s="286"/>
      <c r="K10" s="280"/>
      <c r="L10" s="280"/>
    </row>
    <row r="11" spans="1:12" ht="12">
      <c r="A11" s="271"/>
      <c r="B11" s="271" t="s">
        <v>22</v>
      </c>
      <c r="C11" s="287" t="s">
        <v>4375</v>
      </c>
      <c r="D11" s="271" t="s">
        <v>4376</v>
      </c>
      <c r="E11" s="282">
        <v>1</v>
      </c>
      <c r="F11" s="278"/>
      <c r="G11" s="278"/>
      <c r="H11" s="278">
        <f t="shared" si="0"/>
        <v>0</v>
      </c>
      <c r="I11" s="278">
        <f t="shared" si="1"/>
        <v>0</v>
      </c>
      <c r="J11" s="286"/>
      <c r="K11" s="280"/>
      <c r="L11" s="280"/>
    </row>
    <row r="12" spans="1:12" ht="12">
      <c r="A12" s="271"/>
      <c r="B12" s="271" t="s">
        <v>22</v>
      </c>
      <c r="C12" s="287" t="s">
        <v>4377</v>
      </c>
      <c r="D12" s="271" t="s">
        <v>330</v>
      </c>
      <c r="E12" s="282">
        <v>1</v>
      </c>
      <c r="F12" s="278"/>
      <c r="G12" s="278"/>
      <c r="H12" s="278">
        <f t="shared" si="0"/>
        <v>0</v>
      </c>
      <c r="I12" s="278">
        <f t="shared" si="1"/>
        <v>0</v>
      </c>
      <c r="J12" s="286"/>
      <c r="K12" s="280"/>
      <c r="L12" s="280"/>
    </row>
    <row r="13" spans="1:12" ht="12">
      <c r="A13" s="271"/>
      <c r="B13" s="271" t="s">
        <v>22</v>
      </c>
      <c r="C13" s="287" t="s">
        <v>4378</v>
      </c>
      <c r="D13" s="271" t="s">
        <v>330</v>
      </c>
      <c r="E13" s="282">
        <v>2</v>
      </c>
      <c r="F13" s="278"/>
      <c r="G13" s="278"/>
      <c r="H13" s="278">
        <f t="shared" si="0"/>
        <v>0</v>
      </c>
      <c r="I13" s="278">
        <f t="shared" si="1"/>
        <v>0</v>
      </c>
      <c r="J13" s="286"/>
      <c r="K13" s="280"/>
      <c r="L13" s="280"/>
    </row>
    <row r="14" spans="1:12" ht="12">
      <c r="A14" s="271"/>
      <c r="B14" s="271" t="s">
        <v>22</v>
      </c>
      <c r="C14" s="287" t="s">
        <v>4379</v>
      </c>
      <c r="D14" s="271" t="s">
        <v>330</v>
      </c>
      <c r="E14" s="282">
        <v>1</v>
      </c>
      <c r="F14" s="278"/>
      <c r="G14" s="278"/>
      <c r="H14" s="278">
        <f t="shared" si="0"/>
        <v>0</v>
      </c>
      <c r="I14" s="278">
        <f t="shared" si="1"/>
        <v>0</v>
      </c>
      <c r="J14" s="286"/>
      <c r="K14" s="280"/>
      <c r="L14" s="280"/>
    </row>
    <row r="15" spans="1:12" ht="12">
      <c r="A15" s="271"/>
      <c r="B15" s="271" t="s">
        <v>22</v>
      </c>
      <c r="C15" s="287" t="s">
        <v>4380</v>
      </c>
      <c r="D15" s="271" t="s">
        <v>330</v>
      </c>
      <c r="E15" s="282">
        <v>1</v>
      </c>
      <c r="F15" s="278"/>
      <c r="G15" s="278"/>
      <c r="H15" s="278">
        <f t="shared" si="0"/>
        <v>0</v>
      </c>
      <c r="I15" s="278">
        <f t="shared" si="1"/>
        <v>0</v>
      </c>
      <c r="J15" s="286"/>
      <c r="K15" s="280"/>
      <c r="L15" s="280"/>
    </row>
    <row r="16" spans="1:12" ht="12">
      <c r="A16" s="271"/>
      <c r="B16" s="271" t="s">
        <v>22</v>
      </c>
      <c r="C16" s="287" t="s">
        <v>4381</v>
      </c>
      <c r="D16" s="271" t="s">
        <v>330</v>
      </c>
      <c r="E16" s="282">
        <v>1</v>
      </c>
      <c r="F16" s="278"/>
      <c r="G16" s="278"/>
      <c r="H16" s="278">
        <f t="shared" si="0"/>
        <v>0</v>
      </c>
      <c r="I16" s="278">
        <f t="shared" si="1"/>
        <v>0</v>
      </c>
      <c r="J16" s="286"/>
      <c r="K16" s="280"/>
      <c r="L16" s="280"/>
    </row>
    <row r="17" spans="1:12" ht="12">
      <c r="A17" s="271"/>
      <c r="B17" s="271" t="s">
        <v>22</v>
      </c>
      <c r="C17" s="287" t="s">
        <v>4382</v>
      </c>
      <c r="D17" s="271" t="s">
        <v>330</v>
      </c>
      <c r="E17" s="282">
        <v>1</v>
      </c>
      <c r="F17" s="278"/>
      <c r="G17" s="278"/>
      <c r="H17" s="278">
        <f t="shared" si="0"/>
        <v>0</v>
      </c>
      <c r="I17" s="278">
        <f t="shared" si="1"/>
        <v>0</v>
      </c>
      <c r="J17" s="286"/>
      <c r="K17" s="280"/>
      <c r="L17" s="280"/>
    </row>
    <row r="18" spans="1:12" ht="12">
      <c r="A18" s="271"/>
      <c r="B18" s="271" t="s">
        <v>22</v>
      </c>
      <c r="C18" s="287" t="s">
        <v>4383</v>
      </c>
      <c r="D18" s="271" t="s">
        <v>330</v>
      </c>
      <c r="E18" s="282">
        <v>1</v>
      </c>
      <c r="F18" s="278"/>
      <c r="G18" s="278"/>
      <c r="H18" s="278">
        <f t="shared" si="0"/>
        <v>0</v>
      </c>
      <c r="I18" s="278">
        <f t="shared" si="1"/>
        <v>0</v>
      </c>
      <c r="J18" s="286"/>
      <c r="K18" s="280"/>
      <c r="L18" s="280"/>
    </row>
    <row r="19" spans="1:12" ht="12">
      <c r="A19" s="271"/>
      <c r="B19" s="271" t="s">
        <v>22</v>
      </c>
      <c r="C19" s="287" t="s">
        <v>4384</v>
      </c>
      <c r="D19" s="271" t="s">
        <v>330</v>
      </c>
      <c r="E19" s="282">
        <v>1</v>
      </c>
      <c r="F19" s="278"/>
      <c r="G19" s="278"/>
      <c r="H19" s="278">
        <f t="shared" si="0"/>
        <v>0</v>
      </c>
      <c r="I19" s="278">
        <f t="shared" si="1"/>
        <v>0</v>
      </c>
      <c r="J19" s="286"/>
      <c r="K19" s="280"/>
      <c r="L19" s="280"/>
    </row>
    <row r="20" spans="1:12" ht="12">
      <c r="A20" s="271"/>
      <c r="B20" s="271" t="s">
        <v>22</v>
      </c>
      <c r="C20" s="287" t="s">
        <v>4378</v>
      </c>
      <c r="D20" s="271" t="s">
        <v>330</v>
      </c>
      <c r="E20" s="282">
        <v>4</v>
      </c>
      <c r="F20" s="278"/>
      <c r="G20" s="278"/>
      <c r="H20" s="278">
        <f t="shared" si="0"/>
        <v>0</v>
      </c>
      <c r="I20" s="278">
        <f t="shared" si="1"/>
        <v>0</v>
      </c>
      <c r="J20" s="286"/>
      <c r="K20" s="280"/>
      <c r="L20" s="280"/>
    </row>
    <row r="21" spans="1:12" ht="12">
      <c r="A21" s="271"/>
      <c r="B21" s="271" t="s">
        <v>4385</v>
      </c>
      <c r="C21" s="287" t="s">
        <v>4386</v>
      </c>
      <c r="D21" s="271" t="s">
        <v>4387</v>
      </c>
      <c r="E21" s="282">
        <v>2</v>
      </c>
      <c r="F21" s="285"/>
      <c r="G21" s="278"/>
      <c r="H21" s="278">
        <f t="shared" si="0"/>
        <v>0</v>
      </c>
      <c r="I21" s="278">
        <f t="shared" si="1"/>
        <v>0</v>
      </c>
      <c r="J21" s="286"/>
      <c r="K21" s="280"/>
      <c r="L21" s="280"/>
    </row>
    <row r="22" spans="1:12" ht="12">
      <c r="A22" s="271"/>
      <c r="B22" s="271" t="s">
        <v>4388</v>
      </c>
      <c r="C22" s="287" t="s">
        <v>4389</v>
      </c>
      <c r="D22" s="271" t="s">
        <v>4387</v>
      </c>
      <c r="E22" s="282">
        <v>1</v>
      </c>
      <c r="F22" s="285"/>
      <c r="G22" s="278"/>
      <c r="H22" s="278">
        <f t="shared" si="0"/>
        <v>0</v>
      </c>
      <c r="I22" s="278">
        <f t="shared" si="1"/>
        <v>0</v>
      </c>
      <c r="J22" s="286"/>
      <c r="K22" s="280"/>
      <c r="L22" s="280"/>
    </row>
    <row r="23" spans="1:12" ht="12">
      <c r="A23" s="271"/>
      <c r="B23" s="271"/>
      <c r="C23" s="287" t="s">
        <v>4390</v>
      </c>
      <c r="D23" s="271" t="s">
        <v>330</v>
      </c>
      <c r="E23" s="282">
        <v>3</v>
      </c>
      <c r="F23" s="285"/>
      <c r="G23" s="278"/>
      <c r="H23" s="278">
        <f t="shared" si="0"/>
        <v>0</v>
      </c>
      <c r="I23" s="278">
        <f t="shared" si="1"/>
        <v>0</v>
      </c>
      <c r="J23" s="286"/>
      <c r="K23" s="280"/>
      <c r="L23" s="280"/>
    </row>
    <row r="24" spans="1:12" ht="12">
      <c r="A24" s="271"/>
      <c r="B24" s="271"/>
      <c r="C24" s="287" t="s">
        <v>4391</v>
      </c>
      <c r="D24" s="271" t="s">
        <v>330</v>
      </c>
      <c r="E24" s="282">
        <v>1</v>
      </c>
      <c r="F24" s="285"/>
      <c r="G24" s="278"/>
      <c r="H24" s="278">
        <f t="shared" si="0"/>
        <v>0</v>
      </c>
      <c r="I24" s="278">
        <f t="shared" si="1"/>
        <v>0</v>
      </c>
      <c r="J24" s="286"/>
      <c r="K24" s="280"/>
      <c r="L24" s="280"/>
    </row>
    <row r="25" spans="1:12" ht="12">
      <c r="A25" s="271"/>
      <c r="B25" s="271"/>
      <c r="C25" s="287" t="s">
        <v>4392</v>
      </c>
      <c r="D25" s="271" t="s">
        <v>330</v>
      </c>
      <c r="E25" s="282">
        <v>1</v>
      </c>
      <c r="F25" s="285"/>
      <c r="G25" s="285"/>
      <c r="H25" s="278">
        <f t="shared" si="0"/>
        <v>0</v>
      </c>
      <c r="I25" s="278">
        <f t="shared" si="1"/>
        <v>0</v>
      </c>
      <c r="J25" s="286"/>
      <c r="K25" s="280"/>
      <c r="L25" s="280"/>
    </row>
    <row r="26" spans="1:12" ht="12">
      <c r="A26" s="271"/>
      <c r="B26" s="271"/>
      <c r="C26" s="287" t="s">
        <v>4393</v>
      </c>
      <c r="D26" s="271" t="s">
        <v>330</v>
      </c>
      <c r="E26" s="282">
        <v>1</v>
      </c>
      <c r="F26" s="285"/>
      <c r="G26" s="278"/>
      <c r="H26" s="278">
        <f t="shared" si="0"/>
        <v>0</v>
      </c>
      <c r="I26" s="278">
        <f t="shared" si="1"/>
        <v>0</v>
      </c>
      <c r="J26" s="286"/>
      <c r="K26" s="280"/>
      <c r="L26" s="280"/>
    </row>
    <row r="27" spans="1:12" ht="12">
      <c r="A27" s="271"/>
      <c r="B27" s="271"/>
      <c r="C27" s="287" t="s">
        <v>4394</v>
      </c>
      <c r="D27" s="271" t="s">
        <v>330</v>
      </c>
      <c r="E27" s="282">
        <v>4</v>
      </c>
      <c r="F27" s="285"/>
      <c r="G27" s="278"/>
      <c r="H27" s="278">
        <f t="shared" si="0"/>
        <v>0</v>
      </c>
      <c r="I27" s="278">
        <f t="shared" si="1"/>
        <v>0</v>
      </c>
      <c r="J27" s="286"/>
      <c r="K27" s="280"/>
      <c r="L27" s="280"/>
    </row>
    <row r="28" spans="1:12" ht="12">
      <c r="A28" s="271" t="s">
        <v>4395</v>
      </c>
      <c r="B28" s="271"/>
      <c r="C28" s="287" t="s">
        <v>4396</v>
      </c>
      <c r="D28" s="271" t="s">
        <v>330</v>
      </c>
      <c r="E28" s="282">
        <v>2</v>
      </c>
      <c r="F28" s="285"/>
      <c r="G28" s="278"/>
      <c r="H28" s="278">
        <f t="shared" si="0"/>
        <v>0</v>
      </c>
      <c r="I28" s="278">
        <f t="shared" si="1"/>
        <v>0</v>
      </c>
      <c r="J28" s="286"/>
      <c r="K28" s="280"/>
      <c r="L28" s="280"/>
    </row>
    <row r="29" spans="1:12" ht="12">
      <c r="A29" s="271"/>
      <c r="B29" s="271"/>
      <c r="C29" s="287" t="s">
        <v>4397</v>
      </c>
      <c r="D29" s="271" t="s">
        <v>330</v>
      </c>
      <c r="E29" s="282">
        <v>1</v>
      </c>
      <c r="F29" s="285"/>
      <c r="G29" s="278"/>
      <c r="H29" s="278">
        <f t="shared" si="0"/>
        <v>0</v>
      </c>
      <c r="I29" s="278">
        <f t="shared" si="1"/>
        <v>0</v>
      </c>
      <c r="J29" s="286"/>
      <c r="K29" s="280"/>
      <c r="L29" s="280"/>
    </row>
    <row r="30" spans="1:12" ht="12">
      <c r="A30" s="271"/>
      <c r="B30" s="271"/>
      <c r="C30" s="287" t="s">
        <v>4398</v>
      </c>
      <c r="D30" s="271"/>
      <c r="E30" s="282"/>
      <c r="F30" s="278"/>
      <c r="G30" s="278"/>
      <c r="H30" s="278">
        <f t="shared" si="0"/>
        <v>0</v>
      </c>
      <c r="I30" s="278">
        <f t="shared" si="1"/>
        <v>0</v>
      </c>
      <c r="J30" s="286"/>
      <c r="K30" s="280"/>
      <c r="L30" s="280"/>
    </row>
    <row r="31" spans="1:12" ht="12">
      <c r="A31" s="289" t="s">
        <v>22</v>
      </c>
      <c r="B31" s="271"/>
      <c r="C31" s="287" t="s">
        <v>4399</v>
      </c>
      <c r="D31" s="271"/>
      <c r="E31" s="282"/>
      <c r="F31" s="278"/>
      <c r="G31" s="278"/>
      <c r="H31" s="278">
        <f t="shared" si="0"/>
        <v>0</v>
      </c>
      <c r="I31" s="278">
        <f t="shared" si="1"/>
        <v>0</v>
      </c>
      <c r="J31" s="286"/>
      <c r="K31" s="280"/>
      <c r="L31" s="280"/>
    </row>
    <row r="32" spans="1:12" ht="12">
      <c r="A32" s="271"/>
      <c r="B32" s="271"/>
      <c r="C32" s="287" t="s">
        <v>4400</v>
      </c>
      <c r="D32" s="271" t="s">
        <v>22</v>
      </c>
      <c r="E32" s="282" t="s">
        <v>22</v>
      </c>
      <c r="F32" s="278"/>
      <c r="G32" s="278"/>
      <c r="H32" s="278">
        <v>0</v>
      </c>
      <c r="I32" s="278">
        <v>0</v>
      </c>
      <c r="J32" s="286"/>
      <c r="K32" s="280"/>
      <c r="L32" s="280"/>
    </row>
    <row r="33" spans="1:12" ht="12">
      <c r="A33" s="271"/>
      <c r="B33" s="271"/>
      <c r="C33" s="287" t="s">
        <v>4401</v>
      </c>
      <c r="D33" s="271" t="s">
        <v>22</v>
      </c>
      <c r="E33" s="282" t="s">
        <v>22</v>
      </c>
      <c r="F33" s="278"/>
      <c r="G33" s="278"/>
      <c r="H33" s="278">
        <v>0</v>
      </c>
      <c r="I33" s="278">
        <v>0</v>
      </c>
      <c r="J33" s="286"/>
      <c r="K33" s="280"/>
      <c r="L33" s="280"/>
    </row>
    <row r="34" spans="1:12" ht="12">
      <c r="A34" s="271"/>
      <c r="B34" s="271"/>
      <c r="C34" s="287" t="s">
        <v>4402</v>
      </c>
      <c r="D34" s="271"/>
      <c r="E34" s="282"/>
      <c r="F34" s="278"/>
      <c r="G34" s="278"/>
      <c r="H34" s="278">
        <f t="shared" si="0"/>
        <v>0</v>
      </c>
      <c r="I34" s="278">
        <f t="shared" si="1"/>
        <v>0</v>
      </c>
      <c r="J34" s="286"/>
      <c r="K34" s="280"/>
      <c r="L34" s="280"/>
    </row>
    <row r="35" spans="1:12" ht="12">
      <c r="A35" s="271"/>
      <c r="B35" s="271"/>
      <c r="C35" s="287" t="s">
        <v>4403</v>
      </c>
      <c r="D35" s="271" t="s">
        <v>330</v>
      </c>
      <c r="E35" s="282">
        <v>2</v>
      </c>
      <c r="F35" s="285"/>
      <c r="G35" s="285"/>
      <c r="H35" s="278">
        <f t="shared" si="0"/>
        <v>0</v>
      </c>
      <c r="I35" s="278">
        <f t="shared" si="1"/>
        <v>0</v>
      </c>
      <c r="J35" s="286"/>
      <c r="K35" s="280"/>
      <c r="L35" s="280"/>
    </row>
    <row r="36" spans="1:12" ht="12">
      <c r="A36" s="271"/>
      <c r="B36" s="271"/>
      <c r="C36" s="287" t="s">
        <v>4404</v>
      </c>
      <c r="D36" s="271"/>
      <c r="E36" s="282"/>
      <c r="F36" s="278"/>
      <c r="G36" s="278"/>
      <c r="H36" s="278">
        <f t="shared" si="0"/>
        <v>0</v>
      </c>
      <c r="I36" s="278">
        <f t="shared" si="1"/>
        <v>0</v>
      </c>
      <c r="J36" s="286"/>
      <c r="K36" s="280"/>
      <c r="L36" s="280"/>
    </row>
    <row r="37" spans="1:12" ht="12">
      <c r="A37" s="271" t="s">
        <v>22</v>
      </c>
      <c r="B37" s="271"/>
      <c r="C37" s="287" t="s">
        <v>4405</v>
      </c>
      <c r="D37" s="271" t="s">
        <v>4406</v>
      </c>
      <c r="E37" s="282">
        <v>1</v>
      </c>
      <c r="F37" s="285"/>
      <c r="G37" s="285"/>
      <c r="H37" s="278">
        <f t="shared" si="0"/>
        <v>0</v>
      </c>
      <c r="I37" s="278">
        <f t="shared" si="1"/>
        <v>0</v>
      </c>
      <c r="J37" s="286"/>
      <c r="K37" s="280"/>
      <c r="L37" s="280"/>
    </row>
    <row r="38" spans="1:12" ht="12">
      <c r="A38" s="271" t="s">
        <v>22</v>
      </c>
      <c r="B38" s="271"/>
      <c r="C38" s="287" t="s">
        <v>4407</v>
      </c>
      <c r="D38" s="271" t="s">
        <v>22</v>
      </c>
      <c r="E38" s="282"/>
      <c r="F38" s="278"/>
      <c r="G38" s="278"/>
      <c r="H38" s="278">
        <f t="shared" si="0"/>
        <v>0</v>
      </c>
      <c r="I38" s="278">
        <f t="shared" si="1"/>
        <v>0</v>
      </c>
      <c r="J38" s="288"/>
      <c r="K38" s="280"/>
      <c r="L38" s="280"/>
    </row>
    <row r="39" spans="1:12" ht="12">
      <c r="A39" s="271" t="s">
        <v>22</v>
      </c>
      <c r="B39" s="271"/>
      <c r="C39" s="287" t="s">
        <v>4408</v>
      </c>
      <c r="D39" s="271" t="s">
        <v>4406</v>
      </c>
      <c r="E39" s="282">
        <v>1</v>
      </c>
      <c r="F39" s="285"/>
      <c r="G39" s="285"/>
      <c r="H39" s="278">
        <f t="shared" si="0"/>
        <v>0</v>
      </c>
      <c r="I39" s="278">
        <f t="shared" si="1"/>
        <v>0</v>
      </c>
      <c r="J39" s="286"/>
      <c r="K39" s="280"/>
      <c r="L39" s="280"/>
    </row>
    <row r="40" spans="1:12" ht="12">
      <c r="A40" s="271" t="s">
        <v>22</v>
      </c>
      <c r="B40" s="271"/>
      <c r="C40" s="287" t="s">
        <v>4409</v>
      </c>
      <c r="D40" s="271" t="s">
        <v>4367</v>
      </c>
      <c r="E40" s="282">
        <v>1</v>
      </c>
      <c r="F40" s="285"/>
      <c r="G40" s="278"/>
      <c r="H40" s="278">
        <f t="shared" si="0"/>
        <v>0</v>
      </c>
      <c r="I40" s="278">
        <f t="shared" si="1"/>
        <v>0</v>
      </c>
      <c r="J40" s="286"/>
      <c r="K40" s="280"/>
      <c r="L40" s="280"/>
    </row>
    <row r="41" spans="1:12" ht="12">
      <c r="A41" s="271" t="s">
        <v>4410</v>
      </c>
      <c r="B41" s="271" t="s">
        <v>4411</v>
      </c>
      <c r="C41" s="290" t="s">
        <v>4412</v>
      </c>
      <c r="D41" s="271" t="s">
        <v>4367</v>
      </c>
      <c r="E41" s="282">
        <v>1</v>
      </c>
      <c r="F41" s="285"/>
      <c r="G41" s="285"/>
      <c r="H41" s="278">
        <f t="shared" si="0"/>
        <v>0</v>
      </c>
      <c r="I41" s="278">
        <f t="shared" si="1"/>
        <v>0</v>
      </c>
      <c r="J41" s="286"/>
      <c r="K41" s="280"/>
      <c r="L41" s="280"/>
    </row>
    <row r="42" spans="1:12" ht="12">
      <c r="A42" s="271" t="s">
        <v>22</v>
      </c>
      <c r="B42" s="271" t="s">
        <v>4413</v>
      </c>
      <c r="C42" s="290" t="s">
        <v>4414</v>
      </c>
      <c r="D42" s="271" t="s">
        <v>4367</v>
      </c>
      <c r="E42" s="282">
        <v>1</v>
      </c>
      <c r="F42" s="285"/>
      <c r="G42" s="285"/>
      <c r="H42" s="278">
        <f t="shared" si="0"/>
        <v>0</v>
      </c>
      <c r="I42" s="278">
        <f t="shared" si="1"/>
        <v>0</v>
      </c>
      <c r="J42" s="286"/>
      <c r="K42" s="280"/>
      <c r="L42" s="280"/>
    </row>
    <row r="43" spans="1:12" ht="12">
      <c r="A43" s="271" t="s">
        <v>4415</v>
      </c>
      <c r="B43" s="271" t="s">
        <v>4416</v>
      </c>
      <c r="C43" s="287" t="s">
        <v>4417</v>
      </c>
      <c r="D43" s="271" t="s">
        <v>4367</v>
      </c>
      <c r="E43" s="282">
        <v>8</v>
      </c>
      <c r="F43" s="285"/>
      <c r="G43" s="285"/>
      <c r="H43" s="278">
        <f t="shared" si="0"/>
        <v>0</v>
      </c>
      <c r="I43" s="278">
        <f t="shared" si="1"/>
        <v>0</v>
      </c>
      <c r="J43" s="286"/>
      <c r="K43" s="280"/>
      <c r="L43" s="280"/>
    </row>
    <row r="44" spans="1:12" ht="12">
      <c r="A44" s="271" t="s">
        <v>4418</v>
      </c>
      <c r="B44" s="271" t="s">
        <v>4419</v>
      </c>
      <c r="C44" s="287" t="s">
        <v>4420</v>
      </c>
      <c r="D44" s="271" t="s">
        <v>215</v>
      </c>
      <c r="E44" s="282">
        <v>0.6</v>
      </c>
      <c r="F44" s="285"/>
      <c r="G44" s="278"/>
      <c r="H44" s="278">
        <f t="shared" si="0"/>
        <v>0</v>
      </c>
      <c r="I44" s="278">
        <f t="shared" si="1"/>
        <v>0</v>
      </c>
      <c r="J44" s="286"/>
      <c r="K44" s="280"/>
      <c r="L44" s="280"/>
    </row>
    <row r="45" spans="1:12" ht="12">
      <c r="A45" s="271" t="s">
        <v>4421</v>
      </c>
      <c r="B45" s="271" t="s">
        <v>4422</v>
      </c>
      <c r="C45" s="287" t="s">
        <v>4423</v>
      </c>
      <c r="D45" s="271" t="s">
        <v>215</v>
      </c>
      <c r="E45" s="282">
        <v>0.6</v>
      </c>
      <c r="F45" s="285"/>
      <c r="G45" s="278"/>
      <c r="H45" s="278">
        <f t="shared" si="0"/>
        <v>0</v>
      </c>
      <c r="I45" s="278">
        <f t="shared" si="1"/>
        <v>0</v>
      </c>
      <c r="J45" s="286"/>
      <c r="K45" s="280"/>
      <c r="L45" s="280"/>
    </row>
    <row r="46" spans="1:12" ht="12">
      <c r="A46" s="271"/>
      <c r="B46" s="271"/>
      <c r="C46" s="281" t="s">
        <v>4424</v>
      </c>
      <c r="D46" s="271"/>
      <c r="E46" s="282"/>
      <c r="F46" s="278"/>
      <c r="G46" s="278"/>
      <c r="H46" s="280">
        <f>SUM(H4:H45)</f>
        <v>0</v>
      </c>
      <c r="I46" s="280">
        <f>SUM(I5:I45)</f>
        <v>0</v>
      </c>
      <c r="J46" s="286"/>
      <c r="K46" s="280"/>
      <c r="L46" s="280"/>
    </row>
    <row r="47" spans="1:12" ht="12">
      <c r="A47" s="271"/>
      <c r="B47" s="271"/>
      <c r="C47" s="287"/>
      <c r="D47" s="271"/>
      <c r="E47" s="282"/>
      <c r="F47" s="278"/>
      <c r="G47" s="278"/>
      <c r="H47" s="278"/>
      <c r="I47" s="278"/>
      <c r="J47" s="286"/>
      <c r="K47" s="280"/>
      <c r="L47" s="280"/>
    </row>
    <row r="48" spans="1:12" ht="12">
      <c r="A48" s="271"/>
      <c r="B48" s="271"/>
      <c r="C48" s="272" t="s">
        <v>4425</v>
      </c>
      <c r="D48" s="291"/>
      <c r="E48" s="282"/>
      <c r="F48" s="278"/>
      <c r="G48" s="278"/>
      <c r="H48" s="278"/>
      <c r="I48" s="278"/>
      <c r="K48" s="280"/>
      <c r="L48" s="280"/>
    </row>
    <row r="49" spans="1:12" ht="12">
      <c r="A49" s="271" t="s">
        <v>4365</v>
      </c>
      <c r="B49" s="271" t="s">
        <v>4426</v>
      </c>
      <c r="C49" s="287" t="s">
        <v>4427</v>
      </c>
      <c r="D49" s="271" t="s">
        <v>188</v>
      </c>
      <c r="E49" s="282">
        <v>597</v>
      </c>
      <c r="F49" s="285"/>
      <c r="G49" s="278"/>
      <c r="H49" s="278">
        <f>E49*F49</f>
        <v>0</v>
      </c>
      <c r="I49" s="278" t="s">
        <v>22</v>
      </c>
      <c r="K49" s="278"/>
      <c r="L49" s="278"/>
    </row>
    <row r="50" spans="1:12" ht="12">
      <c r="A50" s="271" t="s">
        <v>4395</v>
      </c>
      <c r="B50" s="271" t="s">
        <v>4428</v>
      </c>
      <c r="C50" s="287" t="s">
        <v>4429</v>
      </c>
      <c r="D50" s="271" t="s">
        <v>188</v>
      </c>
      <c r="E50" s="282">
        <v>88</v>
      </c>
      <c r="F50" s="285"/>
      <c r="G50" s="278"/>
      <c r="H50" s="278">
        <f t="shared" ref="H50:H93" si="2">E50*F50</f>
        <v>0</v>
      </c>
      <c r="I50" s="278" t="s">
        <v>22</v>
      </c>
      <c r="K50" s="278"/>
      <c r="L50" s="278"/>
    </row>
    <row r="51" spans="1:12" ht="12">
      <c r="A51" s="271" t="s">
        <v>4410</v>
      </c>
      <c r="B51" s="271" t="s">
        <v>4430</v>
      </c>
      <c r="C51" s="287" t="s">
        <v>4431</v>
      </c>
      <c r="D51" s="282" t="s">
        <v>188</v>
      </c>
      <c r="E51" s="282">
        <v>16</v>
      </c>
      <c r="F51" s="285"/>
      <c r="G51" s="278"/>
      <c r="H51" s="278">
        <f t="shared" si="2"/>
        <v>0</v>
      </c>
      <c r="I51" s="278"/>
      <c r="K51" s="278"/>
      <c r="L51" s="278"/>
    </row>
    <row r="52" spans="1:12" ht="12">
      <c r="A52" s="271" t="s">
        <v>4415</v>
      </c>
      <c r="B52" s="271" t="s">
        <v>4432</v>
      </c>
      <c r="C52" s="287" t="s">
        <v>4433</v>
      </c>
      <c r="D52" s="282" t="s">
        <v>188</v>
      </c>
      <c r="E52" s="282">
        <v>112.5</v>
      </c>
      <c r="F52" s="285"/>
      <c r="G52" s="278"/>
      <c r="H52" s="278">
        <f t="shared" si="2"/>
        <v>0</v>
      </c>
      <c r="I52" s="278"/>
      <c r="K52" s="278"/>
      <c r="L52" s="278"/>
    </row>
    <row r="53" spans="1:12" ht="12">
      <c r="A53" s="271" t="s">
        <v>4418</v>
      </c>
      <c r="B53" s="271" t="s">
        <v>4434</v>
      </c>
      <c r="C53" s="287" t="s">
        <v>4435</v>
      </c>
      <c r="D53" s="282" t="s">
        <v>188</v>
      </c>
      <c r="E53" s="282">
        <v>45</v>
      </c>
      <c r="F53" s="285"/>
      <c r="G53" s="278"/>
      <c r="H53" s="278">
        <f t="shared" si="2"/>
        <v>0</v>
      </c>
      <c r="I53" s="278" t="s">
        <v>22</v>
      </c>
      <c r="K53" s="278"/>
      <c r="L53" s="278"/>
    </row>
    <row r="54" spans="1:12" ht="12">
      <c r="A54" s="271" t="s">
        <v>4421</v>
      </c>
      <c r="B54" s="271" t="s">
        <v>4436</v>
      </c>
      <c r="C54" s="287" t="s">
        <v>4437</v>
      </c>
      <c r="D54" s="282" t="s">
        <v>188</v>
      </c>
      <c r="E54" s="282">
        <v>115.5</v>
      </c>
      <c r="F54" s="285"/>
      <c r="G54" s="278"/>
      <c r="H54" s="278">
        <f t="shared" si="2"/>
        <v>0</v>
      </c>
      <c r="I54" s="278" t="s">
        <v>22</v>
      </c>
      <c r="J54" s="288"/>
      <c r="K54" s="278"/>
      <c r="L54" s="278"/>
    </row>
    <row r="55" spans="1:12" ht="12">
      <c r="A55" s="271" t="s">
        <v>4438</v>
      </c>
      <c r="B55" s="271" t="s">
        <v>4439</v>
      </c>
      <c r="C55" s="287" t="s">
        <v>4440</v>
      </c>
      <c r="D55" s="282" t="s">
        <v>330</v>
      </c>
      <c r="E55" s="282">
        <v>4</v>
      </c>
      <c r="F55" s="285"/>
      <c r="G55" s="278"/>
      <c r="H55" s="278">
        <f t="shared" si="2"/>
        <v>0</v>
      </c>
      <c r="I55" s="278"/>
      <c r="J55" s="288"/>
      <c r="K55" s="280"/>
      <c r="L55" s="280"/>
    </row>
    <row r="56" spans="1:12" ht="12">
      <c r="A56" s="271" t="s">
        <v>4441</v>
      </c>
      <c r="B56" s="271" t="s">
        <v>4442</v>
      </c>
      <c r="C56" s="287" t="s">
        <v>4443</v>
      </c>
      <c r="D56" s="282" t="s">
        <v>330</v>
      </c>
      <c r="E56" s="282">
        <v>2</v>
      </c>
      <c r="F56" s="285"/>
      <c r="G56" s="278"/>
      <c r="H56" s="278">
        <f t="shared" si="2"/>
        <v>0</v>
      </c>
      <c r="I56" s="278"/>
      <c r="J56" s="288"/>
      <c r="K56" s="280"/>
      <c r="L56" s="280"/>
    </row>
    <row r="57" spans="1:12" ht="12">
      <c r="A57" s="271" t="s">
        <v>4444</v>
      </c>
      <c r="B57" s="271" t="s">
        <v>4445</v>
      </c>
      <c r="C57" s="287" t="s">
        <v>4446</v>
      </c>
      <c r="D57" s="282" t="s">
        <v>330</v>
      </c>
      <c r="E57" s="282">
        <v>1</v>
      </c>
      <c r="F57" s="285"/>
      <c r="G57" s="278"/>
      <c r="H57" s="278">
        <f t="shared" si="2"/>
        <v>0</v>
      </c>
      <c r="I57" s="278"/>
      <c r="J57" s="288"/>
      <c r="K57" s="280"/>
      <c r="L57" s="280"/>
    </row>
    <row r="58" spans="1:12" ht="12">
      <c r="A58" s="271" t="s">
        <v>4447</v>
      </c>
      <c r="B58" s="271" t="s">
        <v>4448</v>
      </c>
      <c r="C58" s="287" t="s">
        <v>4449</v>
      </c>
      <c r="D58" s="282" t="s">
        <v>330</v>
      </c>
      <c r="E58" s="282">
        <v>1</v>
      </c>
      <c r="F58" s="285"/>
      <c r="G58" s="278"/>
      <c r="H58" s="278">
        <f t="shared" si="2"/>
        <v>0</v>
      </c>
      <c r="I58" s="278"/>
      <c r="J58" s="288"/>
      <c r="K58" s="280"/>
      <c r="L58" s="280"/>
    </row>
    <row r="59" spans="1:12" ht="12">
      <c r="A59" s="271" t="s">
        <v>4450</v>
      </c>
      <c r="B59" s="271" t="s">
        <v>4451</v>
      </c>
      <c r="C59" s="287" t="s">
        <v>4452</v>
      </c>
      <c r="D59" s="282" t="s">
        <v>330</v>
      </c>
      <c r="E59" s="282">
        <v>1</v>
      </c>
      <c r="F59" s="285"/>
      <c r="G59" s="278"/>
      <c r="H59" s="278">
        <f t="shared" si="2"/>
        <v>0</v>
      </c>
      <c r="I59" s="278"/>
      <c r="J59" s="288"/>
      <c r="K59" s="280"/>
      <c r="L59" s="280"/>
    </row>
    <row r="60" spans="1:12" ht="12">
      <c r="A60" s="271" t="s">
        <v>4453</v>
      </c>
      <c r="B60" s="271" t="s">
        <v>4454</v>
      </c>
      <c r="C60" s="287" t="s">
        <v>4455</v>
      </c>
      <c r="D60" s="282" t="s">
        <v>330</v>
      </c>
      <c r="E60" s="282">
        <v>2</v>
      </c>
      <c r="F60" s="285"/>
      <c r="G60" s="278"/>
      <c r="H60" s="278">
        <f t="shared" si="2"/>
        <v>0</v>
      </c>
      <c r="I60" s="278"/>
      <c r="J60" s="288"/>
      <c r="K60" s="280"/>
      <c r="L60" s="280"/>
    </row>
    <row r="61" spans="1:12" ht="12">
      <c r="A61" s="271" t="s">
        <v>4456</v>
      </c>
      <c r="B61" s="271" t="s">
        <v>4457</v>
      </c>
      <c r="C61" s="287" t="s">
        <v>4458</v>
      </c>
      <c r="D61" s="278" t="s">
        <v>330</v>
      </c>
      <c r="E61" s="282">
        <v>48</v>
      </c>
      <c r="F61" s="285"/>
      <c r="G61" s="278"/>
      <c r="H61" s="278">
        <f t="shared" si="2"/>
        <v>0</v>
      </c>
      <c r="I61" s="278" t="s">
        <v>22</v>
      </c>
      <c r="J61" s="288"/>
      <c r="K61" s="280"/>
      <c r="L61" s="280"/>
    </row>
    <row r="62" spans="1:12" ht="12">
      <c r="A62" s="271" t="s">
        <v>4459</v>
      </c>
      <c r="B62" s="271" t="s">
        <v>4460</v>
      </c>
      <c r="C62" s="287" t="s">
        <v>4461</v>
      </c>
      <c r="D62" s="282" t="s">
        <v>330</v>
      </c>
      <c r="E62" s="282">
        <v>3</v>
      </c>
      <c r="F62" s="292"/>
      <c r="G62" s="278"/>
      <c r="H62" s="278">
        <f t="shared" si="2"/>
        <v>0</v>
      </c>
      <c r="I62" s="293"/>
      <c r="J62" s="288"/>
      <c r="K62" s="280"/>
      <c r="L62" s="280"/>
    </row>
    <row r="63" spans="1:12" ht="12">
      <c r="A63" s="271" t="s">
        <v>4462</v>
      </c>
      <c r="B63" s="271" t="s">
        <v>4463</v>
      </c>
      <c r="C63" s="287" t="s">
        <v>4464</v>
      </c>
      <c r="D63" s="282" t="s">
        <v>330</v>
      </c>
      <c r="E63" s="282">
        <v>1</v>
      </c>
      <c r="F63" s="292"/>
      <c r="G63" s="278"/>
      <c r="H63" s="278">
        <f t="shared" si="2"/>
        <v>0</v>
      </c>
      <c r="I63" s="293"/>
      <c r="J63" s="288"/>
      <c r="K63" s="280"/>
      <c r="L63" s="280"/>
    </row>
    <row r="64" spans="1:12" ht="12">
      <c r="A64" s="271" t="s">
        <v>4465</v>
      </c>
      <c r="B64" s="271" t="s">
        <v>4466</v>
      </c>
      <c r="C64" s="287" t="s">
        <v>4467</v>
      </c>
      <c r="D64" s="282" t="s">
        <v>330</v>
      </c>
      <c r="E64" s="282">
        <v>1</v>
      </c>
      <c r="F64" s="292"/>
      <c r="G64" s="278"/>
      <c r="H64" s="278">
        <f t="shared" si="2"/>
        <v>0</v>
      </c>
      <c r="I64" s="293"/>
      <c r="J64" s="288"/>
      <c r="K64" s="280"/>
      <c r="L64" s="280"/>
    </row>
    <row r="65" spans="1:12" ht="12">
      <c r="A65" s="271" t="s">
        <v>4468</v>
      </c>
      <c r="B65" s="271" t="s">
        <v>4469</v>
      </c>
      <c r="C65" s="287" t="s">
        <v>4470</v>
      </c>
      <c r="D65" s="282" t="s">
        <v>188</v>
      </c>
      <c r="E65" s="282">
        <v>858</v>
      </c>
      <c r="F65" s="282"/>
      <c r="G65" s="292"/>
      <c r="H65" s="278">
        <v>0</v>
      </c>
      <c r="I65" s="293">
        <f>E65*G65</f>
        <v>0</v>
      </c>
      <c r="J65" s="288"/>
      <c r="K65" s="280"/>
      <c r="L65" s="280"/>
    </row>
    <row r="66" spans="1:12" ht="12">
      <c r="A66" s="271" t="s">
        <v>4471</v>
      </c>
      <c r="B66" s="271" t="s">
        <v>4472</v>
      </c>
      <c r="C66" s="287" t="s">
        <v>4473</v>
      </c>
      <c r="D66" s="282" t="s">
        <v>188</v>
      </c>
      <c r="E66" s="282">
        <v>115.5</v>
      </c>
      <c r="F66" s="282"/>
      <c r="G66" s="292"/>
      <c r="H66" s="278">
        <v>0</v>
      </c>
      <c r="I66" s="293">
        <f t="shared" ref="I66:I93" si="3">E66*G66</f>
        <v>0</v>
      </c>
      <c r="J66" s="288"/>
      <c r="K66" s="280"/>
      <c r="L66" s="280"/>
    </row>
    <row r="67" spans="1:12" ht="12">
      <c r="A67" s="271"/>
      <c r="B67" s="271"/>
      <c r="C67" s="287"/>
      <c r="D67" s="282"/>
      <c r="E67" s="282"/>
      <c r="F67" s="282"/>
      <c r="G67" s="282"/>
      <c r="H67" s="278">
        <f t="shared" si="2"/>
        <v>0</v>
      </c>
      <c r="I67" s="293">
        <f t="shared" si="3"/>
        <v>0</v>
      </c>
      <c r="J67" s="288"/>
      <c r="K67" s="280"/>
      <c r="L67" s="280"/>
    </row>
    <row r="68" spans="1:12" ht="12">
      <c r="A68" s="271"/>
      <c r="B68" s="271"/>
      <c r="C68" s="272" t="s">
        <v>4474</v>
      </c>
      <c r="D68" s="282"/>
      <c r="E68" s="282"/>
      <c r="F68" s="282"/>
      <c r="G68" s="278"/>
      <c r="H68" s="278">
        <f t="shared" si="2"/>
        <v>0</v>
      </c>
      <c r="I68" s="293">
        <f t="shared" si="3"/>
        <v>0</v>
      </c>
      <c r="J68" s="288"/>
      <c r="K68" s="280"/>
      <c r="L68" s="280"/>
    </row>
    <row r="69" spans="1:12" ht="12">
      <c r="A69" s="271" t="s">
        <v>4475</v>
      </c>
      <c r="B69" s="271" t="s">
        <v>4476</v>
      </c>
      <c r="C69" s="287" t="s">
        <v>4477</v>
      </c>
      <c r="D69" s="282" t="s">
        <v>188</v>
      </c>
      <c r="E69" s="282">
        <v>3</v>
      </c>
      <c r="F69" s="285"/>
      <c r="G69" s="278"/>
      <c r="H69" s="278">
        <f t="shared" si="2"/>
        <v>0</v>
      </c>
      <c r="I69" s="293">
        <f t="shared" si="3"/>
        <v>0</v>
      </c>
      <c r="J69" s="288"/>
      <c r="K69" s="280"/>
      <c r="L69" s="280"/>
    </row>
    <row r="70" spans="1:12" ht="12">
      <c r="A70" s="271" t="s">
        <v>4478</v>
      </c>
      <c r="B70" s="271" t="s">
        <v>4479</v>
      </c>
      <c r="C70" s="287" t="s">
        <v>4480</v>
      </c>
      <c r="D70" s="282" t="s">
        <v>188</v>
      </c>
      <c r="E70" s="282">
        <v>1</v>
      </c>
      <c r="F70" s="285"/>
      <c r="G70" s="278"/>
      <c r="H70" s="278">
        <f t="shared" si="2"/>
        <v>0</v>
      </c>
      <c r="I70" s="293">
        <f t="shared" si="3"/>
        <v>0</v>
      </c>
      <c r="J70" s="288"/>
      <c r="K70" s="280"/>
      <c r="L70" s="280"/>
    </row>
    <row r="71" spans="1:12" ht="12">
      <c r="A71" s="271" t="s">
        <v>4481</v>
      </c>
      <c r="B71" s="271" t="s">
        <v>4482</v>
      </c>
      <c r="C71" s="287" t="s">
        <v>4483</v>
      </c>
      <c r="D71" s="282" t="s">
        <v>188</v>
      </c>
      <c r="E71" s="282">
        <v>3</v>
      </c>
      <c r="F71" s="285"/>
      <c r="G71" s="278"/>
      <c r="H71" s="278">
        <f t="shared" si="2"/>
        <v>0</v>
      </c>
      <c r="I71" s="293">
        <f t="shared" si="3"/>
        <v>0</v>
      </c>
      <c r="J71" s="288"/>
      <c r="K71" s="280"/>
      <c r="L71" s="280"/>
    </row>
    <row r="72" spans="1:12" ht="12">
      <c r="A72" s="271" t="s">
        <v>4484</v>
      </c>
      <c r="B72" s="271" t="s">
        <v>4485</v>
      </c>
      <c r="C72" s="287" t="s">
        <v>4486</v>
      </c>
      <c r="D72" s="282" t="s">
        <v>188</v>
      </c>
      <c r="E72" s="282">
        <v>4.5</v>
      </c>
      <c r="F72" s="285"/>
      <c r="G72" s="278"/>
      <c r="H72" s="278">
        <f t="shared" si="2"/>
        <v>0</v>
      </c>
      <c r="I72" s="293">
        <f t="shared" si="3"/>
        <v>0</v>
      </c>
      <c r="J72" s="288"/>
      <c r="K72" s="280"/>
      <c r="L72" s="280"/>
    </row>
    <row r="73" spans="1:12" ht="12">
      <c r="A73" s="271" t="s">
        <v>4487</v>
      </c>
      <c r="B73" s="271" t="s">
        <v>4488</v>
      </c>
      <c r="C73" s="287" t="s">
        <v>4489</v>
      </c>
      <c r="D73" s="271" t="s">
        <v>330</v>
      </c>
      <c r="E73" s="282">
        <v>4</v>
      </c>
      <c r="F73" s="285"/>
      <c r="G73" s="278"/>
      <c r="H73" s="278">
        <f t="shared" si="2"/>
        <v>0</v>
      </c>
      <c r="I73" s="293">
        <f t="shared" si="3"/>
        <v>0</v>
      </c>
      <c r="J73" s="288"/>
      <c r="K73" s="280"/>
      <c r="L73" s="280"/>
    </row>
    <row r="74" spans="1:12" ht="12">
      <c r="A74" s="271" t="s">
        <v>4490</v>
      </c>
      <c r="B74" s="271" t="s">
        <v>22</v>
      </c>
      <c r="C74" s="287" t="s">
        <v>4491</v>
      </c>
      <c r="D74" s="282" t="s">
        <v>330</v>
      </c>
      <c r="E74" s="282">
        <v>75</v>
      </c>
      <c r="F74" s="285"/>
      <c r="G74" s="285"/>
      <c r="H74" s="278">
        <f t="shared" si="2"/>
        <v>0</v>
      </c>
      <c r="I74" s="293">
        <f t="shared" si="3"/>
        <v>0</v>
      </c>
      <c r="J74" s="288"/>
      <c r="K74" s="280"/>
      <c r="L74" s="280"/>
    </row>
    <row r="75" spans="1:12" ht="12">
      <c r="A75" s="271" t="s">
        <v>4492</v>
      </c>
      <c r="B75" s="271" t="s">
        <v>4493</v>
      </c>
      <c r="C75" s="287" t="s">
        <v>4494</v>
      </c>
      <c r="D75" s="282" t="s">
        <v>188</v>
      </c>
      <c r="E75" s="282">
        <v>11.5</v>
      </c>
      <c r="F75" s="278"/>
      <c r="G75" s="285"/>
      <c r="H75" s="278">
        <v>0</v>
      </c>
      <c r="I75" s="293">
        <f t="shared" si="3"/>
        <v>0</v>
      </c>
      <c r="J75" s="288"/>
      <c r="K75" s="280"/>
      <c r="L75" s="280"/>
    </row>
    <row r="76" spans="1:12" ht="12">
      <c r="A76" s="271" t="s">
        <v>4495</v>
      </c>
      <c r="B76" s="270" t="s">
        <v>4496</v>
      </c>
      <c r="C76" s="287" t="s">
        <v>4497</v>
      </c>
      <c r="D76" s="271" t="s">
        <v>215</v>
      </c>
      <c r="E76" s="282">
        <v>0.2</v>
      </c>
      <c r="F76" s="285"/>
      <c r="G76" s="278"/>
      <c r="H76" s="278">
        <f t="shared" si="2"/>
        <v>0</v>
      </c>
      <c r="I76" s="293">
        <v>0</v>
      </c>
      <c r="J76" s="288"/>
      <c r="K76" s="280"/>
      <c r="L76" s="280"/>
    </row>
    <row r="77" spans="1:12" ht="12">
      <c r="A77" s="271" t="s">
        <v>4498</v>
      </c>
      <c r="B77" s="271" t="s">
        <v>4496</v>
      </c>
      <c r="C77" s="287" t="s">
        <v>4423</v>
      </c>
      <c r="D77" s="271" t="s">
        <v>215</v>
      </c>
      <c r="E77" s="282">
        <v>0.2</v>
      </c>
      <c r="F77" s="285"/>
      <c r="G77" s="278"/>
      <c r="H77" s="278">
        <f t="shared" si="2"/>
        <v>0</v>
      </c>
      <c r="I77" s="293">
        <v>0</v>
      </c>
      <c r="J77" s="288"/>
      <c r="K77" s="280"/>
      <c r="L77" s="280"/>
    </row>
    <row r="78" spans="1:12" ht="12">
      <c r="A78" s="271"/>
      <c r="B78" s="271"/>
      <c r="C78" s="291" t="s">
        <v>22</v>
      </c>
      <c r="D78" s="271"/>
      <c r="E78" s="282"/>
      <c r="F78" s="278"/>
      <c r="G78" s="278"/>
      <c r="H78" s="278">
        <f t="shared" si="2"/>
        <v>0</v>
      </c>
      <c r="I78" s="293">
        <f t="shared" si="3"/>
        <v>0</v>
      </c>
      <c r="J78" s="288"/>
      <c r="K78" s="280"/>
      <c r="L78" s="280"/>
    </row>
    <row r="79" spans="1:12" ht="12">
      <c r="A79" s="271"/>
      <c r="B79" s="271"/>
      <c r="C79" s="291" t="s">
        <v>4499</v>
      </c>
      <c r="D79" s="271"/>
      <c r="E79" s="282"/>
      <c r="F79" s="278"/>
      <c r="G79" s="278"/>
      <c r="H79" s="278">
        <f t="shared" si="2"/>
        <v>0</v>
      </c>
      <c r="I79" s="293">
        <f t="shared" si="3"/>
        <v>0</v>
      </c>
      <c r="J79" s="288"/>
      <c r="K79" s="280"/>
      <c r="L79" s="280"/>
    </row>
    <row r="80" spans="1:12" ht="12">
      <c r="A80" s="294" t="s">
        <v>4500</v>
      </c>
      <c r="B80" s="271"/>
      <c r="C80" s="287" t="s">
        <v>4501</v>
      </c>
      <c r="D80" s="271" t="s">
        <v>4502</v>
      </c>
      <c r="E80" s="282">
        <v>49</v>
      </c>
      <c r="F80" s="285"/>
      <c r="G80" s="278"/>
      <c r="H80" s="278">
        <f t="shared" si="2"/>
        <v>0</v>
      </c>
      <c r="I80" s="293">
        <f t="shared" si="3"/>
        <v>0</v>
      </c>
      <c r="J80" s="288"/>
      <c r="K80" s="280"/>
      <c r="L80" s="280"/>
    </row>
    <row r="81" spans="1:12" ht="12">
      <c r="A81" s="294" t="s">
        <v>4503</v>
      </c>
      <c r="B81" s="271"/>
      <c r="C81" s="287" t="s">
        <v>4504</v>
      </c>
      <c r="D81" s="271" t="s">
        <v>4505</v>
      </c>
      <c r="E81" s="282">
        <v>2</v>
      </c>
      <c r="F81" s="285"/>
      <c r="G81" s="278"/>
      <c r="H81" s="278">
        <f t="shared" si="2"/>
        <v>0</v>
      </c>
      <c r="I81" s="293">
        <f t="shared" si="3"/>
        <v>0</v>
      </c>
      <c r="J81" s="288"/>
      <c r="K81" s="280"/>
      <c r="L81" s="280"/>
    </row>
    <row r="82" spans="1:12" ht="12">
      <c r="A82" s="294" t="s">
        <v>4506</v>
      </c>
      <c r="B82" s="271"/>
      <c r="C82" s="287" t="s">
        <v>4507</v>
      </c>
      <c r="D82" s="271" t="s">
        <v>4505</v>
      </c>
      <c r="E82" s="282">
        <v>4</v>
      </c>
      <c r="F82" s="285"/>
      <c r="G82" s="278"/>
      <c r="H82" s="278">
        <f t="shared" si="2"/>
        <v>0</v>
      </c>
      <c r="I82" s="293">
        <f t="shared" si="3"/>
        <v>0</v>
      </c>
      <c r="J82" s="288"/>
      <c r="K82" s="280"/>
      <c r="L82" s="280"/>
    </row>
    <row r="83" spans="1:12" ht="12">
      <c r="A83" s="294" t="s">
        <v>4415</v>
      </c>
      <c r="B83" s="271"/>
      <c r="C83" s="287" t="s">
        <v>4508</v>
      </c>
      <c r="D83" s="271" t="s">
        <v>4505</v>
      </c>
      <c r="E83" s="282">
        <v>10</v>
      </c>
      <c r="F83" s="285"/>
      <c r="G83" s="278"/>
      <c r="H83" s="278">
        <f t="shared" si="2"/>
        <v>0</v>
      </c>
      <c r="I83" s="293">
        <f t="shared" si="3"/>
        <v>0</v>
      </c>
      <c r="J83" s="288"/>
      <c r="K83" s="280"/>
      <c r="L83" s="280"/>
    </row>
    <row r="84" spans="1:12" ht="12">
      <c r="A84" s="294" t="s">
        <v>4418</v>
      </c>
      <c r="B84" s="271"/>
      <c r="C84" s="287" t="s">
        <v>4509</v>
      </c>
      <c r="D84" s="271" t="s">
        <v>4505</v>
      </c>
      <c r="E84" s="282">
        <v>2</v>
      </c>
      <c r="F84" s="285"/>
      <c r="G84" s="278"/>
      <c r="H84" s="278">
        <f t="shared" si="2"/>
        <v>0</v>
      </c>
      <c r="I84" s="293">
        <f t="shared" si="3"/>
        <v>0</v>
      </c>
      <c r="J84" s="288"/>
      <c r="K84" s="280"/>
      <c r="L84" s="280"/>
    </row>
    <row r="85" spans="1:12" ht="12">
      <c r="A85" s="294" t="s">
        <v>4421</v>
      </c>
      <c r="B85" s="271"/>
      <c r="C85" s="287" t="s">
        <v>4510</v>
      </c>
      <c r="D85" s="271" t="s">
        <v>4505</v>
      </c>
      <c r="E85" s="282">
        <v>2</v>
      </c>
      <c r="F85" s="285"/>
      <c r="G85" s="278"/>
      <c r="H85" s="278">
        <f t="shared" si="2"/>
        <v>0</v>
      </c>
      <c r="I85" s="293">
        <f t="shared" si="3"/>
        <v>0</v>
      </c>
      <c r="J85" s="288"/>
      <c r="K85" s="280"/>
      <c r="L85" s="280"/>
    </row>
    <row r="86" spans="1:12" ht="12">
      <c r="A86" s="294" t="s">
        <v>4511</v>
      </c>
      <c r="B86" s="271"/>
      <c r="C86" s="287" t="s">
        <v>4512</v>
      </c>
      <c r="D86" s="271" t="s">
        <v>4505</v>
      </c>
      <c r="E86" s="282">
        <v>2</v>
      </c>
      <c r="F86" s="285"/>
      <c r="G86" s="278"/>
      <c r="H86" s="278">
        <f t="shared" si="2"/>
        <v>0</v>
      </c>
      <c r="I86" s="293">
        <f t="shared" si="3"/>
        <v>0</v>
      </c>
      <c r="J86" s="288"/>
      <c r="K86" s="280"/>
      <c r="L86" s="280"/>
    </row>
    <row r="87" spans="1:12" ht="12">
      <c r="A87" s="294" t="s">
        <v>4513</v>
      </c>
      <c r="B87" s="271"/>
      <c r="C87" s="287" t="s">
        <v>4514</v>
      </c>
      <c r="D87" s="271" t="s">
        <v>4505</v>
      </c>
      <c r="E87" s="282">
        <v>32</v>
      </c>
      <c r="F87" s="285"/>
      <c r="G87" s="278"/>
      <c r="H87" s="278">
        <f t="shared" si="2"/>
        <v>0</v>
      </c>
      <c r="I87" s="293">
        <f t="shared" si="3"/>
        <v>0</v>
      </c>
      <c r="J87" s="288"/>
      <c r="K87" s="280"/>
      <c r="L87" s="280"/>
    </row>
    <row r="88" spans="1:12" ht="12">
      <c r="A88" s="294" t="s">
        <v>4515</v>
      </c>
      <c r="B88" s="271"/>
      <c r="C88" s="287" t="s">
        <v>4516</v>
      </c>
      <c r="D88" s="271" t="s">
        <v>4505</v>
      </c>
      <c r="E88" s="282">
        <v>10</v>
      </c>
      <c r="F88" s="285"/>
      <c r="G88" s="278"/>
      <c r="H88" s="278">
        <f t="shared" si="2"/>
        <v>0</v>
      </c>
      <c r="I88" s="293">
        <f t="shared" si="3"/>
        <v>0</v>
      </c>
      <c r="J88" s="288"/>
      <c r="K88" s="280"/>
      <c r="L88" s="280"/>
    </row>
    <row r="89" spans="1:12" ht="23.4">
      <c r="A89" s="294" t="s">
        <v>4517</v>
      </c>
      <c r="B89" s="271"/>
      <c r="C89" s="287" t="s">
        <v>4518</v>
      </c>
      <c r="D89" s="271" t="s">
        <v>4505</v>
      </c>
      <c r="E89" s="282">
        <v>15</v>
      </c>
      <c r="F89" s="285"/>
      <c r="G89" s="278"/>
      <c r="H89" s="278">
        <f t="shared" si="2"/>
        <v>0</v>
      </c>
      <c r="I89" s="293">
        <f t="shared" si="3"/>
        <v>0</v>
      </c>
      <c r="J89" s="288"/>
      <c r="K89" s="280"/>
      <c r="L89" s="280"/>
    </row>
    <row r="90" spans="1:12" ht="23.4">
      <c r="A90" s="294" t="s">
        <v>4519</v>
      </c>
      <c r="B90" s="271"/>
      <c r="C90" s="287" t="s">
        <v>4520</v>
      </c>
      <c r="D90" s="271" t="s">
        <v>4505</v>
      </c>
      <c r="E90" s="282">
        <v>1</v>
      </c>
      <c r="F90" s="285"/>
      <c r="G90" s="278"/>
      <c r="H90" s="278">
        <f t="shared" si="2"/>
        <v>0</v>
      </c>
      <c r="I90" s="293">
        <f t="shared" si="3"/>
        <v>0</v>
      </c>
      <c r="J90" s="288"/>
      <c r="K90" s="280"/>
      <c r="L90" s="280"/>
    </row>
    <row r="91" spans="1:12" ht="23.4">
      <c r="A91" s="294" t="s">
        <v>4438</v>
      </c>
      <c r="B91" s="271"/>
      <c r="C91" s="287" t="s">
        <v>4521</v>
      </c>
      <c r="D91" s="271" t="s">
        <v>4522</v>
      </c>
      <c r="E91" s="282">
        <v>36</v>
      </c>
      <c r="F91" s="278"/>
      <c r="G91" s="285"/>
      <c r="H91" s="278">
        <v>0</v>
      </c>
      <c r="I91" s="293">
        <f t="shared" si="3"/>
        <v>0</v>
      </c>
      <c r="J91" s="288"/>
      <c r="K91" s="280"/>
      <c r="L91" s="280"/>
    </row>
    <row r="92" spans="1:12" ht="23.4">
      <c r="A92" s="294" t="s">
        <v>4441</v>
      </c>
      <c r="B92" s="271"/>
      <c r="C92" s="287" t="s">
        <v>4523</v>
      </c>
      <c r="D92" s="271" t="s">
        <v>4522</v>
      </c>
      <c r="E92" s="282">
        <v>6</v>
      </c>
      <c r="F92" s="278"/>
      <c r="G92" s="285"/>
      <c r="H92" s="278">
        <f t="shared" si="2"/>
        <v>0</v>
      </c>
      <c r="I92" s="293">
        <f t="shared" si="3"/>
        <v>0</v>
      </c>
      <c r="J92" s="288"/>
      <c r="K92" s="280"/>
      <c r="L92" s="280"/>
    </row>
    <row r="93" spans="1:12" ht="23.4">
      <c r="A93" s="294" t="s">
        <v>4444</v>
      </c>
      <c r="B93" s="271"/>
      <c r="C93" s="287" t="s">
        <v>4524</v>
      </c>
      <c r="D93" s="271" t="s">
        <v>4525</v>
      </c>
      <c r="E93" s="282">
        <v>350</v>
      </c>
      <c r="F93" s="278"/>
      <c r="G93" s="285"/>
      <c r="H93" s="278">
        <f t="shared" si="2"/>
        <v>0</v>
      </c>
      <c r="I93" s="293">
        <f t="shared" si="3"/>
        <v>0</v>
      </c>
      <c r="J93" s="288"/>
      <c r="K93" s="280"/>
      <c r="L93" s="280"/>
    </row>
    <row r="94" spans="1:12" ht="12">
      <c r="A94" s="271"/>
      <c r="B94" s="271"/>
      <c r="C94" s="291" t="s">
        <v>4526</v>
      </c>
      <c r="D94" s="271"/>
      <c r="E94" s="282"/>
      <c r="F94" s="278"/>
      <c r="G94" s="278"/>
      <c r="H94" s="280">
        <f>SUM(H49:H93)</f>
        <v>0</v>
      </c>
      <c r="I94" s="295">
        <f>SUM(I65:I93)</f>
        <v>0</v>
      </c>
      <c r="J94" s="288"/>
      <c r="K94" s="280"/>
      <c r="L94" s="280"/>
    </row>
    <row r="95" spans="1:12" ht="12">
      <c r="A95" s="271"/>
      <c r="B95" s="271"/>
      <c r="C95" s="291"/>
      <c r="D95" s="271"/>
      <c r="E95" s="282"/>
      <c r="F95" s="278"/>
      <c r="G95" s="278"/>
      <c r="H95" s="278"/>
      <c r="I95" s="278"/>
      <c r="J95" s="288"/>
      <c r="K95" s="280"/>
      <c r="L95" s="280"/>
    </row>
    <row r="96" spans="1:12" ht="12">
      <c r="A96" s="271"/>
      <c r="B96" s="271" t="s">
        <v>22</v>
      </c>
      <c r="C96" s="291" t="s">
        <v>4527</v>
      </c>
      <c r="D96" s="271"/>
      <c r="E96" s="282"/>
      <c r="F96" s="278"/>
      <c r="G96" s="278"/>
      <c r="H96" s="278"/>
      <c r="I96" s="278"/>
      <c r="J96" s="288"/>
      <c r="K96" s="280"/>
      <c r="L96" s="280"/>
    </row>
    <row r="97" spans="1:14" ht="12">
      <c r="A97" s="271" t="s">
        <v>4365</v>
      </c>
      <c r="B97" s="271" t="s">
        <v>4528</v>
      </c>
      <c r="C97" s="287" t="s">
        <v>4529</v>
      </c>
      <c r="D97" s="271" t="s">
        <v>330</v>
      </c>
      <c r="E97" s="282">
        <v>6</v>
      </c>
      <c r="F97" s="285"/>
      <c r="G97" s="278"/>
      <c r="H97" s="278">
        <f>E97*F97</f>
        <v>0</v>
      </c>
      <c r="I97" s="278" t="s">
        <v>22</v>
      </c>
      <c r="J97" s="288"/>
      <c r="K97" s="280"/>
      <c r="L97" s="280"/>
    </row>
    <row r="98" spans="1:14" ht="12">
      <c r="A98" s="271" t="s">
        <v>4410</v>
      </c>
      <c r="B98" s="271" t="s">
        <v>4530</v>
      </c>
      <c r="C98" s="287" t="s">
        <v>4531</v>
      </c>
      <c r="D98" s="271" t="s">
        <v>330</v>
      </c>
      <c r="E98" s="282">
        <v>10</v>
      </c>
      <c r="F98" s="285"/>
      <c r="G98" s="278"/>
      <c r="H98" s="278">
        <f t="shared" ref="H98:H112" si="4">E98*F98</f>
        <v>0</v>
      </c>
      <c r="I98" s="278"/>
      <c r="J98" s="288"/>
      <c r="K98" s="280"/>
      <c r="L98" s="280"/>
    </row>
    <row r="99" spans="1:14" ht="12">
      <c r="A99" s="271" t="s">
        <v>4421</v>
      </c>
      <c r="B99" s="271" t="s">
        <v>4532</v>
      </c>
      <c r="C99" s="287" t="s">
        <v>4533</v>
      </c>
      <c r="D99" s="271" t="s">
        <v>330</v>
      </c>
      <c r="E99" s="282">
        <v>2</v>
      </c>
      <c r="F99" s="285"/>
      <c r="G99" s="278"/>
      <c r="H99" s="278">
        <f t="shared" si="4"/>
        <v>0</v>
      </c>
      <c r="I99" s="278"/>
      <c r="J99" s="288"/>
      <c r="K99" s="280"/>
      <c r="L99" s="280"/>
    </row>
    <row r="100" spans="1:14" ht="12">
      <c r="A100" s="271" t="s">
        <v>4511</v>
      </c>
      <c r="B100" s="271" t="s">
        <v>4534</v>
      </c>
      <c r="C100" s="287" t="s">
        <v>4535</v>
      </c>
      <c r="D100" s="271" t="s">
        <v>330</v>
      </c>
      <c r="E100" s="282">
        <v>2</v>
      </c>
      <c r="F100" s="285"/>
      <c r="G100" s="278"/>
      <c r="H100" s="278">
        <f t="shared" si="4"/>
        <v>0</v>
      </c>
      <c r="I100" s="278"/>
      <c r="J100" s="288"/>
      <c r="K100" s="280"/>
      <c r="L100" s="280"/>
    </row>
    <row r="101" spans="1:14" ht="12">
      <c r="A101" s="271" t="s">
        <v>4513</v>
      </c>
      <c r="B101" s="271" t="s">
        <v>4536</v>
      </c>
      <c r="C101" s="287" t="s">
        <v>4537</v>
      </c>
      <c r="D101" s="271" t="s">
        <v>330</v>
      </c>
      <c r="E101" s="282">
        <v>2</v>
      </c>
      <c r="F101" s="285"/>
      <c r="G101" s="278"/>
      <c r="H101" s="278">
        <f t="shared" si="4"/>
        <v>0</v>
      </c>
      <c r="I101" s="278"/>
      <c r="J101" s="288"/>
      <c r="K101" s="280"/>
      <c r="L101" s="280"/>
    </row>
    <row r="102" spans="1:14" ht="12">
      <c r="A102" s="271" t="s">
        <v>4515</v>
      </c>
      <c r="B102" s="271" t="s">
        <v>4538</v>
      </c>
      <c r="C102" s="287" t="s">
        <v>4539</v>
      </c>
      <c r="D102" s="271" t="s">
        <v>330</v>
      </c>
      <c r="E102" s="282">
        <v>4</v>
      </c>
      <c r="F102" s="285"/>
      <c r="G102" s="278"/>
      <c r="H102" s="278">
        <f t="shared" si="4"/>
        <v>0</v>
      </c>
      <c r="I102" s="278"/>
      <c r="J102" s="288"/>
      <c r="K102" s="280"/>
      <c r="L102" s="280"/>
    </row>
    <row r="103" spans="1:14" ht="12">
      <c r="A103" s="271" t="s">
        <v>4517</v>
      </c>
      <c r="B103" s="271" t="s">
        <v>4540</v>
      </c>
      <c r="C103" s="287" t="s">
        <v>4541</v>
      </c>
      <c r="D103" s="271" t="s">
        <v>330</v>
      </c>
      <c r="E103" s="282">
        <v>59</v>
      </c>
      <c r="F103" s="285"/>
      <c r="G103" s="278"/>
      <c r="H103" s="278">
        <f t="shared" si="4"/>
        <v>0</v>
      </c>
      <c r="I103" s="278"/>
      <c r="J103" s="288"/>
      <c r="K103" s="280"/>
      <c r="L103" s="280"/>
    </row>
    <row r="104" spans="1:14" ht="12">
      <c r="A104" s="271" t="s">
        <v>4519</v>
      </c>
      <c r="B104" s="271" t="s">
        <v>22</v>
      </c>
      <c r="C104" s="287" t="s">
        <v>4542</v>
      </c>
      <c r="D104" s="271" t="s">
        <v>330</v>
      </c>
      <c r="E104" s="282">
        <v>1</v>
      </c>
      <c r="F104" s="285"/>
      <c r="G104" s="278"/>
      <c r="H104" s="278">
        <f t="shared" si="4"/>
        <v>0</v>
      </c>
      <c r="I104" s="278"/>
      <c r="J104" s="288"/>
      <c r="K104" s="280"/>
      <c r="L104" s="280"/>
    </row>
    <row r="105" spans="1:14" ht="12">
      <c r="A105" s="271" t="s">
        <v>4438</v>
      </c>
      <c r="B105" s="271" t="s">
        <v>4543</v>
      </c>
      <c r="C105" s="287" t="s">
        <v>4544</v>
      </c>
      <c r="D105" s="271" t="s">
        <v>330</v>
      </c>
      <c r="E105" s="282">
        <v>59</v>
      </c>
      <c r="F105" s="285"/>
      <c r="G105" s="278"/>
      <c r="H105" s="278">
        <f t="shared" si="4"/>
        <v>0</v>
      </c>
      <c r="I105" s="278"/>
      <c r="J105" s="288"/>
      <c r="K105" s="280"/>
      <c r="L105" s="280"/>
    </row>
    <row r="106" spans="1:14" ht="12">
      <c r="A106" s="271" t="s">
        <v>4441</v>
      </c>
      <c r="B106" s="271" t="s">
        <v>4545</v>
      </c>
      <c r="C106" s="287" t="s">
        <v>4546</v>
      </c>
      <c r="D106" s="271" t="s">
        <v>330</v>
      </c>
      <c r="E106" s="282">
        <v>4</v>
      </c>
      <c r="F106" s="278"/>
      <c r="G106" s="285"/>
      <c r="H106" s="278">
        <v>0</v>
      </c>
      <c r="I106" s="278">
        <f t="shared" ref="I106:I111" si="5">E106*G106</f>
        <v>0</v>
      </c>
      <c r="J106" s="288"/>
      <c r="K106" s="280"/>
      <c r="L106" s="280"/>
    </row>
    <row r="107" spans="1:14" ht="12">
      <c r="A107" s="271" t="s">
        <v>4444</v>
      </c>
      <c r="B107" s="271" t="s">
        <v>4547</v>
      </c>
      <c r="C107" s="287" t="s">
        <v>4548</v>
      </c>
      <c r="D107" s="271" t="s">
        <v>330</v>
      </c>
      <c r="E107" s="282">
        <v>65</v>
      </c>
      <c r="F107" s="278"/>
      <c r="G107" s="285"/>
      <c r="H107" s="278">
        <v>0</v>
      </c>
      <c r="I107" s="278">
        <f t="shared" si="5"/>
        <v>0</v>
      </c>
      <c r="J107" s="288"/>
      <c r="K107" s="280"/>
      <c r="L107" s="280"/>
    </row>
    <row r="108" spans="1:14" ht="12">
      <c r="A108" s="271" t="s">
        <v>4438</v>
      </c>
      <c r="B108" s="271" t="s">
        <v>4549</v>
      </c>
      <c r="C108" s="287" t="s">
        <v>4550</v>
      </c>
      <c r="D108" s="271" t="s">
        <v>330</v>
      </c>
      <c r="E108" s="282">
        <v>59</v>
      </c>
      <c r="F108" s="278"/>
      <c r="G108" s="285"/>
      <c r="H108" s="278">
        <f t="shared" si="4"/>
        <v>0</v>
      </c>
      <c r="I108" s="278">
        <f t="shared" si="5"/>
        <v>0</v>
      </c>
      <c r="J108" s="288"/>
      <c r="K108" s="280"/>
      <c r="L108" s="280"/>
    </row>
    <row r="109" spans="1:14" ht="12">
      <c r="A109" s="271" t="s">
        <v>4441</v>
      </c>
      <c r="B109" s="271" t="s">
        <v>4551</v>
      </c>
      <c r="C109" s="287" t="s">
        <v>4552</v>
      </c>
      <c r="D109" s="271" t="s">
        <v>330</v>
      </c>
      <c r="E109" s="282">
        <v>12</v>
      </c>
      <c r="F109" s="278"/>
      <c r="G109" s="285"/>
      <c r="H109" s="278">
        <v>0</v>
      </c>
      <c r="I109" s="278">
        <f t="shared" si="5"/>
        <v>0</v>
      </c>
      <c r="J109" s="288"/>
      <c r="K109" s="280"/>
      <c r="L109" s="280"/>
    </row>
    <row r="110" spans="1:14" ht="12">
      <c r="A110" s="271" t="s">
        <v>4444</v>
      </c>
      <c r="B110" s="271" t="s">
        <v>4553</v>
      </c>
      <c r="C110" s="287" t="s">
        <v>4554</v>
      </c>
      <c r="D110" s="271" t="s">
        <v>330</v>
      </c>
      <c r="E110" s="282">
        <v>2</v>
      </c>
      <c r="F110" s="278"/>
      <c r="G110" s="285"/>
      <c r="H110" s="278">
        <v>0</v>
      </c>
      <c r="I110" s="278">
        <f t="shared" si="5"/>
        <v>0</v>
      </c>
      <c r="J110" s="288"/>
      <c r="K110" s="280"/>
      <c r="L110" s="280"/>
      <c r="N110" s="270" t="s">
        <v>4555</v>
      </c>
    </row>
    <row r="111" spans="1:14" ht="12">
      <c r="A111" s="271" t="s">
        <v>4447</v>
      </c>
      <c r="B111" s="271" t="s">
        <v>4556</v>
      </c>
      <c r="C111" s="287" t="s">
        <v>4557</v>
      </c>
      <c r="D111" s="271" t="s">
        <v>215</v>
      </c>
      <c r="E111" s="282">
        <v>0.2</v>
      </c>
      <c r="F111" s="285"/>
      <c r="G111" s="278"/>
      <c r="H111" s="278">
        <f t="shared" si="4"/>
        <v>0</v>
      </c>
      <c r="I111" s="278">
        <f t="shared" si="5"/>
        <v>0</v>
      </c>
      <c r="J111" s="288"/>
      <c r="K111" s="280"/>
      <c r="L111" s="280"/>
    </row>
    <row r="112" spans="1:14" ht="12">
      <c r="A112" s="271" t="s">
        <v>4450</v>
      </c>
      <c r="B112" s="271" t="s">
        <v>4558</v>
      </c>
      <c r="C112" s="287" t="s">
        <v>4559</v>
      </c>
      <c r="D112" s="271" t="s">
        <v>215</v>
      </c>
      <c r="E112" s="282">
        <v>0.2</v>
      </c>
      <c r="F112" s="285"/>
      <c r="G112" s="278"/>
      <c r="H112" s="278">
        <f t="shared" si="4"/>
        <v>0</v>
      </c>
      <c r="I112" s="278">
        <v>0</v>
      </c>
      <c r="J112" s="288"/>
      <c r="K112" s="280"/>
      <c r="L112" s="280"/>
    </row>
    <row r="113" spans="1:12" ht="12">
      <c r="A113" s="271" t="s">
        <v>22</v>
      </c>
      <c r="B113" s="271" t="s">
        <v>22</v>
      </c>
      <c r="C113" s="291" t="s">
        <v>4560</v>
      </c>
      <c r="D113" s="271" t="s">
        <v>22</v>
      </c>
      <c r="E113" s="282" t="s">
        <v>22</v>
      </c>
      <c r="F113" s="278"/>
      <c r="G113" s="278"/>
      <c r="H113" s="280">
        <f>SUM(H97:H112)</f>
        <v>0</v>
      </c>
      <c r="I113" s="280">
        <f>SUM(I106:I112)</f>
        <v>0</v>
      </c>
      <c r="J113" s="288"/>
      <c r="K113" s="280"/>
      <c r="L113" s="280"/>
    </row>
    <row r="114" spans="1:12" ht="12">
      <c r="A114" s="271" t="s">
        <v>22</v>
      </c>
      <c r="B114" s="271" t="s">
        <v>4561</v>
      </c>
      <c r="C114" s="287" t="s">
        <v>22</v>
      </c>
      <c r="D114" s="271" t="s">
        <v>22</v>
      </c>
      <c r="E114" s="282" t="s">
        <v>22</v>
      </c>
      <c r="F114" s="278"/>
      <c r="G114" s="278"/>
      <c r="H114" s="278" t="s">
        <v>22</v>
      </c>
      <c r="I114" s="278" t="s">
        <v>22</v>
      </c>
      <c r="J114" s="288"/>
      <c r="K114" s="280"/>
      <c r="L114" s="280"/>
    </row>
    <row r="115" spans="1:12" ht="12">
      <c r="A115" s="271"/>
      <c r="B115" s="271"/>
      <c r="C115" s="291" t="s">
        <v>4562</v>
      </c>
      <c r="D115" s="271"/>
      <c r="E115" s="282"/>
      <c r="F115" s="278"/>
      <c r="G115" s="278"/>
      <c r="H115" s="278"/>
      <c r="I115" s="293"/>
      <c r="J115" s="288"/>
      <c r="K115" s="280"/>
      <c r="L115" s="280"/>
    </row>
    <row r="116" spans="1:12" ht="12">
      <c r="A116" s="271" t="s">
        <v>4365</v>
      </c>
      <c r="B116" s="271" t="s">
        <v>4563</v>
      </c>
      <c r="C116" s="287" t="s">
        <v>4564</v>
      </c>
      <c r="D116" s="271" t="s">
        <v>4406</v>
      </c>
      <c r="E116" s="282">
        <v>3</v>
      </c>
      <c r="F116" s="285"/>
      <c r="G116" s="278"/>
      <c r="H116" s="278">
        <f>E116*F116</f>
        <v>0</v>
      </c>
      <c r="I116" s="293"/>
      <c r="J116" s="288"/>
      <c r="K116" s="280"/>
      <c r="L116" s="280"/>
    </row>
    <row r="117" spans="1:12" ht="12">
      <c r="A117" s="271" t="s">
        <v>4395</v>
      </c>
      <c r="B117" s="271" t="s">
        <v>4565</v>
      </c>
      <c r="C117" s="287" t="s">
        <v>4566</v>
      </c>
      <c r="D117" s="271" t="s">
        <v>330</v>
      </c>
      <c r="E117" s="282">
        <v>1</v>
      </c>
      <c r="F117" s="285"/>
      <c r="G117" s="278"/>
      <c r="H117" s="278">
        <f t="shared" ref="H117:H139" si="6">E117*F117</f>
        <v>0</v>
      </c>
      <c r="I117" s="293"/>
      <c r="J117" s="288"/>
      <c r="K117" s="280"/>
      <c r="L117" s="280"/>
    </row>
    <row r="118" spans="1:12" ht="12">
      <c r="A118" s="271" t="s">
        <v>4410</v>
      </c>
      <c r="B118" s="271" t="s">
        <v>4567</v>
      </c>
      <c r="C118" s="287" t="s">
        <v>4568</v>
      </c>
      <c r="D118" s="271" t="s">
        <v>330</v>
      </c>
      <c r="E118" s="282">
        <v>5</v>
      </c>
      <c r="F118" s="285"/>
      <c r="G118" s="278"/>
      <c r="H118" s="278">
        <f t="shared" si="6"/>
        <v>0</v>
      </c>
      <c r="I118" s="293"/>
      <c r="J118" s="288"/>
      <c r="K118" s="280"/>
      <c r="L118" s="280"/>
    </row>
    <row r="119" spans="1:12" ht="12">
      <c r="A119" s="271" t="s">
        <v>4415</v>
      </c>
      <c r="B119" s="271" t="s">
        <v>4569</v>
      </c>
      <c r="C119" s="287" t="s">
        <v>4570</v>
      </c>
      <c r="D119" s="271" t="s">
        <v>330</v>
      </c>
      <c r="E119" s="282">
        <v>3</v>
      </c>
      <c r="F119" s="285"/>
      <c r="G119" s="278"/>
      <c r="H119" s="278">
        <f t="shared" si="6"/>
        <v>0</v>
      </c>
      <c r="I119" s="293"/>
      <c r="J119" s="288"/>
      <c r="K119" s="280"/>
      <c r="L119" s="280"/>
    </row>
    <row r="120" spans="1:12" ht="12">
      <c r="A120" s="271" t="s">
        <v>4418</v>
      </c>
      <c r="B120" s="271" t="s">
        <v>4571</v>
      </c>
      <c r="C120" s="291"/>
      <c r="D120" s="271" t="s">
        <v>330</v>
      </c>
      <c r="E120" s="282">
        <v>3</v>
      </c>
      <c r="F120" s="285"/>
      <c r="G120" s="278"/>
      <c r="H120" s="278">
        <f t="shared" si="6"/>
        <v>0</v>
      </c>
      <c r="I120" s="293"/>
      <c r="J120" s="288"/>
      <c r="K120" s="280"/>
      <c r="L120" s="280"/>
    </row>
    <row r="121" spans="1:12" ht="12">
      <c r="A121" s="271" t="s">
        <v>4421</v>
      </c>
      <c r="B121" s="271" t="s">
        <v>4572</v>
      </c>
      <c r="C121" s="287" t="s">
        <v>4573</v>
      </c>
      <c r="D121" s="271" t="s">
        <v>330</v>
      </c>
      <c r="E121" s="282">
        <v>5</v>
      </c>
      <c r="F121" s="285"/>
      <c r="G121" s="278"/>
      <c r="H121" s="278">
        <f t="shared" si="6"/>
        <v>0</v>
      </c>
      <c r="I121" s="293"/>
      <c r="J121" s="288"/>
      <c r="K121" s="280"/>
      <c r="L121" s="280"/>
    </row>
    <row r="122" spans="1:12" ht="12">
      <c r="A122" s="271" t="s">
        <v>4511</v>
      </c>
      <c r="B122" s="271" t="s">
        <v>4574</v>
      </c>
      <c r="C122" s="291"/>
      <c r="D122" s="271" t="s">
        <v>330</v>
      </c>
      <c r="E122" s="282">
        <v>3</v>
      </c>
      <c r="F122" s="285"/>
      <c r="G122" s="278"/>
      <c r="H122" s="278">
        <f t="shared" si="6"/>
        <v>0</v>
      </c>
      <c r="I122" s="293"/>
      <c r="J122" s="288"/>
      <c r="K122" s="280"/>
      <c r="L122" s="280"/>
    </row>
    <row r="123" spans="1:12" ht="12">
      <c r="A123" s="271" t="s">
        <v>4513</v>
      </c>
      <c r="B123" s="271" t="s">
        <v>4575</v>
      </c>
      <c r="C123" s="291"/>
      <c r="D123" s="271" t="s">
        <v>330</v>
      </c>
      <c r="E123" s="282">
        <v>8</v>
      </c>
      <c r="F123" s="285"/>
      <c r="G123" s="278"/>
      <c r="H123" s="278">
        <f t="shared" si="6"/>
        <v>0</v>
      </c>
      <c r="I123" s="293"/>
      <c r="J123" s="288"/>
      <c r="K123" s="280"/>
      <c r="L123" s="280"/>
    </row>
    <row r="124" spans="1:12" ht="12">
      <c r="A124" s="271" t="s">
        <v>4515</v>
      </c>
      <c r="B124" s="271" t="s">
        <v>4576</v>
      </c>
      <c r="C124" s="287" t="s">
        <v>4577</v>
      </c>
      <c r="D124" s="271" t="s">
        <v>330</v>
      </c>
      <c r="E124" s="282">
        <v>4</v>
      </c>
      <c r="F124" s="285"/>
      <c r="G124" s="278"/>
      <c r="H124" s="278">
        <f t="shared" si="6"/>
        <v>0</v>
      </c>
      <c r="I124" s="293"/>
      <c r="J124" s="288"/>
      <c r="K124" s="280"/>
      <c r="L124" s="280"/>
    </row>
    <row r="125" spans="1:12" ht="12">
      <c r="A125" s="271" t="s">
        <v>4517</v>
      </c>
      <c r="B125" s="271" t="s">
        <v>4578</v>
      </c>
      <c r="C125" s="291"/>
      <c r="D125" s="271" t="s">
        <v>330</v>
      </c>
      <c r="E125" s="282">
        <v>4</v>
      </c>
      <c r="F125" s="285"/>
      <c r="G125" s="278"/>
      <c r="H125" s="278">
        <f t="shared" si="6"/>
        <v>0</v>
      </c>
      <c r="I125" s="293"/>
      <c r="J125" s="288"/>
      <c r="K125" s="280"/>
      <c r="L125" s="280"/>
    </row>
    <row r="126" spans="1:12" ht="12">
      <c r="A126" s="271" t="s">
        <v>4519</v>
      </c>
      <c r="B126" s="271" t="s">
        <v>4579</v>
      </c>
      <c r="C126" s="287" t="s">
        <v>4580</v>
      </c>
      <c r="D126" s="271" t="s">
        <v>330</v>
      </c>
      <c r="E126" s="282">
        <v>2</v>
      </c>
      <c r="F126" s="285"/>
      <c r="G126" s="278"/>
      <c r="H126" s="278">
        <f t="shared" si="6"/>
        <v>0</v>
      </c>
      <c r="I126" s="293"/>
      <c r="J126" s="288"/>
      <c r="K126" s="280"/>
      <c r="L126" s="280"/>
    </row>
    <row r="127" spans="1:12" ht="12">
      <c r="A127" s="271" t="s">
        <v>4438</v>
      </c>
      <c r="B127" s="271" t="s">
        <v>4581</v>
      </c>
      <c r="C127" s="287" t="s">
        <v>4582</v>
      </c>
      <c r="D127" s="271" t="s">
        <v>330</v>
      </c>
      <c r="E127" s="282">
        <v>1</v>
      </c>
      <c r="F127" s="285"/>
      <c r="G127" s="278"/>
      <c r="H127" s="278">
        <f t="shared" si="6"/>
        <v>0</v>
      </c>
      <c r="I127" s="293"/>
      <c r="J127" s="288"/>
      <c r="K127" s="280"/>
      <c r="L127" s="280"/>
    </row>
    <row r="128" spans="1:12" ht="12">
      <c r="A128" s="271" t="s">
        <v>4441</v>
      </c>
      <c r="B128" s="271" t="s">
        <v>4583</v>
      </c>
      <c r="C128" s="287" t="s">
        <v>4584</v>
      </c>
      <c r="D128" s="271" t="s">
        <v>330</v>
      </c>
      <c r="E128" s="282">
        <v>2</v>
      </c>
      <c r="F128" s="285"/>
      <c r="G128" s="278"/>
      <c r="H128" s="278">
        <f t="shared" si="6"/>
        <v>0</v>
      </c>
      <c r="I128" s="293"/>
      <c r="J128" s="288"/>
      <c r="K128" s="280"/>
      <c r="L128" s="280"/>
    </row>
    <row r="129" spans="1:12" ht="12">
      <c r="A129" s="271" t="s">
        <v>4444</v>
      </c>
      <c r="B129" s="271" t="s">
        <v>4585</v>
      </c>
      <c r="C129" s="287" t="s">
        <v>4586</v>
      </c>
      <c r="D129" s="271" t="s">
        <v>330</v>
      </c>
      <c r="E129" s="282">
        <v>2</v>
      </c>
      <c r="F129" s="285"/>
      <c r="G129" s="278"/>
      <c r="H129" s="278">
        <f t="shared" si="6"/>
        <v>0</v>
      </c>
      <c r="I129" s="293"/>
      <c r="J129" s="288"/>
      <c r="K129" s="280"/>
      <c r="L129" s="280"/>
    </row>
    <row r="130" spans="1:12" ht="12">
      <c r="A130" s="271" t="s">
        <v>4447</v>
      </c>
      <c r="B130" s="271" t="s">
        <v>4587</v>
      </c>
      <c r="C130" s="291"/>
      <c r="D130" s="271" t="s">
        <v>330</v>
      </c>
      <c r="E130" s="282">
        <v>4</v>
      </c>
      <c r="F130" s="285"/>
      <c r="G130" s="278"/>
      <c r="H130" s="278">
        <f t="shared" si="6"/>
        <v>0</v>
      </c>
      <c r="I130" s="293"/>
      <c r="J130" s="288"/>
      <c r="K130" s="280"/>
      <c r="L130" s="280"/>
    </row>
    <row r="131" spans="1:12" ht="12">
      <c r="A131" s="271" t="s">
        <v>4450</v>
      </c>
      <c r="B131" s="271" t="s">
        <v>4588</v>
      </c>
      <c r="C131" s="287" t="s">
        <v>4589</v>
      </c>
      <c r="D131" s="271" t="s">
        <v>330</v>
      </c>
      <c r="E131" s="282">
        <v>1</v>
      </c>
      <c r="F131" s="285"/>
      <c r="G131" s="278"/>
      <c r="H131" s="278">
        <f t="shared" si="6"/>
        <v>0</v>
      </c>
      <c r="I131" s="293"/>
      <c r="J131" s="288"/>
      <c r="K131" s="280"/>
      <c r="L131" s="280"/>
    </row>
    <row r="132" spans="1:12" ht="12">
      <c r="A132" s="271" t="s">
        <v>4453</v>
      </c>
      <c r="B132" s="271" t="s">
        <v>4590</v>
      </c>
      <c r="C132" s="287" t="s">
        <v>4591</v>
      </c>
      <c r="D132" s="271" t="s">
        <v>330</v>
      </c>
      <c r="E132" s="282">
        <v>2</v>
      </c>
      <c r="F132" s="285"/>
      <c r="G132" s="278"/>
      <c r="H132" s="278">
        <f t="shared" si="6"/>
        <v>0</v>
      </c>
      <c r="I132" s="293"/>
      <c r="J132" s="288"/>
      <c r="K132" s="280"/>
      <c r="L132" s="280"/>
    </row>
    <row r="133" spans="1:12" ht="12">
      <c r="A133" s="271" t="s">
        <v>4456</v>
      </c>
      <c r="B133" s="271" t="s">
        <v>4592</v>
      </c>
      <c r="C133" s="287" t="s">
        <v>4593</v>
      </c>
      <c r="D133" s="271" t="s">
        <v>330</v>
      </c>
      <c r="E133" s="282">
        <v>4</v>
      </c>
      <c r="F133" s="285"/>
      <c r="G133" s="278"/>
      <c r="H133" s="278">
        <f t="shared" si="6"/>
        <v>0</v>
      </c>
      <c r="I133" s="293"/>
      <c r="J133" s="288"/>
      <c r="K133" s="280"/>
      <c r="L133" s="280"/>
    </row>
    <row r="134" spans="1:12" ht="12">
      <c r="A134" s="271" t="s">
        <v>4459</v>
      </c>
      <c r="B134" s="271" t="s">
        <v>4594</v>
      </c>
      <c r="C134" s="287" t="s">
        <v>4595</v>
      </c>
      <c r="D134" s="271" t="s">
        <v>330</v>
      </c>
      <c r="E134" s="282">
        <v>1</v>
      </c>
      <c r="F134" s="285"/>
      <c r="G134" s="278"/>
      <c r="H134" s="278">
        <f t="shared" si="6"/>
        <v>0</v>
      </c>
      <c r="I134" s="293"/>
      <c r="J134" s="288"/>
      <c r="K134" s="280"/>
      <c r="L134" s="280"/>
    </row>
    <row r="135" spans="1:12" ht="12">
      <c r="A135" s="271"/>
      <c r="B135" s="271" t="s">
        <v>4596</v>
      </c>
      <c r="C135" s="287" t="s">
        <v>4597</v>
      </c>
      <c r="D135" s="271"/>
      <c r="E135" s="282">
        <v>53</v>
      </c>
      <c r="F135" s="278"/>
      <c r="G135" s="285"/>
      <c r="H135" s="278">
        <f t="shared" si="6"/>
        <v>0</v>
      </c>
      <c r="I135" s="293">
        <f>E135*G135</f>
        <v>0</v>
      </c>
      <c r="J135" s="288"/>
      <c r="K135" s="280"/>
      <c r="L135" s="280"/>
    </row>
    <row r="136" spans="1:12" ht="12">
      <c r="A136" s="271"/>
      <c r="B136" s="271" t="s">
        <v>4598</v>
      </c>
      <c r="C136" s="287" t="s">
        <v>4599</v>
      </c>
      <c r="D136" s="271" t="s">
        <v>330</v>
      </c>
      <c r="E136" s="282">
        <v>4</v>
      </c>
      <c r="F136" s="278"/>
      <c r="G136" s="285"/>
      <c r="H136" s="278">
        <f t="shared" si="6"/>
        <v>0</v>
      </c>
      <c r="I136" s="293">
        <f>E136*G136</f>
        <v>0</v>
      </c>
      <c r="J136" s="288"/>
      <c r="K136" s="280"/>
      <c r="L136" s="280"/>
    </row>
    <row r="137" spans="1:12" ht="12">
      <c r="A137" s="271"/>
      <c r="B137" s="271" t="s">
        <v>4600</v>
      </c>
      <c r="C137" s="287" t="s">
        <v>4601</v>
      </c>
      <c r="D137" s="271" t="s">
        <v>330</v>
      </c>
      <c r="E137" s="282">
        <v>2</v>
      </c>
      <c r="F137" s="278"/>
      <c r="G137" s="285"/>
      <c r="H137" s="278">
        <f t="shared" si="6"/>
        <v>0</v>
      </c>
      <c r="I137" s="293">
        <f>E137*G137</f>
        <v>0</v>
      </c>
      <c r="J137" s="288"/>
      <c r="K137" s="280"/>
      <c r="L137" s="280"/>
    </row>
    <row r="138" spans="1:12" ht="12">
      <c r="A138" s="271"/>
      <c r="B138" s="271" t="s">
        <v>4602</v>
      </c>
      <c r="C138" s="287" t="s">
        <v>4603</v>
      </c>
      <c r="D138" s="271" t="s">
        <v>215</v>
      </c>
      <c r="E138" s="282">
        <v>1</v>
      </c>
      <c r="F138" s="285"/>
      <c r="G138" s="278"/>
      <c r="H138" s="278">
        <f t="shared" si="6"/>
        <v>0</v>
      </c>
      <c r="I138" s="293">
        <v>0</v>
      </c>
      <c r="J138" s="288"/>
      <c r="K138" s="280"/>
      <c r="L138" s="280"/>
    </row>
    <row r="139" spans="1:12" ht="12">
      <c r="A139" s="271"/>
      <c r="B139" s="271" t="s">
        <v>4604</v>
      </c>
      <c r="C139" s="287" t="s">
        <v>4559</v>
      </c>
      <c r="D139" s="271" t="s">
        <v>215</v>
      </c>
      <c r="E139" s="282">
        <v>1</v>
      </c>
      <c r="F139" s="285"/>
      <c r="G139" s="278"/>
      <c r="H139" s="278">
        <f t="shared" si="6"/>
        <v>0</v>
      </c>
      <c r="I139" s="293">
        <f>E139*G139</f>
        <v>0</v>
      </c>
      <c r="J139" s="288"/>
      <c r="K139" s="280"/>
      <c r="L139" s="280"/>
    </row>
    <row r="140" spans="1:12" ht="12">
      <c r="A140" s="271"/>
      <c r="B140" s="271" t="s">
        <v>22</v>
      </c>
      <c r="C140" s="291" t="s">
        <v>4605</v>
      </c>
      <c r="D140" s="271"/>
      <c r="E140" s="282"/>
      <c r="F140" s="278"/>
      <c r="G140" s="278"/>
      <c r="H140" s="280">
        <f>SUM(H116:H139)</f>
        <v>0</v>
      </c>
      <c r="I140" s="295">
        <f>SUM(I135:I139)</f>
        <v>0</v>
      </c>
      <c r="J140" s="288"/>
      <c r="K140" s="280"/>
      <c r="L140" s="280"/>
    </row>
    <row r="141" spans="1:12" ht="12">
      <c r="A141" s="271"/>
      <c r="B141" s="271"/>
      <c r="C141" s="287"/>
      <c r="D141" s="271"/>
      <c r="E141" s="282"/>
      <c r="F141" s="278"/>
      <c r="G141" s="278"/>
      <c r="H141" s="278"/>
      <c r="I141" s="293"/>
      <c r="J141" s="288"/>
      <c r="K141" s="280"/>
      <c r="L141" s="280"/>
    </row>
    <row r="142" spans="1:12" ht="12">
      <c r="A142" s="271"/>
      <c r="B142" s="271" t="s">
        <v>22</v>
      </c>
      <c r="C142" s="291" t="s">
        <v>2061</v>
      </c>
      <c r="D142" s="271"/>
      <c r="E142" s="282"/>
      <c r="F142" s="278"/>
      <c r="G142" s="278"/>
      <c r="H142" s="278"/>
      <c r="I142" s="293"/>
      <c r="J142" s="288"/>
      <c r="K142" s="280"/>
      <c r="L142" s="280"/>
    </row>
    <row r="143" spans="1:12" ht="12">
      <c r="A143" s="271"/>
      <c r="B143" s="271"/>
      <c r="C143" s="287" t="s">
        <v>4606</v>
      </c>
      <c r="D143" s="271" t="s">
        <v>188</v>
      </c>
      <c r="E143" s="282">
        <v>597</v>
      </c>
      <c r="F143" s="285"/>
      <c r="G143" s="278"/>
      <c r="H143" s="278">
        <f>E143*F143</f>
        <v>0</v>
      </c>
      <c r="I143" s="293"/>
      <c r="J143" s="288"/>
      <c r="K143" s="280"/>
      <c r="L143" s="280"/>
    </row>
    <row r="144" spans="1:12" ht="12">
      <c r="A144" s="271"/>
      <c r="B144" s="271"/>
      <c r="C144" s="287" t="s">
        <v>4607</v>
      </c>
      <c r="D144" s="271" t="s">
        <v>188</v>
      </c>
      <c r="E144" s="282">
        <v>88</v>
      </c>
      <c r="F144" s="285"/>
      <c r="G144" s="278"/>
      <c r="H144" s="278">
        <f t="shared" ref="H144:H152" si="7">E144*F144</f>
        <v>0</v>
      </c>
      <c r="I144" s="293"/>
      <c r="J144" s="288"/>
      <c r="K144" s="280"/>
      <c r="L144" s="280"/>
    </row>
    <row r="145" spans="1:12" ht="12">
      <c r="A145" s="271"/>
      <c r="B145" s="271"/>
      <c r="C145" s="287" t="s">
        <v>4608</v>
      </c>
      <c r="D145" s="271" t="s">
        <v>188</v>
      </c>
      <c r="E145" s="282">
        <v>16</v>
      </c>
      <c r="F145" s="285"/>
      <c r="G145" s="278"/>
      <c r="H145" s="278">
        <f t="shared" si="7"/>
        <v>0</v>
      </c>
      <c r="I145" s="293"/>
      <c r="J145" s="288"/>
      <c r="K145" s="280"/>
      <c r="L145" s="280"/>
    </row>
    <row r="146" spans="1:12" ht="12">
      <c r="A146" s="271"/>
      <c r="B146" s="271"/>
      <c r="C146" s="287" t="s">
        <v>4609</v>
      </c>
      <c r="D146" s="271" t="s">
        <v>188</v>
      </c>
      <c r="E146" s="282">
        <v>115.5</v>
      </c>
      <c r="F146" s="285"/>
      <c r="G146" s="278"/>
      <c r="H146" s="278">
        <f t="shared" si="7"/>
        <v>0</v>
      </c>
      <c r="I146" s="293"/>
      <c r="J146" s="288"/>
      <c r="K146" s="280"/>
      <c r="L146" s="280"/>
    </row>
    <row r="147" spans="1:12" ht="12">
      <c r="A147" s="271"/>
      <c r="B147" s="271"/>
      <c r="C147" s="287" t="s">
        <v>4610</v>
      </c>
      <c r="D147" s="271" t="s">
        <v>188</v>
      </c>
      <c r="E147" s="282">
        <v>46</v>
      </c>
      <c r="F147" s="285"/>
      <c r="G147" s="278"/>
      <c r="H147" s="278">
        <f t="shared" si="7"/>
        <v>0</v>
      </c>
      <c r="I147" s="293"/>
      <c r="J147" s="288"/>
      <c r="K147" s="280"/>
      <c r="L147" s="280"/>
    </row>
    <row r="148" spans="1:12" ht="12">
      <c r="A148" s="271"/>
      <c r="B148" s="271"/>
      <c r="C148" s="287" t="s">
        <v>4611</v>
      </c>
      <c r="D148" s="271" t="s">
        <v>188</v>
      </c>
      <c r="E148" s="282">
        <v>118.5</v>
      </c>
      <c r="F148" s="285"/>
      <c r="G148" s="278"/>
      <c r="H148" s="278">
        <f t="shared" si="7"/>
        <v>0</v>
      </c>
      <c r="I148" s="293"/>
      <c r="J148" s="288"/>
      <c r="K148" s="280"/>
      <c r="L148" s="280"/>
    </row>
    <row r="149" spans="1:12" ht="12">
      <c r="A149" s="271"/>
      <c r="B149" s="271"/>
      <c r="C149" s="287" t="s">
        <v>4612</v>
      </c>
      <c r="D149" s="271" t="s">
        <v>188</v>
      </c>
      <c r="E149" s="282">
        <v>5</v>
      </c>
      <c r="F149" s="285"/>
      <c r="G149" s="278"/>
      <c r="H149" s="278">
        <f t="shared" si="7"/>
        <v>0</v>
      </c>
      <c r="I149" s="293"/>
      <c r="J149" s="288"/>
      <c r="K149" s="280"/>
      <c r="L149" s="280"/>
    </row>
    <row r="150" spans="1:12" ht="12">
      <c r="A150" s="271"/>
      <c r="B150" s="271" t="s">
        <v>4613</v>
      </c>
      <c r="C150" s="287" t="s">
        <v>4614</v>
      </c>
      <c r="D150" s="271" t="s">
        <v>188</v>
      </c>
      <c r="E150" s="282">
        <v>985</v>
      </c>
      <c r="F150" s="278"/>
      <c r="G150" s="285"/>
      <c r="H150" s="278">
        <f t="shared" si="7"/>
        <v>0</v>
      </c>
      <c r="I150" s="293">
        <f>E150*G150</f>
        <v>0</v>
      </c>
      <c r="J150" s="288"/>
      <c r="K150" s="280"/>
      <c r="L150" s="280"/>
    </row>
    <row r="151" spans="1:12" ht="12">
      <c r="A151" s="271"/>
      <c r="B151" s="271" t="s">
        <v>4613</v>
      </c>
      <c r="C151" s="287" t="s">
        <v>4614</v>
      </c>
      <c r="D151" s="271" t="s">
        <v>188</v>
      </c>
      <c r="E151" s="282">
        <v>3</v>
      </c>
      <c r="F151" s="278"/>
      <c r="G151" s="285"/>
      <c r="H151" s="278">
        <v>0</v>
      </c>
      <c r="I151" s="293">
        <f>E151*G151</f>
        <v>0</v>
      </c>
      <c r="J151" s="288"/>
      <c r="K151" s="280"/>
      <c r="L151" s="280"/>
    </row>
    <row r="152" spans="1:12" ht="12">
      <c r="A152" s="271"/>
      <c r="B152" s="271" t="s">
        <v>4615</v>
      </c>
      <c r="C152" s="287" t="s">
        <v>4616</v>
      </c>
      <c r="D152" s="271" t="s">
        <v>4617</v>
      </c>
      <c r="E152" s="282">
        <v>3</v>
      </c>
      <c r="F152" s="285"/>
      <c r="G152" s="285"/>
      <c r="H152" s="278">
        <f t="shared" si="7"/>
        <v>0</v>
      </c>
      <c r="I152" s="293">
        <f>E152*G152</f>
        <v>0</v>
      </c>
      <c r="J152" s="288"/>
      <c r="K152" s="280"/>
      <c r="L152" s="280"/>
    </row>
    <row r="153" spans="1:12" ht="12">
      <c r="A153" s="271"/>
      <c r="B153" s="271"/>
      <c r="C153" s="291" t="s">
        <v>4618</v>
      </c>
      <c r="D153" s="271"/>
      <c r="E153" s="282"/>
      <c r="F153" s="278"/>
      <c r="G153" s="278"/>
      <c r="H153" s="280">
        <f>SUM(H143:H152)</f>
        <v>0</v>
      </c>
      <c r="I153" s="295">
        <f>SUM(I150:I152)</f>
        <v>0</v>
      </c>
      <c r="J153" s="288"/>
      <c r="K153" s="280"/>
      <c r="L153" s="280"/>
    </row>
    <row r="154" spans="1:12" ht="12">
      <c r="A154" s="271"/>
      <c r="B154" s="271"/>
      <c r="C154" s="291"/>
      <c r="D154" s="271"/>
      <c r="E154" s="282"/>
      <c r="F154" s="278"/>
      <c r="G154" s="278"/>
      <c r="H154" s="278"/>
      <c r="I154" s="293"/>
      <c r="J154" s="288"/>
      <c r="K154" s="280"/>
      <c r="L154" s="280"/>
    </row>
    <row r="155" spans="1:12" ht="12">
      <c r="A155" s="271"/>
      <c r="B155" s="271"/>
      <c r="C155" s="291" t="s">
        <v>4619</v>
      </c>
      <c r="D155" s="271"/>
      <c r="E155" s="282"/>
      <c r="F155" s="278"/>
      <c r="G155" s="278"/>
      <c r="H155" s="278"/>
      <c r="I155" s="293"/>
      <c r="J155" s="288"/>
      <c r="K155" s="280"/>
      <c r="L155" s="280"/>
    </row>
    <row r="156" spans="1:12" ht="12">
      <c r="A156" s="271"/>
      <c r="B156" s="271"/>
      <c r="C156" s="287" t="s">
        <v>4620</v>
      </c>
      <c r="D156" s="271" t="s">
        <v>1846</v>
      </c>
      <c r="E156" s="282">
        <v>0.9</v>
      </c>
      <c r="F156" s="285"/>
      <c r="G156" s="278"/>
      <c r="H156" s="278">
        <f>E156*F156</f>
        <v>0</v>
      </c>
      <c r="I156" s="293"/>
      <c r="J156" s="288"/>
      <c r="K156" s="280"/>
      <c r="L156" s="280"/>
    </row>
    <row r="157" spans="1:12" ht="12">
      <c r="A157" s="271"/>
      <c r="B157" s="271"/>
      <c r="C157" s="287" t="s">
        <v>4621</v>
      </c>
      <c r="D157" s="271" t="s">
        <v>1846</v>
      </c>
      <c r="E157" s="282">
        <v>0.9</v>
      </c>
      <c r="F157" s="285"/>
      <c r="G157" s="278"/>
      <c r="H157" s="278">
        <f>E157*F157</f>
        <v>0</v>
      </c>
      <c r="I157" s="293"/>
      <c r="J157" s="288"/>
      <c r="K157" s="280"/>
      <c r="L157" s="280"/>
    </row>
    <row r="158" spans="1:12" ht="12">
      <c r="A158" s="271"/>
      <c r="B158" s="271" t="s">
        <v>4622</v>
      </c>
      <c r="C158" s="287" t="s">
        <v>4623</v>
      </c>
      <c r="D158" s="271" t="s">
        <v>4617</v>
      </c>
      <c r="E158" s="282">
        <v>1.5</v>
      </c>
      <c r="F158" s="278"/>
      <c r="G158" s="285"/>
      <c r="H158" s="278">
        <f>E158*F158</f>
        <v>0</v>
      </c>
      <c r="I158" s="293">
        <f>E158*G158</f>
        <v>0</v>
      </c>
      <c r="J158" s="288"/>
      <c r="K158" s="280"/>
      <c r="L158" s="280"/>
    </row>
    <row r="159" spans="1:12" ht="12">
      <c r="A159" s="271"/>
      <c r="B159" s="271" t="s">
        <v>4624</v>
      </c>
      <c r="C159" s="287" t="s">
        <v>4625</v>
      </c>
      <c r="D159" s="271" t="s">
        <v>4617</v>
      </c>
      <c r="E159" s="282">
        <v>1.5</v>
      </c>
      <c r="F159" s="278"/>
      <c r="G159" s="285"/>
      <c r="H159" s="278">
        <f>E159*F159</f>
        <v>0</v>
      </c>
      <c r="I159" s="293">
        <f>E159*G159</f>
        <v>0</v>
      </c>
      <c r="J159" s="288"/>
      <c r="K159" s="280"/>
      <c r="L159" s="280"/>
    </row>
    <row r="160" spans="1:12" ht="12">
      <c r="A160" s="271"/>
      <c r="B160" s="271"/>
      <c r="C160" s="291" t="s">
        <v>4626</v>
      </c>
      <c r="D160" s="271"/>
      <c r="E160" s="282"/>
      <c r="F160" s="278"/>
      <c r="G160" s="278"/>
      <c r="H160" s="280">
        <f>SUM(H156:H159)</f>
        <v>0</v>
      </c>
      <c r="I160" s="295">
        <f>SUM(I158:I159)</f>
        <v>0</v>
      </c>
      <c r="J160" s="288"/>
      <c r="K160" s="280"/>
      <c r="L160" s="280"/>
    </row>
    <row r="161" spans="1:12" ht="12">
      <c r="A161" s="271"/>
      <c r="B161" s="271"/>
      <c r="C161" s="287"/>
      <c r="D161" s="271"/>
      <c r="E161" s="282"/>
      <c r="F161" s="278"/>
      <c r="G161" s="278"/>
      <c r="H161" s="278"/>
      <c r="I161" s="293"/>
      <c r="J161" s="288"/>
      <c r="K161" s="280"/>
      <c r="L161" s="280"/>
    </row>
    <row r="162" spans="1:12" ht="12">
      <c r="A162" s="271"/>
      <c r="B162" s="271"/>
      <c r="C162" s="291" t="s">
        <v>4627</v>
      </c>
      <c r="D162" s="271"/>
      <c r="E162" s="282"/>
      <c r="F162" s="278"/>
      <c r="G162" s="278"/>
      <c r="H162" s="278"/>
      <c r="I162" s="293"/>
      <c r="J162" s="288"/>
      <c r="K162" s="280"/>
      <c r="L162" s="280"/>
    </row>
    <row r="163" spans="1:12" ht="12">
      <c r="A163" s="271"/>
      <c r="B163" s="271"/>
      <c r="C163" s="287" t="s">
        <v>4628</v>
      </c>
      <c r="D163" s="271"/>
      <c r="E163" s="282"/>
      <c r="F163" s="278"/>
      <c r="G163" s="278"/>
      <c r="H163" s="278">
        <f>E163*F163</f>
        <v>0</v>
      </c>
      <c r="I163" s="293"/>
      <c r="J163" s="288"/>
      <c r="K163" s="280"/>
      <c r="L163" s="280"/>
    </row>
    <row r="164" spans="1:12" ht="12">
      <c r="A164" s="271"/>
      <c r="B164" s="271"/>
      <c r="C164" s="287" t="s">
        <v>4629</v>
      </c>
      <c r="D164" s="271" t="s">
        <v>330</v>
      </c>
      <c r="E164" s="282">
        <v>2</v>
      </c>
      <c r="F164" s="285"/>
      <c r="G164" s="278"/>
      <c r="H164" s="278">
        <f>E164*F164</f>
        <v>0</v>
      </c>
      <c r="I164" s="293"/>
      <c r="J164" s="288"/>
      <c r="K164" s="280"/>
      <c r="L164" s="280"/>
    </row>
    <row r="165" spans="1:12" ht="12">
      <c r="A165" s="271"/>
      <c r="B165" s="271"/>
      <c r="C165" s="287" t="s">
        <v>4630</v>
      </c>
      <c r="D165" s="271" t="s">
        <v>330</v>
      </c>
      <c r="E165" s="282">
        <v>2</v>
      </c>
      <c r="F165" s="285"/>
      <c r="G165" s="278"/>
      <c r="H165" s="278">
        <f t="shared" ref="H165:H178" si="8">E165*F165</f>
        <v>0</v>
      </c>
      <c r="I165" s="293"/>
      <c r="J165" s="288"/>
      <c r="K165" s="280"/>
      <c r="L165" s="280"/>
    </row>
    <row r="166" spans="1:12" ht="12">
      <c r="A166" s="271"/>
      <c r="B166" s="271"/>
      <c r="C166" s="287" t="s">
        <v>4631</v>
      </c>
      <c r="D166" s="271" t="s">
        <v>330</v>
      </c>
      <c r="E166" s="282">
        <v>2</v>
      </c>
      <c r="F166" s="285"/>
      <c r="G166" s="278"/>
      <c r="H166" s="278">
        <f t="shared" si="8"/>
        <v>0</v>
      </c>
      <c r="I166" s="293"/>
      <c r="J166" s="288"/>
      <c r="K166" s="280"/>
      <c r="L166" s="280"/>
    </row>
    <row r="167" spans="1:12" ht="12">
      <c r="A167" s="271"/>
      <c r="B167" s="271"/>
      <c r="C167" s="287" t="s">
        <v>4632</v>
      </c>
      <c r="D167" s="271" t="s">
        <v>330</v>
      </c>
      <c r="E167" s="282">
        <v>2</v>
      </c>
      <c r="F167" s="285"/>
      <c r="G167" s="278"/>
      <c r="H167" s="278">
        <f t="shared" si="8"/>
        <v>0</v>
      </c>
      <c r="I167" s="293"/>
      <c r="J167" s="288"/>
      <c r="K167" s="280"/>
      <c r="L167" s="280"/>
    </row>
    <row r="168" spans="1:12" ht="12">
      <c r="A168" s="271"/>
      <c r="B168" s="271"/>
      <c r="C168" s="287" t="s">
        <v>4633</v>
      </c>
      <c r="D168" s="271" t="s">
        <v>330</v>
      </c>
      <c r="E168" s="282">
        <v>2</v>
      </c>
      <c r="F168" s="285"/>
      <c r="G168" s="278"/>
      <c r="H168" s="278">
        <f t="shared" si="8"/>
        <v>0</v>
      </c>
      <c r="I168" s="293"/>
      <c r="J168" s="288"/>
      <c r="K168" s="280"/>
      <c r="L168" s="280"/>
    </row>
    <row r="169" spans="1:12" ht="12">
      <c r="A169" s="271"/>
      <c r="B169" s="271"/>
      <c r="C169" s="287" t="s">
        <v>4634</v>
      </c>
      <c r="D169" s="271" t="s">
        <v>330</v>
      </c>
      <c r="E169" s="282">
        <v>6</v>
      </c>
      <c r="F169" s="285"/>
      <c r="G169" s="278"/>
      <c r="H169" s="278">
        <f t="shared" si="8"/>
        <v>0</v>
      </c>
      <c r="I169" s="293"/>
      <c r="J169" s="288"/>
      <c r="K169" s="280"/>
      <c r="L169" s="280"/>
    </row>
    <row r="170" spans="1:12" ht="12">
      <c r="A170" s="271"/>
      <c r="B170" s="271"/>
      <c r="C170" s="287" t="s">
        <v>4635</v>
      </c>
      <c r="D170" s="271" t="s">
        <v>330</v>
      </c>
      <c r="E170" s="282">
        <v>6</v>
      </c>
      <c r="F170" s="285"/>
      <c r="G170" s="278"/>
      <c r="H170" s="278">
        <f t="shared" si="8"/>
        <v>0</v>
      </c>
      <c r="I170" s="293"/>
      <c r="J170" s="288"/>
      <c r="K170" s="280"/>
      <c r="L170" s="280"/>
    </row>
    <row r="171" spans="1:12" ht="12">
      <c r="A171" s="271"/>
      <c r="B171" s="271"/>
      <c r="C171" s="287" t="s">
        <v>4636</v>
      </c>
      <c r="D171" s="271" t="s">
        <v>330</v>
      </c>
      <c r="E171" s="282">
        <v>2</v>
      </c>
      <c r="F171" s="285"/>
      <c r="G171" s="278"/>
      <c r="H171" s="278">
        <f t="shared" si="8"/>
        <v>0</v>
      </c>
      <c r="I171" s="293"/>
      <c r="J171" s="288"/>
      <c r="K171" s="280"/>
      <c r="L171" s="280"/>
    </row>
    <row r="172" spans="1:12" ht="12">
      <c r="A172" s="271"/>
      <c r="B172" s="271"/>
      <c r="C172" s="287" t="s">
        <v>4637</v>
      </c>
      <c r="D172" s="271" t="s">
        <v>330</v>
      </c>
      <c r="E172" s="282">
        <v>5</v>
      </c>
      <c r="F172" s="285"/>
      <c r="G172" s="278"/>
      <c r="H172" s="278">
        <f t="shared" si="8"/>
        <v>0</v>
      </c>
      <c r="I172" s="293"/>
      <c r="J172" s="288"/>
      <c r="K172" s="280"/>
      <c r="L172" s="280"/>
    </row>
    <row r="173" spans="1:12" ht="12">
      <c r="A173" s="271"/>
      <c r="B173" s="271"/>
      <c r="C173" s="287" t="s">
        <v>4638</v>
      </c>
      <c r="D173" s="271" t="s">
        <v>330</v>
      </c>
      <c r="E173" s="282">
        <v>21</v>
      </c>
      <c r="F173" s="285"/>
      <c r="G173" s="278"/>
      <c r="H173" s="278">
        <f t="shared" si="8"/>
        <v>0</v>
      </c>
      <c r="I173" s="293"/>
      <c r="J173" s="288"/>
      <c r="K173" s="280"/>
      <c r="L173" s="280"/>
    </row>
    <row r="174" spans="1:12" ht="12">
      <c r="A174" s="271"/>
      <c r="B174" s="271"/>
      <c r="C174" s="287" t="s">
        <v>4639</v>
      </c>
      <c r="D174" s="271" t="s">
        <v>330</v>
      </c>
      <c r="E174" s="282">
        <v>2</v>
      </c>
      <c r="F174" s="285"/>
      <c r="G174" s="278"/>
      <c r="H174" s="278">
        <f t="shared" si="8"/>
        <v>0</v>
      </c>
      <c r="I174" s="293"/>
      <c r="J174" s="288"/>
      <c r="K174" s="280"/>
      <c r="L174" s="280"/>
    </row>
    <row r="175" spans="1:12" ht="12">
      <c r="A175" s="271"/>
      <c r="B175" s="271"/>
      <c r="C175" s="287" t="s">
        <v>4640</v>
      </c>
      <c r="D175" s="271" t="s">
        <v>188</v>
      </c>
      <c r="E175" s="282">
        <v>11</v>
      </c>
      <c r="F175" s="285"/>
      <c r="G175" s="285"/>
      <c r="H175" s="278">
        <f t="shared" si="8"/>
        <v>0</v>
      </c>
      <c r="I175" s="293">
        <f>E175*G175</f>
        <v>0</v>
      </c>
      <c r="J175" s="288"/>
      <c r="K175" s="280"/>
      <c r="L175" s="280"/>
    </row>
    <row r="176" spans="1:12" ht="12">
      <c r="A176" s="271"/>
      <c r="B176" s="271"/>
      <c r="C176" s="287" t="s">
        <v>4641</v>
      </c>
      <c r="D176" s="271" t="s">
        <v>188</v>
      </c>
      <c r="E176" s="282">
        <v>12</v>
      </c>
      <c r="F176" s="285"/>
      <c r="G176" s="285"/>
      <c r="H176" s="278">
        <f t="shared" si="8"/>
        <v>0</v>
      </c>
      <c r="I176" s="293">
        <f>E176*G176</f>
        <v>0</v>
      </c>
      <c r="J176" s="288"/>
      <c r="K176" s="280"/>
      <c r="L176" s="280"/>
    </row>
    <row r="177" spans="1:12" ht="12">
      <c r="A177" s="271"/>
      <c r="B177" s="271"/>
      <c r="C177" s="287" t="s">
        <v>4642</v>
      </c>
      <c r="D177" s="271" t="s">
        <v>4617</v>
      </c>
      <c r="E177" s="282">
        <v>7</v>
      </c>
      <c r="F177" s="285"/>
      <c r="G177" s="285"/>
      <c r="H177" s="278">
        <f t="shared" si="8"/>
        <v>0</v>
      </c>
      <c r="I177" s="293">
        <f>E177*G177</f>
        <v>0</v>
      </c>
      <c r="J177" s="288"/>
      <c r="K177" s="280"/>
      <c r="L177" s="280"/>
    </row>
    <row r="178" spans="1:12" ht="12">
      <c r="A178" s="271"/>
      <c r="B178" s="271"/>
      <c r="C178" s="287" t="s">
        <v>4643</v>
      </c>
      <c r="D178" s="271" t="s">
        <v>4387</v>
      </c>
      <c r="E178" s="282">
        <v>1</v>
      </c>
      <c r="F178" s="278"/>
      <c r="G178" s="285"/>
      <c r="H178" s="278">
        <f t="shared" si="8"/>
        <v>0</v>
      </c>
      <c r="I178" s="293">
        <f>E178*G178</f>
        <v>0</v>
      </c>
      <c r="J178" s="288"/>
      <c r="K178" s="280"/>
      <c r="L178" s="280"/>
    </row>
    <row r="179" spans="1:12" ht="12">
      <c r="A179" s="271"/>
      <c r="B179" s="271"/>
      <c r="C179" s="291" t="s">
        <v>4644</v>
      </c>
      <c r="D179" s="271"/>
      <c r="E179" s="282"/>
      <c r="F179" s="278"/>
      <c r="G179" s="278"/>
      <c r="H179" s="280">
        <f>SUM(H163:H178)</f>
        <v>0</v>
      </c>
      <c r="I179" s="295">
        <f>SUM(I175:I178)</f>
        <v>0</v>
      </c>
      <c r="J179" s="288"/>
      <c r="K179" s="280"/>
      <c r="L179" s="280"/>
    </row>
    <row r="180" spans="1:12" ht="12">
      <c r="A180" s="271"/>
      <c r="B180" s="271"/>
      <c r="C180" s="287"/>
      <c r="D180" s="271"/>
      <c r="E180" s="282"/>
      <c r="F180" s="278"/>
      <c r="G180" s="278"/>
      <c r="H180" s="278"/>
      <c r="I180" s="293"/>
      <c r="J180" s="288"/>
      <c r="K180" s="280"/>
      <c r="L180" s="280"/>
    </row>
    <row r="181" spans="1:12" ht="12">
      <c r="A181" s="271"/>
      <c r="B181" s="271"/>
      <c r="C181" s="291" t="s">
        <v>4645</v>
      </c>
      <c r="D181" s="271"/>
      <c r="E181" s="282"/>
      <c r="F181" s="278"/>
      <c r="G181" s="278"/>
      <c r="H181" s="278"/>
      <c r="I181" s="293"/>
      <c r="J181" s="288"/>
      <c r="K181" s="280"/>
      <c r="L181" s="280"/>
    </row>
    <row r="182" spans="1:12" ht="12">
      <c r="A182" s="271" t="s">
        <v>4365</v>
      </c>
      <c r="B182" s="271"/>
      <c r="C182" s="287" t="s">
        <v>4646</v>
      </c>
      <c r="D182" s="271" t="s">
        <v>330</v>
      </c>
      <c r="E182" s="282">
        <v>3</v>
      </c>
      <c r="F182" s="285"/>
      <c r="G182" s="278"/>
      <c r="H182" s="278">
        <f>E182*F182</f>
        <v>0</v>
      </c>
      <c r="I182" s="293"/>
      <c r="J182" s="288"/>
      <c r="K182" s="280"/>
      <c r="L182" s="280"/>
    </row>
    <row r="183" spans="1:12" ht="12">
      <c r="A183" s="271"/>
      <c r="B183" s="271"/>
      <c r="C183" s="287" t="s">
        <v>4647</v>
      </c>
      <c r="D183" s="271"/>
      <c r="E183" s="282"/>
      <c r="F183" s="278"/>
      <c r="G183" s="278"/>
      <c r="H183" s="278">
        <f t="shared" ref="H183:H195" si="9">E183*F183</f>
        <v>0</v>
      </c>
      <c r="I183" s="293"/>
      <c r="J183" s="288"/>
      <c r="K183" s="280"/>
      <c r="L183" s="280"/>
    </row>
    <row r="184" spans="1:12" ht="12">
      <c r="A184" s="271"/>
      <c r="B184" s="271"/>
      <c r="C184" s="287" t="s">
        <v>4648</v>
      </c>
      <c r="D184" s="271"/>
      <c r="E184" s="282"/>
      <c r="F184" s="278"/>
      <c r="G184" s="278"/>
      <c r="H184" s="278">
        <f t="shared" si="9"/>
        <v>0</v>
      </c>
      <c r="I184" s="293"/>
      <c r="J184" s="288"/>
      <c r="K184" s="280"/>
      <c r="L184" s="280"/>
    </row>
    <row r="185" spans="1:12" ht="12">
      <c r="A185" s="271" t="s">
        <v>4395</v>
      </c>
      <c r="B185" s="271"/>
      <c r="C185" s="287" t="s">
        <v>4649</v>
      </c>
      <c r="D185" s="271" t="s">
        <v>330</v>
      </c>
      <c r="E185" s="282">
        <v>3</v>
      </c>
      <c r="F185" s="278"/>
      <c r="G185" s="285"/>
      <c r="H185" s="278">
        <f t="shared" si="9"/>
        <v>0</v>
      </c>
      <c r="I185" s="293">
        <f>E185*G185</f>
        <v>0</v>
      </c>
      <c r="J185" s="288"/>
      <c r="K185" s="280"/>
      <c r="L185" s="280"/>
    </row>
    <row r="186" spans="1:12" ht="12">
      <c r="A186" s="271" t="s">
        <v>4410</v>
      </c>
      <c r="B186" s="271"/>
      <c r="C186" s="287" t="s">
        <v>4650</v>
      </c>
      <c r="D186" s="271" t="s">
        <v>330</v>
      </c>
      <c r="E186" s="282">
        <v>3</v>
      </c>
      <c r="F186" s="285"/>
      <c r="G186" s="278"/>
      <c r="H186" s="278">
        <f t="shared" si="9"/>
        <v>0</v>
      </c>
      <c r="I186" s="293">
        <v>0</v>
      </c>
      <c r="J186" s="288"/>
      <c r="K186" s="280"/>
      <c r="L186" s="280"/>
    </row>
    <row r="187" spans="1:12" ht="12">
      <c r="A187" s="271" t="s">
        <v>4415</v>
      </c>
      <c r="B187" s="271"/>
      <c r="C187" s="287" t="s">
        <v>4651</v>
      </c>
      <c r="D187" s="271" t="s">
        <v>330</v>
      </c>
      <c r="E187" s="282">
        <v>3</v>
      </c>
      <c r="F187" s="285"/>
      <c r="G187" s="278"/>
      <c r="H187" s="278">
        <f t="shared" si="9"/>
        <v>0</v>
      </c>
      <c r="I187" s="293">
        <v>0</v>
      </c>
      <c r="J187" s="288"/>
      <c r="K187" s="280"/>
      <c r="L187" s="280"/>
    </row>
    <row r="188" spans="1:12" ht="12">
      <c r="A188" s="271"/>
      <c r="B188" s="271"/>
      <c r="C188" s="287" t="s">
        <v>4652</v>
      </c>
      <c r="D188" s="271"/>
      <c r="E188" s="282"/>
      <c r="F188" s="278"/>
      <c r="G188" s="278"/>
      <c r="H188" s="278">
        <f t="shared" si="9"/>
        <v>0</v>
      </c>
      <c r="I188" s="293">
        <f t="shared" ref="I188:I194" si="10">E188*G188</f>
        <v>0</v>
      </c>
      <c r="J188" s="288"/>
      <c r="K188" s="280"/>
      <c r="L188" s="280"/>
    </row>
    <row r="189" spans="1:12" ht="12">
      <c r="A189" s="271" t="s">
        <v>4418</v>
      </c>
      <c r="B189" s="271"/>
      <c r="C189" s="287" t="s">
        <v>4653</v>
      </c>
      <c r="D189" s="271" t="s">
        <v>188</v>
      </c>
      <c r="E189" s="282">
        <v>75</v>
      </c>
      <c r="F189" s="285"/>
      <c r="G189" s="278"/>
      <c r="H189" s="278">
        <f t="shared" si="9"/>
        <v>0</v>
      </c>
      <c r="I189" s="293">
        <f t="shared" si="10"/>
        <v>0</v>
      </c>
      <c r="J189" s="288"/>
      <c r="K189" s="280"/>
      <c r="L189" s="280"/>
    </row>
    <row r="190" spans="1:12" ht="12">
      <c r="A190" s="271"/>
      <c r="B190" s="271"/>
      <c r="C190" s="287" t="s">
        <v>4654</v>
      </c>
      <c r="D190" s="271"/>
      <c r="E190" s="282"/>
      <c r="F190" s="278"/>
      <c r="G190" s="278"/>
      <c r="H190" s="278">
        <f t="shared" si="9"/>
        <v>0</v>
      </c>
      <c r="I190" s="293">
        <f t="shared" si="10"/>
        <v>0</v>
      </c>
      <c r="J190" s="288"/>
      <c r="K190" s="280"/>
      <c r="L190" s="280"/>
    </row>
    <row r="191" spans="1:12" ht="12">
      <c r="A191" s="271" t="s">
        <v>4421</v>
      </c>
      <c r="B191" s="271"/>
      <c r="C191" s="287" t="s">
        <v>4655</v>
      </c>
      <c r="D191" s="271" t="s">
        <v>330</v>
      </c>
      <c r="E191" s="282">
        <v>1</v>
      </c>
      <c r="F191" s="285"/>
      <c r="G191" s="278"/>
      <c r="H191" s="278">
        <f t="shared" si="9"/>
        <v>0</v>
      </c>
      <c r="I191" s="293">
        <f t="shared" si="10"/>
        <v>0</v>
      </c>
      <c r="J191" s="288"/>
      <c r="K191" s="280"/>
      <c r="L191" s="280"/>
    </row>
    <row r="192" spans="1:12" ht="12">
      <c r="A192" s="271" t="s">
        <v>4511</v>
      </c>
      <c r="B192" s="271"/>
      <c r="C192" s="287" t="s">
        <v>4656</v>
      </c>
      <c r="D192" s="271" t="s">
        <v>330</v>
      </c>
      <c r="E192" s="282">
        <v>1</v>
      </c>
      <c r="F192" s="285"/>
      <c r="G192" s="278"/>
      <c r="H192" s="278">
        <f t="shared" si="9"/>
        <v>0</v>
      </c>
      <c r="I192" s="293">
        <f t="shared" si="10"/>
        <v>0</v>
      </c>
      <c r="J192" s="288"/>
      <c r="K192" s="280"/>
      <c r="L192" s="280"/>
    </row>
    <row r="193" spans="1:12" ht="12">
      <c r="A193" s="271" t="s">
        <v>4513</v>
      </c>
      <c r="B193" s="271"/>
      <c r="C193" s="287" t="s">
        <v>4657</v>
      </c>
      <c r="D193" s="271" t="s">
        <v>330</v>
      </c>
      <c r="E193" s="282">
        <v>3</v>
      </c>
      <c r="F193" s="285"/>
      <c r="G193" s="278"/>
      <c r="H193" s="278">
        <f t="shared" si="9"/>
        <v>0</v>
      </c>
      <c r="I193" s="293">
        <f t="shared" si="10"/>
        <v>0</v>
      </c>
      <c r="J193" s="288"/>
      <c r="K193" s="280"/>
      <c r="L193" s="280"/>
    </row>
    <row r="194" spans="1:12" ht="12">
      <c r="A194" s="271" t="s">
        <v>4515</v>
      </c>
      <c r="B194" s="271"/>
      <c r="C194" s="287" t="s">
        <v>4658</v>
      </c>
      <c r="D194" s="271" t="s">
        <v>330</v>
      </c>
      <c r="E194" s="282">
        <v>3</v>
      </c>
      <c r="F194" s="285"/>
      <c r="G194" s="278"/>
      <c r="H194" s="278">
        <f t="shared" si="9"/>
        <v>0</v>
      </c>
      <c r="I194" s="293">
        <f t="shared" si="10"/>
        <v>0</v>
      </c>
      <c r="J194" s="288"/>
      <c r="K194" s="280"/>
      <c r="L194" s="280"/>
    </row>
    <row r="195" spans="1:12" ht="12">
      <c r="A195" s="271" t="s">
        <v>4517</v>
      </c>
      <c r="B195" s="271"/>
      <c r="C195" s="287" t="s">
        <v>4659</v>
      </c>
      <c r="D195" s="271" t="s">
        <v>316</v>
      </c>
      <c r="E195" s="282">
        <v>1</v>
      </c>
      <c r="F195" s="278"/>
      <c r="G195" s="285"/>
      <c r="H195" s="278">
        <f t="shared" si="9"/>
        <v>0</v>
      </c>
      <c r="I195" s="293">
        <f>E195*G195</f>
        <v>0</v>
      </c>
      <c r="J195" s="288"/>
      <c r="K195" s="280"/>
      <c r="L195" s="280"/>
    </row>
    <row r="196" spans="1:12" ht="12">
      <c r="A196" s="271"/>
      <c r="B196" s="271"/>
      <c r="C196" s="291" t="s">
        <v>4660</v>
      </c>
      <c r="D196" s="271"/>
      <c r="E196" s="282"/>
      <c r="F196" s="278"/>
      <c r="G196" s="278"/>
      <c r="H196" s="280">
        <f>SUM(H182:H195)</f>
        <v>0</v>
      </c>
      <c r="I196" s="295">
        <f>SUM(I185:I195)</f>
        <v>0</v>
      </c>
      <c r="J196" s="288"/>
      <c r="K196" s="280"/>
      <c r="L196" s="280"/>
    </row>
    <row r="197" spans="1:12" ht="12">
      <c r="A197" s="271"/>
      <c r="B197" s="271"/>
      <c r="C197" s="291"/>
      <c r="D197" s="271"/>
      <c r="E197" s="282"/>
      <c r="F197" s="278"/>
      <c r="G197" s="278"/>
      <c r="H197" s="278"/>
      <c r="I197" s="278" t="s">
        <v>22</v>
      </c>
      <c r="J197" s="288"/>
      <c r="K197" s="280"/>
      <c r="L197" s="280"/>
    </row>
    <row r="198" spans="1:12" ht="12">
      <c r="A198" s="271"/>
      <c r="B198" s="271"/>
      <c r="C198" s="291"/>
      <c r="D198" s="271" t="s">
        <v>22</v>
      </c>
      <c r="E198" s="282" t="s">
        <v>22</v>
      </c>
      <c r="F198" s="278"/>
      <c r="G198" s="278"/>
      <c r="H198" s="280"/>
      <c r="I198" s="280"/>
      <c r="J198" s="288"/>
      <c r="K198" s="280"/>
      <c r="L198" s="280"/>
    </row>
    <row r="199" spans="1:12" ht="12">
      <c r="A199" s="271"/>
      <c r="B199" s="271"/>
      <c r="C199" s="287" t="s">
        <v>4661</v>
      </c>
      <c r="D199" s="271" t="s">
        <v>22</v>
      </c>
      <c r="E199" s="282" t="s">
        <v>22</v>
      </c>
      <c r="F199" s="278"/>
      <c r="G199" s="278"/>
      <c r="H199" s="278">
        <f>H196+H179+H160+H153+H140+H113+H94+H46</f>
        <v>0</v>
      </c>
      <c r="I199" s="278" t="s">
        <v>22</v>
      </c>
      <c r="J199" s="288"/>
      <c r="K199" s="280"/>
      <c r="L199" s="280"/>
    </row>
    <row r="200" spans="1:12" ht="12">
      <c r="A200" s="271"/>
      <c r="B200" s="271"/>
      <c r="C200" s="287" t="s">
        <v>4662</v>
      </c>
      <c r="D200" s="271" t="s">
        <v>22</v>
      </c>
      <c r="E200" s="282" t="s">
        <v>22</v>
      </c>
      <c r="F200" s="278"/>
      <c r="G200" s="278"/>
      <c r="H200" s="278" t="s">
        <v>22</v>
      </c>
      <c r="I200" s="278">
        <f>I196+I179+I160+I153+I140+I113+I94+I46</f>
        <v>0</v>
      </c>
      <c r="J200" s="288"/>
      <c r="K200" s="280"/>
      <c r="L200" s="280"/>
    </row>
    <row r="201" spans="1:12" ht="12">
      <c r="A201" s="271"/>
      <c r="B201" s="271"/>
      <c r="C201" s="287" t="s">
        <v>4663</v>
      </c>
      <c r="D201" s="271" t="s">
        <v>1554</v>
      </c>
      <c r="E201" s="282">
        <v>72</v>
      </c>
      <c r="F201" s="285"/>
      <c r="G201" s="278"/>
      <c r="H201" s="280"/>
      <c r="I201" s="278">
        <f>E201*F201</f>
        <v>0</v>
      </c>
      <c r="J201" s="288"/>
      <c r="K201" s="280" t="s">
        <v>22</v>
      </c>
      <c r="L201" s="280"/>
    </row>
    <row r="202" spans="1:12" ht="12">
      <c r="A202" s="271"/>
      <c r="B202" s="271"/>
      <c r="C202" s="287" t="s">
        <v>4664</v>
      </c>
      <c r="D202" s="271" t="s">
        <v>382</v>
      </c>
      <c r="E202" s="296"/>
      <c r="F202" s="278"/>
      <c r="G202" s="278"/>
      <c r="H202" s="278">
        <f>H199*E202/100</f>
        <v>0</v>
      </c>
      <c r="I202" s="280" t="s">
        <v>22</v>
      </c>
      <c r="J202" s="288"/>
      <c r="K202" s="280"/>
      <c r="L202" s="280"/>
    </row>
    <row r="203" spans="1:12" ht="12">
      <c r="A203" s="271"/>
      <c r="B203" s="271"/>
      <c r="C203" s="291" t="s">
        <v>4665</v>
      </c>
      <c r="D203" s="271"/>
      <c r="E203" s="282"/>
      <c r="F203" s="278"/>
      <c r="G203" s="278"/>
      <c r="H203" s="280">
        <f>H202+H199</f>
        <v>0</v>
      </c>
      <c r="I203" s="280">
        <f>SUM(I200:I201)</f>
        <v>0</v>
      </c>
      <c r="J203" s="288"/>
      <c r="K203" s="280">
        <f>H203+I203</f>
        <v>0</v>
      </c>
      <c r="L203" s="280"/>
    </row>
    <row r="204" spans="1:12" ht="12">
      <c r="A204" s="271"/>
      <c r="B204" s="271"/>
      <c r="C204" s="291"/>
      <c r="D204" s="271"/>
      <c r="E204" s="282"/>
      <c r="F204" s="278"/>
      <c r="G204" s="278"/>
      <c r="H204" s="280"/>
      <c r="I204" s="280"/>
      <c r="J204" s="288"/>
      <c r="K204" s="280"/>
      <c r="L204" s="280"/>
    </row>
    <row r="205" spans="1:12" ht="12">
      <c r="A205" s="271"/>
      <c r="B205" s="271"/>
      <c r="C205" s="291"/>
      <c r="D205" s="271"/>
      <c r="E205" s="282"/>
      <c r="F205" s="278"/>
      <c r="G205" s="278"/>
      <c r="H205" s="280"/>
      <c r="I205" s="280"/>
      <c r="J205" s="288"/>
      <c r="K205" s="280"/>
      <c r="L205" s="280"/>
    </row>
    <row r="206" spans="1:12" ht="12">
      <c r="A206" s="271"/>
      <c r="B206" s="271"/>
      <c r="C206" s="291"/>
      <c r="D206" s="271"/>
      <c r="E206" s="282"/>
      <c r="F206" s="278"/>
      <c r="G206" s="278"/>
      <c r="H206" s="280"/>
      <c r="I206" s="280"/>
      <c r="J206" s="288"/>
      <c r="K206" s="280"/>
      <c r="L206" s="280"/>
    </row>
    <row r="207" spans="1:12" ht="12">
      <c r="A207" s="271"/>
      <c r="B207" s="271"/>
      <c r="C207" s="291"/>
      <c r="D207" s="271"/>
      <c r="E207" s="282"/>
      <c r="F207" s="278"/>
      <c r="G207" s="278"/>
      <c r="H207" s="280"/>
      <c r="I207" s="280"/>
      <c r="J207" s="288"/>
      <c r="K207" s="280"/>
      <c r="L207" s="280"/>
    </row>
    <row r="208" spans="1:12" ht="12">
      <c r="A208" s="271"/>
      <c r="B208" s="271"/>
      <c r="C208" s="291"/>
      <c r="D208" s="271"/>
      <c r="E208" s="282"/>
      <c r="F208" s="278"/>
      <c r="G208" s="278"/>
      <c r="H208" s="280"/>
      <c r="I208" s="280"/>
      <c r="J208" s="288"/>
      <c r="K208" s="280"/>
      <c r="L208" s="280"/>
    </row>
    <row r="209" spans="1:12" ht="12">
      <c r="A209" s="271"/>
      <c r="B209" s="271"/>
      <c r="C209" s="291"/>
      <c r="D209" s="271"/>
      <c r="E209" s="282"/>
      <c r="F209" s="278"/>
      <c r="G209" s="278"/>
      <c r="H209" s="280"/>
      <c r="I209" s="280"/>
      <c r="J209" s="288"/>
      <c r="K209" s="280"/>
      <c r="L209" s="280"/>
    </row>
    <row r="210" spans="1:12" ht="12">
      <c r="A210" s="271"/>
      <c r="B210" s="271"/>
      <c r="C210" s="291"/>
      <c r="D210" s="271"/>
      <c r="E210" s="282"/>
      <c r="F210" s="278"/>
      <c r="G210" s="278"/>
      <c r="H210" s="280"/>
      <c r="I210" s="280"/>
      <c r="J210" s="288"/>
      <c r="K210" s="280"/>
      <c r="L210" s="280"/>
    </row>
    <row r="211" spans="1:12" ht="12">
      <c r="A211" s="271"/>
      <c r="B211" s="271"/>
      <c r="C211" s="291"/>
      <c r="D211" s="271"/>
      <c r="E211" s="282"/>
      <c r="F211" s="278"/>
      <c r="G211" s="278"/>
      <c r="H211" s="280"/>
      <c r="I211" s="280"/>
      <c r="J211" s="288"/>
      <c r="K211" s="280"/>
      <c r="L211" s="280"/>
    </row>
    <row r="212" spans="1:12" ht="12">
      <c r="A212" s="271"/>
      <c r="B212" s="271"/>
      <c r="C212" s="291"/>
      <c r="D212" s="271"/>
      <c r="E212" s="282"/>
      <c r="F212" s="278"/>
      <c r="G212" s="278"/>
      <c r="H212" s="280"/>
      <c r="I212" s="280"/>
      <c r="J212" s="288"/>
      <c r="K212" s="280"/>
      <c r="L212" s="280"/>
    </row>
    <row r="213" spans="1:12" ht="12">
      <c r="A213" s="271"/>
      <c r="B213" s="271"/>
      <c r="C213" s="291"/>
      <c r="D213" s="271"/>
      <c r="E213" s="282"/>
      <c r="F213" s="278"/>
      <c r="G213" s="278"/>
      <c r="H213" s="280"/>
      <c r="I213" s="280"/>
      <c r="J213" s="288"/>
      <c r="K213" s="280"/>
      <c r="L213" s="280"/>
    </row>
    <row r="214" spans="1:12" ht="12">
      <c r="A214" s="271"/>
      <c r="B214" s="271"/>
      <c r="C214" s="291"/>
      <c r="D214" s="271"/>
      <c r="E214" s="282"/>
      <c r="F214" s="278"/>
      <c r="G214" s="278"/>
      <c r="H214" s="280"/>
      <c r="I214" s="280"/>
      <c r="J214" s="288"/>
      <c r="K214" s="280"/>
      <c r="L214" s="280"/>
    </row>
    <row r="215" spans="1:12" ht="12">
      <c r="A215" s="271"/>
      <c r="B215" s="271"/>
      <c r="C215" s="291"/>
      <c r="D215" s="271"/>
      <c r="E215" s="282"/>
      <c r="F215" s="278"/>
      <c r="G215" s="278"/>
      <c r="H215" s="280"/>
      <c r="I215" s="280"/>
      <c r="J215" s="288"/>
      <c r="K215" s="280"/>
      <c r="L215" s="280"/>
    </row>
    <row r="216" spans="1:12" ht="12">
      <c r="A216" s="271"/>
      <c r="B216" s="271"/>
      <c r="C216" s="291"/>
      <c r="D216" s="271"/>
      <c r="E216" s="282"/>
      <c r="F216" s="278"/>
      <c r="G216" s="278"/>
      <c r="H216" s="280"/>
      <c r="I216" s="280"/>
      <c r="J216" s="288"/>
      <c r="K216" s="280"/>
      <c r="L216" s="280"/>
    </row>
    <row r="217" spans="1:12" ht="12">
      <c r="A217" s="271"/>
      <c r="B217" s="271"/>
      <c r="C217" s="291"/>
      <c r="D217" s="271"/>
      <c r="E217" s="282"/>
      <c r="F217" s="278"/>
      <c r="G217" s="278"/>
      <c r="H217" s="280"/>
      <c r="I217" s="280"/>
      <c r="J217" s="288"/>
      <c r="K217" s="280"/>
      <c r="L217" s="280"/>
    </row>
    <row r="218" spans="1:12" ht="12">
      <c r="A218" s="271"/>
      <c r="B218" s="271"/>
      <c r="C218" s="291"/>
      <c r="D218" s="271"/>
      <c r="E218" s="282"/>
      <c r="F218" s="278"/>
      <c r="G218" s="278"/>
      <c r="H218" s="280"/>
      <c r="I218" s="280"/>
      <c r="J218" s="288"/>
      <c r="K218" s="280"/>
      <c r="L218" s="280"/>
    </row>
    <row r="219" spans="1:12" ht="12">
      <c r="A219" s="271"/>
      <c r="B219" s="271"/>
      <c r="C219" s="291"/>
      <c r="D219" s="271"/>
      <c r="E219" s="282"/>
      <c r="F219" s="278"/>
      <c r="G219" s="278"/>
      <c r="H219" s="280"/>
      <c r="I219" s="280"/>
      <c r="J219" s="288"/>
      <c r="K219" s="280"/>
      <c r="L219" s="280"/>
    </row>
    <row r="220" spans="1:12" ht="12">
      <c r="A220" s="271"/>
      <c r="B220" s="271"/>
      <c r="C220" s="291"/>
      <c r="D220" s="271"/>
      <c r="E220" s="282"/>
      <c r="F220" s="278"/>
      <c r="G220" s="278"/>
      <c r="H220" s="280"/>
      <c r="I220" s="280"/>
      <c r="J220" s="288"/>
      <c r="K220" s="280"/>
      <c r="L220" s="280"/>
    </row>
    <row r="221" spans="1:12" ht="12">
      <c r="A221" s="271"/>
      <c r="B221" s="271"/>
      <c r="C221" s="291"/>
      <c r="D221" s="271"/>
      <c r="E221" s="282"/>
      <c r="F221" s="278"/>
      <c r="G221" s="278"/>
      <c r="H221" s="280"/>
      <c r="I221" s="280"/>
      <c r="J221" s="288"/>
      <c r="K221" s="280"/>
      <c r="L221" s="280"/>
    </row>
    <row r="222" spans="1:12" ht="12">
      <c r="A222" s="271"/>
      <c r="B222" s="271"/>
      <c r="C222" s="291"/>
      <c r="D222" s="271"/>
      <c r="E222" s="282"/>
      <c r="F222" s="278"/>
      <c r="G222" s="278"/>
      <c r="H222" s="280"/>
      <c r="I222" s="280"/>
      <c r="J222" s="288"/>
      <c r="K222" s="280"/>
      <c r="L222" s="280"/>
    </row>
    <row r="223" spans="1:12" ht="12">
      <c r="A223" s="271"/>
      <c r="B223" s="271"/>
      <c r="C223" s="291"/>
      <c r="D223" s="271"/>
      <c r="E223" s="282"/>
      <c r="F223" s="278"/>
      <c r="G223" s="278"/>
      <c r="H223" s="280"/>
      <c r="I223" s="280"/>
      <c r="J223" s="288"/>
      <c r="K223" s="280"/>
      <c r="L223" s="280"/>
    </row>
    <row r="224" spans="1:12" ht="12">
      <c r="A224" s="271"/>
      <c r="B224" s="271"/>
      <c r="C224" s="291"/>
      <c r="D224" s="271"/>
      <c r="E224" s="282"/>
      <c r="F224" s="278"/>
      <c r="G224" s="278"/>
      <c r="H224" s="280"/>
      <c r="I224" s="280"/>
      <c r="J224" s="288"/>
      <c r="K224" s="280"/>
      <c r="L224" s="280"/>
    </row>
    <row r="225" spans="1:12" ht="12">
      <c r="A225" s="271"/>
      <c r="B225" s="271"/>
      <c r="C225" s="291"/>
      <c r="D225" s="271"/>
      <c r="E225" s="282"/>
      <c r="F225" s="278"/>
      <c r="G225" s="278"/>
      <c r="H225" s="280"/>
      <c r="I225" s="280"/>
      <c r="J225" s="288"/>
      <c r="K225" s="280"/>
      <c r="L225" s="280"/>
    </row>
    <row r="226" spans="1:12" ht="12">
      <c r="A226" s="271"/>
      <c r="B226" s="271"/>
      <c r="C226" s="291"/>
      <c r="D226" s="271"/>
      <c r="E226" s="282"/>
      <c r="F226" s="278"/>
      <c r="G226" s="278"/>
      <c r="H226" s="280"/>
      <c r="I226" s="280"/>
      <c r="J226" s="288"/>
      <c r="K226" s="280"/>
      <c r="L226" s="280"/>
    </row>
    <row r="227" spans="1:12" ht="12">
      <c r="A227" s="271"/>
      <c r="B227" s="271"/>
      <c r="C227" s="291"/>
      <c r="D227" s="271"/>
      <c r="E227" s="282"/>
      <c r="F227" s="278"/>
      <c r="G227" s="278"/>
      <c r="H227" s="280"/>
      <c r="I227" s="280"/>
      <c r="J227" s="288"/>
      <c r="K227" s="280"/>
      <c r="L227" s="280"/>
    </row>
    <row r="228" spans="1:12" ht="12">
      <c r="A228" s="271"/>
      <c r="B228" s="271"/>
      <c r="C228" s="291"/>
      <c r="D228" s="271"/>
      <c r="E228" s="282"/>
      <c r="F228" s="278"/>
      <c r="G228" s="278"/>
      <c r="H228" s="280"/>
      <c r="I228" s="280"/>
      <c r="J228" s="288"/>
      <c r="K228" s="280"/>
      <c r="L228" s="280"/>
    </row>
    <row r="229" spans="1:12" ht="12">
      <c r="A229" s="271"/>
      <c r="B229" s="271"/>
      <c r="C229" s="291"/>
      <c r="D229" s="271"/>
      <c r="E229" s="282"/>
      <c r="F229" s="278"/>
      <c r="G229" s="278"/>
      <c r="H229" s="280"/>
      <c r="I229" s="280"/>
      <c r="J229" s="288"/>
      <c r="K229" s="280"/>
      <c r="L229" s="280"/>
    </row>
    <row r="230" spans="1:12" ht="12">
      <c r="A230" s="271"/>
      <c r="B230" s="271"/>
      <c r="C230" s="291"/>
      <c r="D230" s="271"/>
      <c r="E230" s="282"/>
      <c r="F230" s="278"/>
      <c r="G230" s="278"/>
      <c r="H230" s="280"/>
      <c r="I230" s="280"/>
      <c r="J230" s="288"/>
      <c r="K230" s="280"/>
      <c r="L230" s="280"/>
    </row>
    <row r="231" spans="1:12" ht="12">
      <c r="A231" s="271"/>
      <c r="B231" s="271"/>
      <c r="C231" s="291"/>
      <c r="D231" s="271"/>
      <c r="E231" s="282"/>
      <c r="F231" s="278"/>
      <c r="G231" s="278"/>
      <c r="H231" s="280"/>
      <c r="I231" s="280"/>
      <c r="J231" s="288"/>
      <c r="K231" s="280"/>
      <c r="L231" s="280"/>
    </row>
    <row r="232" spans="1:12" ht="12">
      <c r="A232" s="271"/>
      <c r="B232" s="271"/>
      <c r="C232" s="291"/>
      <c r="D232" s="271"/>
      <c r="E232" s="282"/>
      <c r="F232" s="278"/>
      <c r="G232" s="278"/>
      <c r="H232" s="280"/>
      <c r="I232" s="280"/>
      <c r="J232" s="288"/>
      <c r="K232" s="280"/>
      <c r="L232" s="280"/>
    </row>
    <row r="233" spans="1:12" ht="12">
      <c r="A233" s="271"/>
      <c r="B233" s="271"/>
      <c r="C233" s="291"/>
      <c r="D233" s="271"/>
      <c r="E233" s="282"/>
      <c r="F233" s="278"/>
      <c r="G233" s="278"/>
      <c r="H233" s="280"/>
      <c r="I233" s="280"/>
      <c r="J233" s="288"/>
      <c r="K233" s="280"/>
      <c r="L233" s="280"/>
    </row>
    <row r="234" spans="1:12" ht="12">
      <c r="A234" s="271"/>
      <c r="B234" s="271"/>
      <c r="C234" s="291"/>
      <c r="D234" s="271"/>
      <c r="E234" s="282"/>
      <c r="F234" s="278"/>
      <c r="G234" s="278"/>
      <c r="H234" s="280"/>
      <c r="I234" s="280"/>
      <c r="J234" s="288"/>
      <c r="K234" s="280"/>
      <c r="L234" s="280"/>
    </row>
    <row r="235" spans="1:12" ht="12">
      <c r="A235" s="271"/>
      <c r="B235" s="271"/>
      <c r="C235" s="291"/>
      <c r="D235" s="271"/>
      <c r="E235" s="282"/>
      <c r="F235" s="278"/>
      <c r="G235" s="278"/>
      <c r="H235" s="280"/>
      <c r="I235" s="280"/>
      <c r="J235" s="288"/>
      <c r="K235" s="280"/>
      <c r="L235" s="280"/>
    </row>
    <row r="236" spans="1:12" ht="12">
      <c r="A236" s="271"/>
      <c r="B236" s="271"/>
      <c r="C236" s="291"/>
      <c r="D236" s="271"/>
      <c r="E236" s="282"/>
      <c r="F236" s="278"/>
      <c r="G236" s="278"/>
      <c r="H236" s="280"/>
      <c r="I236" s="280"/>
      <c r="J236" s="288"/>
      <c r="K236" s="280"/>
      <c r="L236" s="280"/>
    </row>
    <row r="237" spans="1:12" ht="12">
      <c r="A237" s="271"/>
      <c r="B237" s="271"/>
      <c r="C237" s="291"/>
      <c r="D237" s="271"/>
      <c r="E237" s="282"/>
      <c r="F237" s="278"/>
      <c r="G237" s="278"/>
      <c r="H237" s="280"/>
      <c r="I237" s="280"/>
      <c r="J237" s="288"/>
      <c r="K237" s="280"/>
      <c r="L237" s="280"/>
    </row>
    <row r="238" spans="1:12" ht="12">
      <c r="A238" s="271"/>
      <c r="B238" s="271"/>
      <c r="C238" s="291"/>
      <c r="D238" s="271"/>
      <c r="E238" s="282"/>
      <c r="F238" s="278"/>
      <c r="G238" s="278"/>
      <c r="H238" s="280"/>
      <c r="I238" s="280"/>
      <c r="J238" s="288"/>
      <c r="K238" s="280"/>
      <c r="L238" s="280"/>
    </row>
    <row r="239" spans="1:12" ht="12">
      <c r="A239" s="271"/>
      <c r="B239" s="271"/>
      <c r="C239" s="291"/>
      <c r="D239" s="271"/>
      <c r="E239" s="282"/>
      <c r="F239" s="278"/>
      <c r="G239" s="278"/>
      <c r="H239" s="280"/>
      <c r="I239" s="280"/>
      <c r="J239" s="288"/>
      <c r="K239" s="280"/>
      <c r="L239" s="280"/>
    </row>
    <row r="240" spans="1:12" ht="12">
      <c r="A240" s="271"/>
      <c r="B240" s="271"/>
      <c r="C240" s="291"/>
      <c r="D240" s="271"/>
      <c r="E240" s="282"/>
      <c r="F240" s="278"/>
      <c r="G240" s="278"/>
      <c r="H240" s="280"/>
      <c r="I240" s="280"/>
      <c r="J240" s="288"/>
      <c r="K240" s="280"/>
      <c r="L240" s="280"/>
    </row>
    <row r="241" spans="1:12" ht="12">
      <c r="A241" s="271"/>
      <c r="B241" s="271"/>
      <c r="C241" s="291"/>
      <c r="D241" s="271"/>
      <c r="E241" s="282"/>
      <c r="F241" s="278"/>
      <c r="G241" s="278"/>
      <c r="H241" s="280"/>
      <c r="I241" s="280"/>
      <c r="J241" s="288"/>
      <c r="K241" s="280"/>
      <c r="L241" s="280"/>
    </row>
    <row r="242" spans="1:12" ht="12">
      <c r="A242" s="271"/>
      <c r="B242" s="271"/>
      <c r="C242" s="291"/>
      <c r="D242" s="271"/>
      <c r="E242" s="282"/>
      <c r="F242" s="278"/>
      <c r="G242" s="278"/>
      <c r="H242" s="280"/>
      <c r="I242" s="280"/>
      <c r="J242" s="288"/>
      <c r="K242" s="280"/>
      <c r="L242" s="280"/>
    </row>
    <row r="243" spans="1:12" ht="12">
      <c r="A243" s="271"/>
      <c r="B243" s="271"/>
      <c r="C243" s="291"/>
      <c r="D243" s="271"/>
      <c r="E243" s="282"/>
      <c r="F243" s="278"/>
      <c r="G243" s="278"/>
      <c r="H243" s="280"/>
      <c r="I243" s="280"/>
      <c r="J243" s="288"/>
      <c r="K243" s="280"/>
      <c r="L243" s="280"/>
    </row>
    <row r="244" spans="1:12" ht="12">
      <c r="A244" s="271"/>
      <c r="B244" s="271"/>
      <c r="C244" s="291"/>
      <c r="D244" s="271"/>
      <c r="E244" s="282"/>
      <c r="F244" s="278"/>
      <c r="G244" s="278"/>
      <c r="H244" s="280"/>
      <c r="I244" s="280"/>
      <c r="J244" s="288"/>
      <c r="K244" s="280"/>
      <c r="L244" s="280"/>
    </row>
    <row r="245" spans="1:12" ht="12">
      <c r="A245" s="271"/>
      <c r="B245" s="271"/>
      <c r="C245" s="291"/>
      <c r="D245" s="271"/>
      <c r="E245" s="282"/>
      <c r="F245" s="278"/>
      <c r="G245" s="278"/>
      <c r="H245" s="280"/>
      <c r="I245" s="280"/>
      <c r="J245" s="288"/>
      <c r="K245" s="280"/>
      <c r="L245" s="280"/>
    </row>
    <row r="246" spans="1:12" ht="12">
      <c r="A246" s="271"/>
      <c r="B246" s="271"/>
      <c r="C246" s="291"/>
      <c r="D246" s="271"/>
      <c r="E246" s="282"/>
      <c r="F246" s="278"/>
      <c r="G246" s="278"/>
      <c r="H246" s="280"/>
      <c r="I246" s="280"/>
      <c r="J246" s="288"/>
      <c r="K246" s="280"/>
      <c r="L246" s="280"/>
    </row>
    <row r="247" spans="1:12" ht="12">
      <c r="A247" s="271"/>
      <c r="B247" s="271"/>
      <c r="C247" s="291"/>
      <c r="D247" s="271"/>
      <c r="E247" s="282"/>
      <c r="F247" s="278"/>
      <c r="G247" s="278"/>
      <c r="H247" s="280"/>
      <c r="I247" s="280"/>
      <c r="J247" s="288"/>
      <c r="K247" s="280"/>
      <c r="L247" s="280"/>
    </row>
    <row r="248" spans="1:12" ht="12">
      <c r="A248" s="271"/>
      <c r="B248" s="271"/>
      <c r="C248" s="291"/>
      <c r="D248" s="271"/>
      <c r="E248" s="282"/>
      <c r="F248" s="278"/>
      <c r="G248" s="278"/>
      <c r="H248" s="280"/>
      <c r="I248" s="280"/>
      <c r="J248" s="288"/>
      <c r="K248" s="280"/>
      <c r="L248" s="280"/>
    </row>
    <row r="249" spans="1:12" ht="12">
      <c r="A249" s="271"/>
      <c r="B249" s="271"/>
      <c r="C249" s="291"/>
      <c r="D249" s="271"/>
      <c r="E249" s="282"/>
      <c r="F249" s="278"/>
      <c r="G249" s="278"/>
      <c r="H249" s="280"/>
      <c r="I249" s="280"/>
      <c r="J249" s="288"/>
      <c r="K249" s="280"/>
      <c r="L249" s="280"/>
    </row>
    <row r="250" spans="1:12" ht="12">
      <c r="A250" s="271"/>
      <c r="B250" s="271"/>
      <c r="C250" s="291"/>
      <c r="D250" s="271"/>
      <c r="E250" s="282"/>
      <c r="F250" s="278"/>
      <c r="G250" s="278"/>
      <c r="H250" s="280"/>
      <c r="I250" s="280"/>
      <c r="J250" s="288"/>
      <c r="K250" s="280"/>
      <c r="L250" s="280"/>
    </row>
    <row r="251" spans="1:12" ht="12">
      <c r="A251" s="271"/>
      <c r="B251" s="271"/>
      <c r="C251" s="291"/>
      <c r="D251" s="271"/>
      <c r="E251" s="282"/>
      <c r="F251" s="278"/>
      <c r="G251" s="278"/>
      <c r="H251" s="280"/>
      <c r="I251" s="280"/>
      <c r="J251" s="288"/>
      <c r="K251" s="280"/>
      <c r="L251" s="280"/>
    </row>
    <row r="252" spans="1:12" ht="12">
      <c r="A252" s="271"/>
      <c r="B252" s="271"/>
      <c r="C252" s="291"/>
      <c r="D252" s="271"/>
      <c r="E252" s="282"/>
      <c r="F252" s="278"/>
      <c r="G252" s="278"/>
      <c r="H252" s="280"/>
      <c r="I252" s="280"/>
      <c r="J252" s="288"/>
      <c r="K252" s="280"/>
      <c r="L252" s="280"/>
    </row>
    <row r="253" spans="1:12" ht="12">
      <c r="A253" s="271"/>
      <c r="B253" s="271"/>
      <c r="C253" s="291"/>
      <c r="D253" s="271"/>
      <c r="E253" s="282"/>
      <c r="F253" s="278"/>
      <c r="G253" s="278"/>
      <c r="H253" s="280"/>
      <c r="I253" s="280"/>
      <c r="J253" s="288"/>
      <c r="K253" s="280"/>
      <c r="L253" s="280"/>
    </row>
    <row r="254" spans="1:12" ht="12">
      <c r="A254" s="271"/>
      <c r="B254" s="271"/>
      <c r="C254" s="291"/>
      <c r="D254" s="271"/>
      <c r="E254" s="282"/>
      <c r="F254" s="278"/>
      <c r="G254" s="278"/>
      <c r="H254" s="280"/>
      <c r="I254" s="280"/>
      <c r="J254" s="288"/>
      <c r="K254" s="280"/>
      <c r="L254" s="280"/>
    </row>
    <row r="255" spans="1:12" ht="12">
      <c r="A255" s="271"/>
      <c r="B255" s="271"/>
      <c r="C255" s="291"/>
      <c r="D255" s="271"/>
      <c r="E255" s="282"/>
      <c r="F255" s="278"/>
      <c r="G255" s="278"/>
      <c r="H255" s="280"/>
      <c r="I255" s="280"/>
      <c r="J255" s="288"/>
      <c r="K255" s="280"/>
      <c r="L255" s="280"/>
    </row>
    <row r="256" spans="1:12" ht="12">
      <c r="A256" s="271"/>
      <c r="B256" s="271"/>
      <c r="C256" s="291"/>
      <c r="D256" s="271"/>
      <c r="E256" s="282"/>
      <c r="F256" s="278"/>
      <c r="G256" s="278"/>
      <c r="H256" s="280"/>
      <c r="I256" s="280"/>
      <c r="J256" s="288"/>
      <c r="K256" s="280"/>
      <c r="L256" s="280"/>
    </row>
    <row r="257" spans="1:12" ht="12">
      <c r="A257" s="271"/>
      <c r="B257" s="271"/>
      <c r="C257" s="291"/>
      <c r="D257" s="271"/>
      <c r="E257" s="282"/>
      <c r="F257" s="278"/>
      <c r="G257" s="278"/>
      <c r="H257" s="280"/>
      <c r="I257" s="280"/>
      <c r="J257" s="288"/>
      <c r="K257" s="280"/>
      <c r="L257" s="280"/>
    </row>
    <row r="258" spans="1:12" ht="12">
      <c r="A258" s="271"/>
      <c r="B258" s="271"/>
      <c r="C258" s="291"/>
      <c r="D258" s="271"/>
      <c r="E258" s="282"/>
      <c r="F258" s="278"/>
      <c r="G258" s="278"/>
      <c r="H258" s="280"/>
      <c r="I258" s="280"/>
      <c r="J258" s="288"/>
      <c r="K258" s="280"/>
      <c r="L258" s="280"/>
    </row>
    <row r="259" spans="1:12" ht="12">
      <c r="A259" s="271"/>
      <c r="B259" s="271"/>
      <c r="C259" s="291"/>
      <c r="D259" s="271"/>
      <c r="E259" s="282"/>
      <c r="F259" s="278"/>
      <c r="G259" s="278"/>
      <c r="H259" s="280"/>
      <c r="I259" s="280"/>
      <c r="J259" s="288"/>
      <c r="K259" s="280"/>
      <c r="L259" s="280"/>
    </row>
    <row r="260" spans="1:12" ht="12">
      <c r="A260" s="271"/>
      <c r="B260" s="271"/>
      <c r="C260" s="291"/>
      <c r="D260" s="271"/>
      <c r="E260" s="282"/>
      <c r="F260" s="278"/>
      <c r="G260" s="278"/>
      <c r="H260" s="280"/>
      <c r="I260" s="280"/>
      <c r="J260" s="288"/>
      <c r="K260" s="280"/>
      <c r="L260" s="280"/>
    </row>
    <row r="261" spans="1:12" ht="12">
      <c r="A261" s="271"/>
      <c r="B261" s="271"/>
      <c r="C261" s="291"/>
      <c r="D261" s="271"/>
      <c r="E261" s="282"/>
      <c r="F261" s="278"/>
      <c r="G261" s="278"/>
      <c r="H261" s="280"/>
      <c r="I261" s="280"/>
      <c r="J261" s="288"/>
      <c r="K261" s="280"/>
      <c r="L261" s="280"/>
    </row>
    <row r="262" spans="1:12" ht="12">
      <c r="A262" s="271"/>
      <c r="B262" s="271"/>
      <c r="C262" s="291"/>
      <c r="D262" s="271"/>
      <c r="E262" s="282"/>
      <c r="F262" s="278"/>
      <c r="G262" s="278"/>
      <c r="H262" s="280"/>
      <c r="I262" s="280"/>
      <c r="J262" s="288"/>
      <c r="K262" s="280"/>
      <c r="L262" s="280"/>
    </row>
    <row r="263" spans="1:12" ht="12">
      <c r="A263" s="271"/>
      <c r="B263" s="271"/>
      <c r="C263" s="291"/>
      <c r="D263" s="271"/>
      <c r="E263" s="282"/>
      <c r="F263" s="278"/>
      <c r="G263" s="278"/>
      <c r="H263" s="280"/>
      <c r="I263" s="280"/>
      <c r="J263" s="288"/>
      <c r="K263" s="280"/>
      <c r="L263" s="280"/>
    </row>
    <row r="264" spans="1:12" ht="12">
      <c r="A264" s="271"/>
      <c r="B264" s="271"/>
      <c r="C264" s="291"/>
      <c r="D264" s="271"/>
      <c r="E264" s="282"/>
      <c r="F264" s="278"/>
      <c r="G264" s="278"/>
      <c r="H264" s="280"/>
      <c r="I264" s="280"/>
      <c r="J264" s="288"/>
      <c r="K264" s="280"/>
      <c r="L264" s="280"/>
    </row>
    <row r="265" spans="1:12" ht="12">
      <c r="A265" s="271"/>
      <c r="B265" s="271"/>
      <c r="C265" s="291"/>
      <c r="D265" s="271"/>
      <c r="E265" s="282"/>
      <c r="F265" s="278"/>
      <c r="G265" s="278"/>
      <c r="H265" s="280"/>
      <c r="I265" s="280"/>
      <c r="J265" s="288"/>
      <c r="K265" s="280"/>
      <c r="L265" s="280"/>
    </row>
    <row r="266" spans="1:12" ht="12">
      <c r="A266" s="271"/>
      <c r="B266" s="271"/>
      <c r="C266" s="291"/>
      <c r="D266" s="271"/>
      <c r="E266" s="282"/>
      <c r="F266" s="278"/>
      <c r="G266" s="278"/>
      <c r="H266" s="280"/>
      <c r="I266" s="280"/>
      <c r="J266" s="288"/>
      <c r="K266" s="280"/>
      <c r="L266" s="280"/>
    </row>
    <row r="267" spans="1:12" ht="12">
      <c r="A267" s="271"/>
      <c r="B267" s="271"/>
      <c r="C267" s="291"/>
      <c r="D267" s="271"/>
      <c r="E267" s="282"/>
      <c r="F267" s="278"/>
      <c r="G267" s="278"/>
      <c r="H267" s="280"/>
      <c r="I267" s="280"/>
      <c r="J267" s="288"/>
      <c r="K267" s="280"/>
      <c r="L267" s="280"/>
    </row>
    <row r="268" spans="1:12" ht="12">
      <c r="A268" s="271"/>
      <c r="B268" s="271"/>
      <c r="C268" s="291"/>
      <c r="D268" s="271"/>
      <c r="E268" s="282"/>
      <c r="F268" s="278"/>
      <c r="G268" s="278"/>
      <c r="H268" s="280"/>
      <c r="I268" s="280"/>
      <c r="J268" s="288"/>
      <c r="K268" s="280"/>
      <c r="L268" s="280"/>
    </row>
    <row r="269" spans="1:12" ht="12">
      <c r="A269" s="271"/>
      <c r="B269" s="271"/>
      <c r="C269" s="291"/>
      <c r="D269" s="271"/>
      <c r="E269" s="282"/>
      <c r="F269" s="278"/>
      <c r="G269" s="278"/>
      <c r="H269" s="280"/>
      <c r="I269" s="280"/>
      <c r="J269" s="288"/>
      <c r="K269" s="280"/>
      <c r="L269" s="280"/>
    </row>
    <row r="270" spans="1:12" ht="12">
      <c r="A270" s="271"/>
      <c r="B270" s="271"/>
      <c r="C270" s="291"/>
      <c r="D270" s="271"/>
      <c r="E270" s="282"/>
      <c r="F270" s="278"/>
      <c r="G270" s="278"/>
      <c r="H270" s="280"/>
      <c r="I270" s="280"/>
      <c r="J270" s="288"/>
      <c r="K270" s="280"/>
      <c r="L270" s="280"/>
    </row>
    <row r="271" spans="1:12" ht="12">
      <c r="A271" s="271"/>
      <c r="B271" s="271"/>
      <c r="C271" s="291"/>
      <c r="D271" s="271"/>
      <c r="E271" s="282"/>
      <c r="F271" s="278"/>
      <c r="G271" s="278"/>
      <c r="H271" s="280"/>
      <c r="I271" s="280"/>
      <c r="J271" s="288"/>
      <c r="K271" s="280"/>
      <c r="L271" s="280"/>
    </row>
    <row r="272" spans="1:12" ht="12">
      <c r="A272" s="271"/>
      <c r="B272" s="271"/>
      <c r="C272" s="291"/>
      <c r="D272" s="271"/>
      <c r="E272" s="282"/>
      <c r="F272" s="278"/>
      <c r="G272" s="278"/>
      <c r="H272" s="280"/>
      <c r="I272" s="280"/>
      <c r="J272" s="288"/>
      <c r="K272" s="280"/>
      <c r="L272" s="280"/>
    </row>
    <row r="273" spans="1:12" ht="12">
      <c r="A273" s="271"/>
      <c r="B273" s="271"/>
      <c r="C273" s="291"/>
      <c r="D273" s="271"/>
      <c r="E273" s="282"/>
      <c r="F273" s="278"/>
      <c r="G273" s="278"/>
      <c r="H273" s="280"/>
      <c r="I273" s="280"/>
      <c r="J273" s="288"/>
      <c r="K273" s="280"/>
      <c r="L273" s="280"/>
    </row>
    <row r="274" spans="1:12" ht="12">
      <c r="A274" s="271"/>
      <c r="B274" s="271"/>
      <c r="C274" s="291"/>
      <c r="D274" s="271"/>
      <c r="E274" s="282"/>
      <c r="F274" s="278"/>
      <c r="G274" s="278"/>
      <c r="H274" s="280"/>
      <c r="I274" s="280"/>
      <c r="J274" s="288"/>
      <c r="K274" s="280"/>
      <c r="L274" s="280"/>
    </row>
    <row r="275" spans="1:12" ht="12">
      <c r="A275" s="271"/>
      <c r="B275" s="271"/>
      <c r="C275" s="291"/>
      <c r="D275" s="271"/>
      <c r="E275" s="282"/>
      <c r="F275" s="278"/>
      <c r="G275" s="278"/>
      <c r="H275" s="280"/>
      <c r="I275" s="280"/>
      <c r="J275" s="288"/>
      <c r="K275" s="280"/>
      <c r="L275" s="280"/>
    </row>
    <row r="276" spans="1:12" ht="12">
      <c r="A276" s="271"/>
      <c r="B276" s="271"/>
      <c r="C276" s="291"/>
      <c r="D276" s="271"/>
      <c r="E276" s="282"/>
      <c r="F276" s="278"/>
      <c r="G276" s="278"/>
      <c r="H276" s="280"/>
      <c r="I276" s="280"/>
      <c r="J276" s="288"/>
      <c r="K276" s="280"/>
      <c r="L276" s="280"/>
    </row>
    <row r="277" spans="1:12" ht="12">
      <c r="A277" s="271"/>
      <c r="B277" s="271"/>
      <c r="C277" s="291"/>
      <c r="D277" s="271"/>
      <c r="E277" s="282"/>
      <c r="F277" s="278"/>
      <c r="G277" s="278"/>
      <c r="H277" s="280"/>
      <c r="I277" s="280"/>
      <c r="J277" s="288"/>
      <c r="K277" s="280"/>
      <c r="L277" s="280"/>
    </row>
    <row r="278" spans="1:12" ht="12">
      <c r="A278" s="271"/>
      <c r="B278" s="271"/>
      <c r="C278" s="291"/>
      <c r="D278" s="271"/>
      <c r="E278" s="282"/>
      <c r="F278" s="278"/>
      <c r="G278" s="278"/>
      <c r="H278" s="280"/>
      <c r="I278" s="280"/>
      <c r="J278" s="288"/>
      <c r="K278" s="280"/>
      <c r="L278" s="280"/>
    </row>
    <row r="279" spans="1:12" ht="12">
      <c r="A279" s="271"/>
      <c r="B279" s="271"/>
      <c r="C279" s="291"/>
      <c r="D279" s="271"/>
      <c r="E279" s="282"/>
      <c r="F279" s="278"/>
      <c r="G279" s="278"/>
      <c r="H279" s="280"/>
      <c r="I279" s="280"/>
      <c r="J279" s="288"/>
      <c r="K279" s="280"/>
      <c r="L279" s="280"/>
    </row>
    <row r="280" spans="1:12" ht="12">
      <c r="A280" s="271"/>
      <c r="B280" s="271"/>
      <c r="C280" s="291"/>
      <c r="D280" s="271"/>
      <c r="E280" s="282"/>
      <c r="F280" s="278"/>
      <c r="G280" s="278"/>
      <c r="H280" s="280"/>
      <c r="I280" s="280"/>
      <c r="J280" s="288"/>
      <c r="K280" s="280"/>
      <c r="L280" s="280"/>
    </row>
    <row r="281" spans="1:12" ht="12">
      <c r="A281" s="271"/>
      <c r="B281" s="271"/>
      <c r="C281" s="291"/>
      <c r="D281" s="271"/>
      <c r="E281" s="282"/>
      <c r="F281" s="278"/>
      <c r="G281" s="278"/>
      <c r="H281" s="280"/>
      <c r="I281" s="280"/>
      <c r="J281" s="288"/>
      <c r="K281" s="280"/>
      <c r="L281" s="280"/>
    </row>
    <row r="282" spans="1:12" ht="12">
      <c r="A282" s="271"/>
      <c r="B282" s="271"/>
      <c r="C282" s="291"/>
      <c r="D282" s="271"/>
      <c r="E282" s="282"/>
      <c r="F282" s="278"/>
      <c r="G282" s="278"/>
      <c r="H282" s="280"/>
      <c r="I282" s="280"/>
      <c r="J282" s="288"/>
      <c r="K282" s="280"/>
      <c r="L282" s="280"/>
    </row>
    <row r="283" spans="1:12" ht="12">
      <c r="A283" s="271"/>
      <c r="B283" s="271"/>
      <c r="C283" s="291"/>
      <c r="D283" s="271"/>
      <c r="E283" s="282"/>
      <c r="F283" s="278"/>
      <c r="G283" s="278"/>
      <c r="H283" s="280"/>
      <c r="I283" s="280"/>
      <c r="J283" s="288"/>
      <c r="K283" s="280"/>
      <c r="L283" s="280"/>
    </row>
    <row r="284" spans="1:12" ht="12">
      <c r="A284" s="271"/>
      <c r="B284" s="271"/>
      <c r="C284" s="291"/>
      <c r="D284" s="271"/>
      <c r="E284" s="282"/>
      <c r="F284" s="278"/>
      <c r="G284" s="278"/>
      <c r="H284" s="280"/>
      <c r="I284" s="280"/>
      <c r="J284" s="288"/>
      <c r="K284" s="280"/>
      <c r="L284" s="280"/>
    </row>
    <row r="285" spans="1:12" ht="12">
      <c r="A285" s="271"/>
      <c r="B285" s="271"/>
      <c r="C285" s="291"/>
      <c r="D285" s="271"/>
      <c r="E285" s="282"/>
      <c r="F285" s="278"/>
      <c r="G285" s="278"/>
      <c r="H285" s="280"/>
      <c r="I285" s="280"/>
      <c r="J285" s="288"/>
      <c r="K285" s="280"/>
      <c r="L285" s="280"/>
    </row>
    <row r="286" spans="1:12" ht="12">
      <c r="A286" s="271"/>
      <c r="B286" s="271"/>
      <c r="C286" s="291"/>
      <c r="D286" s="271"/>
      <c r="E286" s="282"/>
      <c r="F286" s="278"/>
      <c r="G286" s="278"/>
      <c r="H286" s="280"/>
      <c r="I286" s="280"/>
      <c r="J286" s="288"/>
      <c r="K286" s="280"/>
      <c r="L286" s="280"/>
    </row>
    <row r="287" spans="1:12" ht="12">
      <c r="A287" s="271"/>
      <c r="B287" s="271"/>
      <c r="C287" s="291"/>
      <c r="D287" s="271"/>
      <c r="E287" s="282"/>
      <c r="F287" s="278"/>
      <c r="G287" s="278"/>
      <c r="H287" s="280"/>
      <c r="I287" s="280"/>
      <c r="J287" s="288"/>
      <c r="K287" s="280"/>
      <c r="L287" s="280"/>
    </row>
    <row r="288" spans="1:12" ht="12">
      <c r="A288" s="271"/>
      <c r="B288" s="271"/>
      <c r="C288" s="291"/>
      <c r="D288" s="271"/>
      <c r="E288" s="282"/>
      <c r="F288" s="278"/>
      <c r="G288" s="278"/>
      <c r="H288" s="280"/>
      <c r="I288" s="280"/>
      <c r="J288" s="288"/>
      <c r="K288" s="280"/>
      <c r="L288" s="280"/>
    </row>
    <row r="289" spans="1:12" ht="12">
      <c r="A289" s="271"/>
      <c r="B289" s="271"/>
      <c r="C289" s="291"/>
      <c r="D289" s="271"/>
      <c r="E289" s="282"/>
      <c r="F289" s="278"/>
      <c r="G289" s="278"/>
      <c r="H289" s="280"/>
      <c r="I289" s="280"/>
      <c r="J289" s="288"/>
      <c r="K289" s="280"/>
      <c r="L289" s="280"/>
    </row>
    <row r="290" spans="1:12" ht="12">
      <c r="A290" s="271"/>
      <c r="B290" s="271"/>
      <c r="C290" s="291"/>
      <c r="D290" s="271"/>
      <c r="E290" s="282"/>
      <c r="F290" s="278"/>
      <c r="G290" s="278"/>
      <c r="H290" s="280"/>
      <c r="I290" s="280"/>
      <c r="J290" s="288"/>
      <c r="K290" s="280"/>
      <c r="L290" s="280"/>
    </row>
    <row r="291" spans="1:12" ht="12">
      <c r="A291" s="271"/>
      <c r="B291" s="271"/>
      <c r="C291" s="291"/>
      <c r="D291" s="271"/>
      <c r="E291" s="282"/>
      <c r="F291" s="278"/>
      <c r="G291" s="278"/>
      <c r="H291" s="280"/>
      <c r="I291" s="280"/>
      <c r="J291" s="288"/>
      <c r="K291" s="280"/>
      <c r="L291" s="280"/>
    </row>
    <row r="292" spans="1:12" ht="12">
      <c r="A292" s="271"/>
      <c r="B292" s="271"/>
      <c r="C292" s="291"/>
      <c r="D292" s="271"/>
      <c r="E292" s="282"/>
      <c r="F292" s="278"/>
      <c r="G292" s="278"/>
      <c r="H292" s="280"/>
      <c r="I292" s="280"/>
      <c r="J292" s="288"/>
      <c r="K292" s="280"/>
      <c r="L292" s="280"/>
    </row>
    <row r="293" spans="1:12" ht="12">
      <c r="A293" s="271"/>
      <c r="B293" s="271"/>
      <c r="C293" s="291"/>
      <c r="D293" s="271"/>
      <c r="E293" s="282"/>
      <c r="F293" s="278"/>
      <c r="G293" s="278"/>
      <c r="H293" s="280"/>
      <c r="I293" s="280"/>
      <c r="J293" s="288"/>
      <c r="K293" s="280"/>
      <c r="L293" s="280"/>
    </row>
    <row r="294" spans="1:12" ht="12">
      <c r="A294" s="271"/>
      <c r="B294" s="271"/>
      <c r="C294" s="291"/>
      <c r="D294" s="271"/>
      <c r="E294" s="282"/>
      <c r="F294" s="278"/>
      <c r="G294" s="278"/>
      <c r="H294" s="280"/>
      <c r="I294" s="280"/>
      <c r="J294" s="288"/>
      <c r="K294" s="280"/>
      <c r="L294" s="280"/>
    </row>
    <row r="295" spans="1:12" ht="12">
      <c r="A295" s="271"/>
      <c r="B295" s="271"/>
      <c r="C295" s="291"/>
      <c r="D295" s="271"/>
      <c r="E295" s="282"/>
      <c r="F295" s="278"/>
      <c r="G295" s="278"/>
      <c r="H295" s="280"/>
      <c r="I295" s="280"/>
      <c r="J295" s="288"/>
      <c r="K295" s="280"/>
      <c r="L295" s="280"/>
    </row>
    <row r="296" spans="1:12" ht="12">
      <c r="A296" s="271"/>
      <c r="B296" s="271"/>
      <c r="C296" s="291"/>
      <c r="D296" s="271"/>
      <c r="E296" s="282"/>
      <c r="F296" s="278"/>
      <c r="G296" s="278"/>
      <c r="H296" s="280"/>
      <c r="I296" s="280"/>
      <c r="J296" s="288"/>
      <c r="K296" s="280"/>
      <c r="L296" s="280"/>
    </row>
    <row r="297" spans="1:12" ht="12">
      <c r="A297" s="271"/>
      <c r="B297" s="271"/>
      <c r="C297" s="291"/>
      <c r="D297" s="271"/>
      <c r="E297" s="282"/>
      <c r="F297" s="278"/>
      <c r="G297" s="278"/>
      <c r="H297" s="280"/>
      <c r="I297" s="280"/>
      <c r="J297" s="288"/>
      <c r="K297" s="280"/>
      <c r="L297" s="280"/>
    </row>
    <row r="298" spans="1:12" ht="12">
      <c r="A298" s="271"/>
      <c r="B298" s="271"/>
      <c r="C298" s="291"/>
      <c r="D298" s="271"/>
      <c r="E298" s="282"/>
      <c r="F298" s="278"/>
      <c r="G298" s="278"/>
      <c r="H298" s="280"/>
      <c r="I298" s="280"/>
      <c r="J298" s="288"/>
      <c r="K298" s="280"/>
      <c r="L298" s="280"/>
    </row>
    <row r="299" spans="1:12" ht="12">
      <c r="A299" s="271"/>
      <c r="B299" s="271"/>
      <c r="C299" s="291"/>
      <c r="D299" s="271"/>
      <c r="E299" s="282"/>
      <c r="F299" s="278"/>
      <c r="G299" s="278"/>
      <c r="H299" s="280"/>
      <c r="I299" s="280"/>
      <c r="J299" s="288"/>
      <c r="K299" s="280"/>
      <c r="L299" s="280"/>
    </row>
    <row r="300" spans="1:12" ht="12">
      <c r="A300" s="271"/>
      <c r="B300" s="271"/>
      <c r="C300" s="291"/>
      <c r="D300" s="271"/>
      <c r="E300" s="282"/>
      <c r="F300" s="278"/>
      <c r="G300" s="278"/>
      <c r="H300" s="280"/>
      <c r="I300" s="280"/>
      <c r="J300" s="288"/>
      <c r="K300" s="280"/>
      <c r="L300" s="280"/>
    </row>
    <row r="301" spans="1:12" ht="12">
      <c r="A301" s="271"/>
      <c r="B301" s="271"/>
      <c r="C301" s="291"/>
      <c r="D301" s="271"/>
      <c r="E301" s="282"/>
      <c r="F301" s="278"/>
      <c r="G301" s="278"/>
      <c r="H301" s="280"/>
      <c r="I301" s="280"/>
      <c r="J301" s="288"/>
      <c r="K301" s="280"/>
      <c r="L301" s="280"/>
    </row>
    <row r="302" spans="1:12" ht="12">
      <c r="A302" s="271"/>
      <c r="B302" s="271"/>
      <c r="C302" s="291"/>
      <c r="D302" s="271"/>
      <c r="E302" s="282"/>
      <c r="F302" s="278"/>
      <c r="G302" s="278"/>
      <c r="H302" s="280"/>
      <c r="I302" s="280"/>
      <c r="J302" s="288"/>
      <c r="K302" s="280"/>
      <c r="L302" s="280"/>
    </row>
    <row r="303" spans="1:12" ht="12">
      <c r="A303" s="271"/>
      <c r="B303" s="271"/>
      <c r="C303" s="291"/>
      <c r="D303" s="271"/>
      <c r="E303" s="282"/>
      <c r="F303" s="278"/>
      <c r="G303" s="278"/>
      <c r="H303" s="280"/>
      <c r="I303" s="280"/>
      <c r="J303" s="288"/>
      <c r="K303" s="280"/>
      <c r="L303" s="280"/>
    </row>
    <row r="304" spans="1:12" ht="12">
      <c r="A304" s="271"/>
      <c r="B304" s="271"/>
      <c r="C304" s="291"/>
      <c r="D304" s="271"/>
      <c r="E304" s="282"/>
      <c r="F304" s="278"/>
      <c r="G304" s="278"/>
      <c r="H304" s="280"/>
      <c r="I304" s="280"/>
      <c r="J304" s="288"/>
      <c r="K304" s="280"/>
      <c r="L304" s="280"/>
    </row>
    <row r="305" spans="1:12" ht="12">
      <c r="A305" s="271"/>
      <c r="B305" s="271"/>
      <c r="C305" s="291"/>
      <c r="D305" s="271"/>
      <c r="E305" s="282"/>
      <c r="F305" s="278"/>
      <c r="G305" s="278"/>
      <c r="H305" s="280"/>
      <c r="I305" s="280"/>
      <c r="J305" s="288"/>
      <c r="K305" s="280"/>
      <c r="L305" s="280"/>
    </row>
    <row r="306" spans="1:12" ht="12">
      <c r="A306" s="271"/>
      <c r="B306" s="271"/>
      <c r="C306" s="291"/>
      <c r="D306" s="271"/>
      <c r="E306" s="282"/>
      <c r="F306" s="278"/>
      <c r="G306" s="278"/>
      <c r="H306" s="280"/>
      <c r="I306" s="280"/>
      <c r="J306" s="288"/>
      <c r="K306" s="280"/>
      <c r="L306" s="280"/>
    </row>
    <row r="307" spans="1:12" ht="12">
      <c r="A307" s="271"/>
      <c r="B307" s="271"/>
      <c r="C307" s="291"/>
      <c r="D307" s="271"/>
      <c r="E307" s="282"/>
      <c r="F307" s="278"/>
      <c r="G307" s="278"/>
      <c r="H307" s="280"/>
      <c r="I307" s="280"/>
      <c r="J307" s="288"/>
      <c r="K307" s="280"/>
      <c r="L307" s="280"/>
    </row>
    <row r="308" spans="1:12" ht="12">
      <c r="A308" s="271"/>
      <c r="B308" s="271"/>
      <c r="C308" s="291"/>
      <c r="D308" s="271"/>
      <c r="E308" s="282"/>
      <c r="F308" s="278"/>
      <c r="G308" s="278"/>
      <c r="H308" s="280"/>
      <c r="I308" s="280"/>
      <c r="J308" s="288"/>
      <c r="K308" s="280"/>
      <c r="L308" s="280"/>
    </row>
    <row r="309" spans="1:12" ht="12">
      <c r="A309" s="271"/>
      <c r="B309" s="271"/>
      <c r="C309" s="291"/>
      <c r="D309" s="271"/>
      <c r="E309" s="282"/>
      <c r="F309" s="278"/>
      <c r="G309" s="278"/>
      <c r="H309" s="280"/>
      <c r="I309" s="280"/>
      <c r="J309" s="288"/>
      <c r="K309" s="280"/>
      <c r="L309" s="280"/>
    </row>
    <row r="310" spans="1:12" ht="12">
      <c r="A310" s="271"/>
      <c r="B310" s="271"/>
      <c r="C310" s="291"/>
      <c r="D310" s="271"/>
      <c r="E310" s="282"/>
      <c r="F310" s="278"/>
      <c r="G310" s="278"/>
      <c r="H310" s="280"/>
      <c r="I310" s="280"/>
      <c r="J310" s="288"/>
      <c r="K310" s="280"/>
      <c r="L310" s="280"/>
    </row>
    <row r="311" spans="1:12" ht="12">
      <c r="A311" s="271"/>
      <c r="B311" s="271"/>
      <c r="C311" s="291"/>
      <c r="D311" s="271"/>
      <c r="E311" s="282"/>
      <c r="F311" s="278"/>
      <c r="G311" s="278"/>
      <c r="H311" s="280"/>
      <c r="I311" s="280"/>
      <c r="J311" s="288"/>
      <c r="K311" s="280"/>
      <c r="L311" s="280"/>
    </row>
    <row r="312" spans="1:12" ht="12">
      <c r="A312" s="271"/>
      <c r="B312" s="271"/>
      <c r="C312" s="291"/>
      <c r="D312" s="271"/>
      <c r="E312" s="282"/>
      <c r="F312" s="278"/>
      <c r="G312" s="278"/>
      <c r="H312" s="280"/>
      <c r="I312" s="280"/>
      <c r="J312" s="288"/>
      <c r="K312" s="280"/>
      <c r="L312" s="280"/>
    </row>
    <row r="313" spans="1:12" ht="12">
      <c r="A313" s="271"/>
      <c r="B313" s="271"/>
      <c r="C313" s="291"/>
      <c r="D313" s="271"/>
      <c r="E313" s="282"/>
      <c r="F313" s="278"/>
      <c r="G313" s="278"/>
      <c r="H313" s="280"/>
      <c r="I313" s="280"/>
      <c r="J313" s="288"/>
      <c r="K313" s="280"/>
      <c r="L313" s="280"/>
    </row>
    <row r="314" spans="1:12" ht="12">
      <c r="A314" s="271"/>
      <c r="B314" s="271"/>
      <c r="C314" s="291"/>
      <c r="D314" s="271"/>
      <c r="E314" s="282"/>
      <c r="F314" s="278"/>
      <c r="G314" s="278"/>
      <c r="H314" s="280"/>
      <c r="I314" s="280"/>
      <c r="J314" s="288"/>
      <c r="K314" s="280"/>
      <c r="L314" s="280"/>
    </row>
    <row r="315" spans="1:12" ht="12">
      <c r="A315" s="271"/>
      <c r="B315" s="271"/>
      <c r="C315" s="291"/>
      <c r="D315" s="271"/>
      <c r="E315" s="282"/>
      <c r="F315" s="278"/>
      <c r="G315" s="278"/>
      <c r="H315" s="280"/>
      <c r="I315" s="280"/>
      <c r="J315" s="288"/>
      <c r="K315" s="280"/>
      <c r="L315" s="280"/>
    </row>
    <row r="316" spans="1:12" ht="12">
      <c r="A316" s="271"/>
      <c r="B316" s="271"/>
      <c r="C316" s="291"/>
      <c r="D316" s="271"/>
      <c r="E316" s="282"/>
      <c r="F316" s="278"/>
      <c r="G316" s="278"/>
      <c r="H316" s="280"/>
      <c r="I316" s="280"/>
      <c r="J316" s="288"/>
      <c r="K316" s="280"/>
      <c r="L316" s="280"/>
    </row>
    <row r="317" spans="1:12" ht="12">
      <c r="A317" s="271"/>
      <c r="B317" s="271"/>
      <c r="C317" s="291"/>
      <c r="D317" s="271"/>
      <c r="E317" s="282"/>
      <c r="F317" s="278"/>
      <c r="G317" s="278"/>
      <c r="H317" s="280"/>
      <c r="I317" s="280"/>
      <c r="J317" s="288"/>
      <c r="K317" s="280"/>
      <c r="L317" s="280"/>
    </row>
    <row r="318" spans="1:12" ht="12">
      <c r="A318" s="271"/>
      <c r="B318" s="271"/>
      <c r="C318" s="291"/>
      <c r="D318" s="271"/>
      <c r="E318" s="282"/>
      <c r="F318" s="278"/>
      <c r="H318" s="280"/>
      <c r="I318" s="280"/>
      <c r="J318" s="288"/>
      <c r="K318" s="280"/>
      <c r="L318" s="280"/>
    </row>
    <row r="319" spans="1:12" ht="12">
      <c r="A319" s="271"/>
      <c r="B319" s="271"/>
      <c r="C319" s="291"/>
      <c r="D319" s="271"/>
      <c r="E319" s="282"/>
      <c r="F319" s="278"/>
      <c r="I319" s="280"/>
      <c r="J319" s="288"/>
      <c r="K319" s="280"/>
      <c r="L319" s="280"/>
    </row>
    <row r="320" spans="1:12" ht="12">
      <c r="A320" s="271"/>
      <c r="B320" s="271"/>
      <c r="C320" s="291"/>
    </row>
    <row r="321" spans="1:3" ht="12">
      <c r="A321" s="271"/>
      <c r="B321" s="271"/>
      <c r="C321" s="291"/>
    </row>
    <row r="322" spans="1:3">
      <c r="B322" s="271"/>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K446"/>
  <sheetViews>
    <sheetView workbookViewId="0">
      <selection activeCell="G20" sqref="G20"/>
    </sheetView>
  </sheetViews>
  <sheetFormatPr defaultColWidth="9.140625" defaultRowHeight="10.199999999999999"/>
  <cols>
    <col min="1" max="1" width="5.42578125" style="303" customWidth="1"/>
    <col min="2" max="2" width="11.42578125" style="303" customWidth="1"/>
    <col min="3" max="3" width="62.42578125" style="303" customWidth="1"/>
    <col min="4" max="4" width="7.28515625" style="303" customWidth="1"/>
    <col min="5" max="5" width="9.140625" style="303"/>
    <col min="6" max="6" width="12.28515625" style="303" customWidth="1"/>
    <col min="7" max="7" width="11.85546875" style="303" customWidth="1"/>
    <col min="8" max="8" width="12.140625" style="303" customWidth="1"/>
    <col min="9" max="9" width="11.85546875" style="303" customWidth="1"/>
    <col min="10" max="10" width="6" style="303" customWidth="1"/>
    <col min="11" max="11" width="13.140625" style="303" customWidth="1"/>
    <col min="12" max="16384" width="9.140625" style="303"/>
  </cols>
  <sheetData>
    <row r="1" spans="1:11" ht="11.4" thickTop="1" thickBot="1">
      <c r="A1" s="297"/>
      <c r="B1" s="298" t="s">
        <v>22</v>
      </c>
      <c r="C1" s="297" t="s">
        <v>4666</v>
      </c>
      <c r="D1" s="299"/>
      <c r="E1" s="300"/>
      <c r="F1" s="301"/>
      <c r="G1" s="301"/>
      <c r="H1" s="301"/>
      <c r="I1" s="301"/>
      <c r="J1" s="302"/>
      <c r="K1" s="301"/>
    </row>
    <row r="2" spans="1:11" ht="10.8" thickTop="1">
      <c r="A2" s="304"/>
      <c r="B2" s="304"/>
      <c r="C2" s="304"/>
      <c r="D2" s="305" t="s">
        <v>4357</v>
      </c>
      <c r="E2" s="306"/>
      <c r="F2" s="307" t="s">
        <v>4667</v>
      </c>
      <c r="G2" s="308"/>
      <c r="H2" s="309"/>
      <c r="I2" s="301"/>
      <c r="J2" s="310" t="s">
        <v>4362</v>
      </c>
      <c r="K2" s="301"/>
    </row>
    <row r="3" spans="1:11">
      <c r="A3" s="304"/>
      <c r="B3" s="304"/>
      <c r="C3" s="304" t="s">
        <v>22</v>
      </c>
      <c r="D3" s="311" t="s">
        <v>4668</v>
      </c>
      <c r="E3" s="311" t="s">
        <v>4669</v>
      </c>
      <c r="F3" s="312" t="s">
        <v>4360</v>
      </c>
      <c r="G3" s="312" t="s">
        <v>4361</v>
      </c>
      <c r="H3" s="313" t="s">
        <v>4670</v>
      </c>
      <c r="I3" s="314" t="s">
        <v>4671</v>
      </c>
      <c r="J3" s="315" t="s">
        <v>4672</v>
      </c>
      <c r="K3" s="303" t="s">
        <v>4673</v>
      </c>
    </row>
    <row r="4" spans="1:11">
      <c r="A4" s="304"/>
      <c r="B4" s="304"/>
      <c r="C4" s="316" t="s">
        <v>4674</v>
      </c>
      <c r="D4" s="317"/>
      <c r="E4" s="318"/>
      <c r="F4" s="301"/>
      <c r="G4" s="301"/>
      <c r="H4" s="301"/>
      <c r="I4" s="301"/>
      <c r="J4" s="319"/>
    </row>
    <row r="5" spans="1:11">
      <c r="A5" s="304" t="s">
        <v>4675</v>
      </c>
      <c r="B5" s="304" t="s">
        <v>22</v>
      </c>
      <c r="C5" s="320" t="s">
        <v>4676</v>
      </c>
      <c r="D5" s="317" t="s">
        <v>4677</v>
      </c>
      <c r="E5" s="318">
        <v>1</v>
      </c>
      <c r="F5" s="321"/>
      <c r="G5" s="321"/>
      <c r="H5" s="301">
        <f>E5*F5</f>
        <v>0</v>
      </c>
      <c r="I5" s="301">
        <f>E5*G5</f>
        <v>0</v>
      </c>
      <c r="K5" s="301" t="s">
        <v>22</v>
      </c>
    </row>
    <row r="6" spans="1:11">
      <c r="A6" s="304"/>
      <c r="B6" s="304"/>
      <c r="C6" s="320" t="s">
        <v>4678</v>
      </c>
      <c r="D6" s="317"/>
      <c r="E6" s="318"/>
      <c r="F6" s="301"/>
      <c r="G6" s="301"/>
      <c r="H6" s="301">
        <f t="shared" ref="H6:H31" si="0">E6*F6</f>
        <v>0</v>
      </c>
      <c r="I6" s="301">
        <f t="shared" ref="I6:I27" si="1">E6*G6</f>
        <v>0</v>
      </c>
      <c r="K6" s="301"/>
    </row>
    <row r="7" spans="1:11">
      <c r="A7" s="304"/>
      <c r="B7" s="304"/>
      <c r="C7" s="320" t="s">
        <v>4679</v>
      </c>
      <c r="D7" s="317"/>
      <c r="E7" s="318"/>
      <c r="F7" s="301"/>
      <c r="G7" s="301"/>
      <c r="H7" s="301">
        <f t="shared" si="0"/>
        <v>0</v>
      </c>
      <c r="I7" s="301">
        <f t="shared" si="1"/>
        <v>0</v>
      </c>
      <c r="K7" s="301"/>
    </row>
    <row r="8" spans="1:11">
      <c r="A8" s="304"/>
      <c r="B8" s="304"/>
      <c r="C8" s="320" t="s">
        <v>4680</v>
      </c>
      <c r="D8" s="317"/>
      <c r="E8" s="318"/>
      <c r="F8" s="301"/>
      <c r="G8" s="301"/>
      <c r="H8" s="301">
        <f t="shared" si="0"/>
        <v>0</v>
      </c>
      <c r="I8" s="301">
        <f t="shared" si="1"/>
        <v>0</v>
      </c>
      <c r="K8" s="301"/>
    </row>
    <row r="9" spans="1:11">
      <c r="A9" s="304"/>
      <c r="B9" s="304"/>
      <c r="C9" s="320" t="s">
        <v>4681</v>
      </c>
      <c r="D9" s="317"/>
      <c r="E9" s="318"/>
      <c r="F9" s="301"/>
      <c r="G9" s="301"/>
      <c r="H9" s="301">
        <f t="shared" si="0"/>
        <v>0</v>
      </c>
      <c r="I9" s="301">
        <f t="shared" si="1"/>
        <v>0</v>
      </c>
      <c r="K9" s="301"/>
    </row>
    <row r="10" spans="1:11">
      <c r="A10" s="304"/>
      <c r="B10" s="304"/>
      <c r="C10" s="322" t="s">
        <v>4682</v>
      </c>
      <c r="D10" s="317"/>
      <c r="E10" s="318"/>
      <c r="F10" s="301"/>
      <c r="G10" s="301"/>
      <c r="H10" s="301">
        <f t="shared" si="0"/>
        <v>0</v>
      </c>
      <c r="I10" s="301">
        <f t="shared" si="1"/>
        <v>0</v>
      </c>
      <c r="K10" s="301"/>
    </row>
    <row r="11" spans="1:11">
      <c r="A11" s="304" t="s">
        <v>4683</v>
      </c>
      <c r="B11" s="304" t="s">
        <v>4684</v>
      </c>
      <c r="C11" s="320" t="s">
        <v>4685</v>
      </c>
      <c r="D11" s="317" t="s">
        <v>4677</v>
      </c>
      <c r="E11" s="318">
        <v>8</v>
      </c>
      <c r="F11" s="321"/>
      <c r="G11" s="321"/>
      <c r="H11" s="301">
        <f t="shared" si="0"/>
        <v>0</v>
      </c>
      <c r="I11" s="301">
        <f t="shared" si="1"/>
        <v>0</v>
      </c>
      <c r="J11" s="319"/>
      <c r="K11" s="301" t="s">
        <v>22</v>
      </c>
    </row>
    <row r="12" spans="1:11">
      <c r="A12" s="304" t="s">
        <v>4686</v>
      </c>
      <c r="B12" s="304" t="s">
        <v>4684</v>
      </c>
      <c r="C12" s="320" t="s">
        <v>4687</v>
      </c>
      <c r="D12" s="317" t="s">
        <v>4677</v>
      </c>
      <c r="E12" s="318">
        <v>8</v>
      </c>
      <c r="F12" s="321"/>
      <c r="G12" s="321"/>
      <c r="H12" s="301">
        <f t="shared" si="0"/>
        <v>0</v>
      </c>
      <c r="I12" s="301">
        <f t="shared" si="1"/>
        <v>0</v>
      </c>
      <c r="J12" s="319"/>
      <c r="K12" s="301"/>
    </row>
    <row r="13" spans="1:11">
      <c r="A13" s="304" t="s">
        <v>4688</v>
      </c>
      <c r="B13" s="304" t="s">
        <v>4689</v>
      </c>
      <c r="C13" s="320" t="s">
        <v>4690</v>
      </c>
      <c r="D13" s="317" t="s">
        <v>4677</v>
      </c>
      <c r="E13" s="318">
        <v>12</v>
      </c>
      <c r="F13" s="321"/>
      <c r="G13" s="321"/>
      <c r="H13" s="301">
        <f t="shared" si="0"/>
        <v>0</v>
      </c>
      <c r="I13" s="301">
        <f t="shared" si="1"/>
        <v>0</v>
      </c>
      <c r="J13" s="319"/>
      <c r="K13" s="301"/>
    </row>
    <row r="14" spans="1:11">
      <c r="A14" s="304" t="s">
        <v>4691</v>
      </c>
      <c r="B14" s="304" t="s">
        <v>22</v>
      </c>
      <c r="C14" s="320" t="s">
        <v>4692</v>
      </c>
      <c r="D14" s="317" t="s">
        <v>22</v>
      </c>
      <c r="E14" s="318" t="s">
        <v>22</v>
      </c>
      <c r="F14" s="301"/>
      <c r="G14" s="301"/>
      <c r="H14" s="301">
        <v>0</v>
      </c>
      <c r="I14" s="301">
        <v>0</v>
      </c>
      <c r="J14" s="319"/>
      <c r="K14" s="301"/>
    </row>
    <row r="15" spans="1:11">
      <c r="A15" s="304"/>
      <c r="B15" s="304" t="s">
        <v>22</v>
      </c>
      <c r="C15" s="320" t="s">
        <v>4693</v>
      </c>
      <c r="D15" s="317" t="s">
        <v>22</v>
      </c>
      <c r="E15" s="318" t="s">
        <v>22</v>
      </c>
      <c r="F15" s="301"/>
      <c r="G15" s="301"/>
      <c r="H15" s="301">
        <v>0</v>
      </c>
      <c r="I15" s="301">
        <v>0</v>
      </c>
      <c r="J15" s="319"/>
      <c r="K15" s="301"/>
    </row>
    <row r="16" spans="1:11">
      <c r="A16" s="304" t="s">
        <v>4694</v>
      </c>
      <c r="B16" s="304" t="s">
        <v>4695</v>
      </c>
      <c r="C16" s="320" t="s">
        <v>4696</v>
      </c>
      <c r="D16" s="317" t="s">
        <v>4697</v>
      </c>
      <c r="E16" s="318">
        <v>5.5</v>
      </c>
      <c r="F16" s="321"/>
      <c r="G16" s="301"/>
      <c r="H16" s="301">
        <f t="shared" si="0"/>
        <v>0</v>
      </c>
      <c r="I16" s="301">
        <f t="shared" si="1"/>
        <v>0</v>
      </c>
      <c r="J16" s="319"/>
      <c r="K16" s="301"/>
    </row>
    <row r="17" spans="1:11">
      <c r="A17" s="304"/>
      <c r="B17" s="304" t="s">
        <v>4698</v>
      </c>
      <c r="C17" s="320" t="s">
        <v>4699</v>
      </c>
      <c r="D17" s="317" t="s">
        <v>4697</v>
      </c>
      <c r="E17" s="318">
        <v>5.5</v>
      </c>
      <c r="F17" s="301"/>
      <c r="G17" s="321"/>
      <c r="H17" s="301">
        <f t="shared" si="0"/>
        <v>0</v>
      </c>
      <c r="I17" s="301">
        <f t="shared" si="1"/>
        <v>0</v>
      </c>
      <c r="J17" s="319"/>
      <c r="K17" s="301"/>
    </row>
    <row r="18" spans="1:11">
      <c r="A18" s="304" t="s">
        <v>4700</v>
      </c>
      <c r="B18" s="304" t="s">
        <v>4698</v>
      </c>
      <c r="C18" s="320" t="s">
        <v>4701</v>
      </c>
      <c r="D18" s="317" t="s">
        <v>4677</v>
      </c>
      <c r="E18" s="318">
        <v>1</v>
      </c>
      <c r="F18" s="321"/>
      <c r="G18" s="321"/>
      <c r="H18" s="301">
        <f t="shared" si="0"/>
        <v>0</v>
      </c>
      <c r="I18" s="301">
        <f t="shared" si="1"/>
        <v>0</v>
      </c>
      <c r="J18" s="319"/>
      <c r="K18" s="301"/>
    </row>
    <row r="19" spans="1:11">
      <c r="A19" s="304" t="s">
        <v>4702</v>
      </c>
      <c r="B19" s="304"/>
      <c r="C19" s="320" t="s">
        <v>4692</v>
      </c>
      <c r="D19" s="317"/>
      <c r="E19" s="318"/>
      <c r="F19" s="301"/>
      <c r="G19" s="301"/>
      <c r="H19" s="301">
        <f t="shared" si="0"/>
        <v>0</v>
      </c>
      <c r="I19" s="301">
        <f t="shared" si="1"/>
        <v>0</v>
      </c>
      <c r="J19" s="319"/>
      <c r="K19" s="301"/>
    </row>
    <row r="20" spans="1:11">
      <c r="A20" s="304"/>
      <c r="B20" s="304" t="s">
        <v>22</v>
      </c>
      <c r="C20" s="320" t="s">
        <v>4703</v>
      </c>
      <c r="D20" s="317" t="s">
        <v>22</v>
      </c>
      <c r="E20" s="318" t="s">
        <v>22</v>
      </c>
      <c r="F20" s="301"/>
      <c r="G20" s="301"/>
      <c r="H20" s="301">
        <v>0</v>
      </c>
      <c r="I20" s="301">
        <v>0</v>
      </c>
      <c r="J20" s="319"/>
      <c r="K20" s="301"/>
    </row>
    <row r="21" spans="1:11">
      <c r="A21" s="304" t="s">
        <v>4704</v>
      </c>
      <c r="B21" s="304" t="s">
        <v>4705</v>
      </c>
      <c r="C21" s="320" t="s">
        <v>4706</v>
      </c>
      <c r="D21" s="317" t="s">
        <v>4697</v>
      </c>
      <c r="E21" s="318">
        <v>48</v>
      </c>
      <c r="F21" s="321"/>
      <c r="G21" s="301"/>
      <c r="H21" s="301">
        <f t="shared" si="0"/>
        <v>0</v>
      </c>
      <c r="I21" s="301">
        <v>0</v>
      </c>
      <c r="J21" s="319"/>
      <c r="K21" s="301"/>
    </row>
    <row r="22" spans="1:11">
      <c r="A22" s="304"/>
      <c r="B22" s="304" t="s">
        <v>4707</v>
      </c>
      <c r="C22" s="320" t="s">
        <v>4708</v>
      </c>
      <c r="D22" s="317" t="s">
        <v>4697</v>
      </c>
      <c r="E22" s="318">
        <v>48</v>
      </c>
      <c r="F22" s="301"/>
      <c r="G22" s="321"/>
      <c r="H22" s="301">
        <f t="shared" si="0"/>
        <v>0</v>
      </c>
      <c r="I22" s="301">
        <f t="shared" si="1"/>
        <v>0</v>
      </c>
      <c r="J22" s="319"/>
      <c r="K22" s="301"/>
    </row>
    <row r="23" spans="1:11">
      <c r="A23" s="304" t="s">
        <v>4709</v>
      </c>
      <c r="B23" s="304" t="s">
        <v>4710</v>
      </c>
      <c r="C23" s="320" t="s">
        <v>4711</v>
      </c>
      <c r="D23" s="317" t="s">
        <v>4677</v>
      </c>
      <c r="E23" s="318">
        <v>13</v>
      </c>
      <c r="F23" s="321"/>
      <c r="G23" s="321"/>
      <c r="H23" s="301">
        <f t="shared" si="0"/>
        <v>0</v>
      </c>
      <c r="I23" s="301">
        <f t="shared" si="1"/>
        <v>0</v>
      </c>
      <c r="J23" s="319"/>
      <c r="K23" s="301"/>
    </row>
    <row r="24" spans="1:11">
      <c r="A24" s="304" t="s">
        <v>4712</v>
      </c>
      <c r="B24" s="304" t="s">
        <v>4713</v>
      </c>
      <c r="C24" s="320" t="s">
        <v>4714</v>
      </c>
      <c r="D24" s="317" t="s">
        <v>4677</v>
      </c>
      <c r="E24" s="318">
        <v>3</v>
      </c>
      <c r="F24" s="321"/>
      <c r="G24" s="321"/>
      <c r="H24" s="301">
        <f t="shared" si="0"/>
        <v>0</v>
      </c>
      <c r="I24" s="301">
        <f t="shared" si="1"/>
        <v>0</v>
      </c>
      <c r="J24" s="301"/>
      <c r="K24" s="301" t="s">
        <v>22</v>
      </c>
    </row>
    <row r="25" spans="1:11">
      <c r="A25" s="304" t="s">
        <v>4715</v>
      </c>
      <c r="B25" s="304" t="s">
        <v>4716</v>
      </c>
      <c r="C25" s="320" t="s">
        <v>4717</v>
      </c>
      <c r="D25" s="317" t="s">
        <v>4677</v>
      </c>
      <c r="E25" s="318">
        <v>1</v>
      </c>
      <c r="F25" s="321"/>
      <c r="G25" s="321"/>
      <c r="H25" s="301">
        <f t="shared" si="0"/>
        <v>0</v>
      </c>
      <c r="I25" s="301">
        <f t="shared" si="1"/>
        <v>0</v>
      </c>
      <c r="J25" s="301"/>
      <c r="K25" s="301"/>
    </row>
    <row r="26" spans="1:11">
      <c r="A26" s="304" t="s">
        <v>4718</v>
      </c>
      <c r="B26" s="304" t="s">
        <v>4719</v>
      </c>
      <c r="C26" s="320" t="s">
        <v>4720</v>
      </c>
      <c r="D26" s="317" t="s">
        <v>4721</v>
      </c>
      <c r="E26" s="318">
        <v>16</v>
      </c>
      <c r="F26" s="321"/>
      <c r="G26" s="321"/>
      <c r="H26" s="301">
        <f t="shared" si="0"/>
        <v>0</v>
      </c>
      <c r="I26" s="301">
        <f t="shared" si="1"/>
        <v>0</v>
      </c>
      <c r="J26" s="301"/>
      <c r="K26" s="301"/>
    </row>
    <row r="27" spans="1:11">
      <c r="A27" s="304"/>
      <c r="B27" s="304"/>
      <c r="C27" s="320" t="s">
        <v>4722</v>
      </c>
      <c r="D27" s="317"/>
      <c r="E27" s="318"/>
      <c r="F27" s="301"/>
      <c r="G27" s="301"/>
      <c r="H27" s="301">
        <f t="shared" si="0"/>
        <v>0</v>
      </c>
      <c r="I27" s="301">
        <f t="shared" si="1"/>
        <v>0</v>
      </c>
      <c r="J27" s="301"/>
      <c r="K27" s="301"/>
    </row>
    <row r="28" spans="1:11">
      <c r="A28" s="304" t="s">
        <v>4723</v>
      </c>
      <c r="B28" s="304" t="s">
        <v>22</v>
      </c>
      <c r="C28" s="320" t="s">
        <v>4724</v>
      </c>
      <c r="D28" s="317" t="s">
        <v>4721</v>
      </c>
      <c r="E28" s="318">
        <v>2</v>
      </c>
      <c r="F28" s="321"/>
      <c r="G28" s="301"/>
      <c r="H28" s="301">
        <f t="shared" si="0"/>
        <v>0</v>
      </c>
      <c r="I28" s="301">
        <v>0</v>
      </c>
      <c r="J28" s="301"/>
      <c r="K28" s="301"/>
    </row>
    <row r="29" spans="1:11">
      <c r="A29" s="304" t="s">
        <v>4725</v>
      </c>
      <c r="B29" s="304" t="s">
        <v>22</v>
      </c>
      <c r="C29" s="320" t="s">
        <v>4726</v>
      </c>
      <c r="D29" s="317" t="s">
        <v>4727</v>
      </c>
      <c r="E29" s="318">
        <v>6</v>
      </c>
      <c r="F29" s="321"/>
      <c r="G29" s="301"/>
      <c r="H29" s="301">
        <f t="shared" si="0"/>
        <v>0</v>
      </c>
      <c r="I29" s="301">
        <v>0</v>
      </c>
      <c r="J29" s="301"/>
      <c r="K29" s="301"/>
    </row>
    <row r="30" spans="1:11">
      <c r="A30" s="304" t="s">
        <v>4728</v>
      </c>
      <c r="B30" s="304" t="s">
        <v>22</v>
      </c>
      <c r="C30" s="320" t="s">
        <v>4729</v>
      </c>
      <c r="D30" s="317" t="s">
        <v>4727</v>
      </c>
      <c r="E30" s="318">
        <v>30</v>
      </c>
      <c r="F30" s="321"/>
      <c r="G30" s="301"/>
      <c r="H30" s="301">
        <f t="shared" si="0"/>
        <v>0</v>
      </c>
      <c r="I30" s="301">
        <v>0</v>
      </c>
      <c r="J30" s="301"/>
      <c r="K30" s="301"/>
    </row>
    <row r="31" spans="1:11">
      <c r="A31" s="304" t="s">
        <v>4730</v>
      </c>
      <c r="B31" s="304" t="s">
        <v>22</v>
      </c>
      <c r="C31" s="320" t="s">
        <v>4731</v>
      </c>
      <c r="D31" s="317" t="s">
        <v>4677</v>
      </c>
      <c r="E31" s="318">
        <v>20</v>
      </c>
      <c r="F31" s="321"/>
      <c r="G31" s="301"/>
      <c r="H31" s="301">
        <f t="shared" si="0"/>
        <v>0</v>
      </c>
      <c r="I31" s="301">
        <v>0</v>
      </c>
      <c r="J31" s="301"/>
      <c r="K31" s="301"/>
    </row>
    <row r="32" spans="1:11">
      <c r="A32" s="304"/>
      <c r="B32" s="304"/>
      <c r="C32" s="316" t="s">
        <v>4732</v>
      </c>
      <c r="D32" s="317"/>
      <c r="E32" s="318"/>
      <c r="F32" s="301"/>
      <c r="G32" s="301"/>
      <c r="H32" s="323">
        <f>SUM(H5:H31)</f>
        <v>0</v>
      </c>
      <c r="I32" s="323">
        <f>SUM(I5:I31)</f>
        <v>0</v>
      </c>
      <c r="J32" s="301"/>
      <c r="K32" s="301"/>
    </row>
    <row r="33" spans="1:11">
      <c r="A33" s="304"/>
      <c r="B33" s="304"/>
      <c r="C33" s="320"/>
      <c r="D33" s="317"/>
      <c r="E33" s="318"/>
      <c r="F33" s="301"/>
      <c r="G33" s="301"/>
      <c r="H33" s="301"/>
      <c r="I33" s="301"/>
      <c r="J33" s="301"/>
      <c r="K33" s="301"/>
    </row>
    <row r="34" spans="1:11">
      <c r="A34" s="304"/>
      <c r="B34" s="304"/>
      <c r="C34" s="316" t="s">
        <v>4733</v>
      </c>
      <c r="D34" s="317"/>
      <c r="E34" s="318"/>
      <c r="F34" s="301"/>
      <c r="G34" s="301"/>
      <c r="H34" s="301"/>
      <c r="I34" s="301"/>
      <c r="J34" s="301"/>
      <c r="K34" s="301"/>
    </row>
    <row r="35" spans="1:11">
      <c r="A35" s="304" t="s">
        <v>4734</v>
      </c>
      <c r="B35" s="304" t="s">
        <v>4735</v>
      </c>
      <c r="C35" s="320" t="s">
        <v>4736</v>
      </c>
      <c r="D35" s="317" t="s">
        <v>4677</v>
      </c>
      <c r="E35" s="318">
        <v>2</v>
      </c>
      <c r="F35" s="321"/>
      <c r="G35" s="321"/>
      <c r="H35" s="301">
        <f>E35*F35</f>
        <v>0</v>
      </c>
      <c r="I35" s="301">
        <f>E35*G35</f>
        <v>0</v>
      </c>
      <c r="J35" s="301"/>
      <c r="K35" s="301"/>
    </row>
    <row r="36" spans="1:11">
      <c r="A36" s="304" t="s">
        <v>4737</v>
      </c>
      <c r="B36" s="304" t="s">
        <v>4738</v>
      </c>
      <c r="C36" s="320" t="s">
        <v>4739</v>
      </c>
      <c r="D36" s="317" t="s">
        <v>4677</v>
      </c>
      <c r="E36" s="318">
        <v>12</v>
      </c>
      <c r="F36" s="321"/>
      <c r="G36" s="321"/>
      <c r="H36" s="301">
        <f t="shared" ref="H36:H76" si="2">E36*F36</f>
        <v>0</v>
      </c>
      <c r="I36" s="301">
        <f t="shared" ref="I36:I76" si="3">E36*G36</f>
        <v>0</v>
      </c>
      <c r="J36" s="301"/>
      <c r="K36" s="301"/>
    </row>
    <row r="37" spans="1:11">
      <c r="A37" s="304" t="s">
        <v>4740</v>
      </c>
      <c r="B37" s="304"/>
      <c r="C37" s="320" t="s">
        <v>4692</v>
      </c>
      <c r="D37" s="317"/>
      <c r="E37" s="318"/>
      <c r="F37" s="301"/>
      <c r="G37" s="301"/>
      <c r="H37" s="301">
        <f t="shared" si="2"/>
        <v>0</v>
      </c>
      <c r="I37" s="301">
        <f t="shared" si="3"/>
        <v>0</v>
      </c>
      <c r="J37" s="301"/>
      <c r="K37" s="301"/>
    </row>
    <row r="38" spans="1:11">
      <c r="A38" s="304" t="s">
        <v>22</v>
      </c>
      <c r="B38" s="304" t="s">
        <v>22</v>
      </c>
      <c r="C38" s="320" t="s">
        <v>4693</v>
      </c>
      <c r="D38" s="317" t="s">
        <v>22</v>
      </c>
      <c r="E38" s="318" t="s">
        <v>22</v>
      </c>
      <c r="F38" s="301"/>
      <c r="G38" s="301"/>
      <c r="H38" s="301">
        <v>0</v>
      </c>
      <c r="I38" s="301">
        <v>0</v>
      </c>
      <c r="J38" s="301"/>
      <c r="K38" s="301"/>
    </row>
    <row r="39" spans="1:11">
      <c r="A39" s="304" t="s">
        <v>4741</v>
      </c>
      <c r="B39" s="304" t="s">
        <v>4695</v>
      </c>
      <c r="C39" s="320" t="s">
        <v>4696</v>
      </c>
      <c r="D39" s="317" t="s">
        <v>4697</v>
      </c>
      <c r="E39" s="318">
        <v>2.5</v>
      </c>
      <c r="F39" s="321"/>
      <c r="G39" s="301"/>
      <c r="H39" s="301">
        <f t="shared" si="2"/>
        <v>0</v>
      </c>
      <c r="I39" s="301">
        <f t="shared" si="3"/>
        <v>0</v>
      </c>
      <c r="J39" s="301"/>
      <c r="K39" s="301"/>
    </row>
    <row r="40" spans="1:11">
      <c r="A40" s="304"/>
      <c r="B40" s="304" t="s">
        <v>4698</v>
      </c>
      <c r="C40" s="320" t="s">
        <v>4699</v>
      </c>
      <c r="D40" s="317" t="s">
        <v>4697</v>
      </c>
      <c r="E40" s="318">
        <v>2.5</v>
      </c>
      <c r="F40" s="301"/>
      <c r="G40" s="321"/>
      <c r="H40" s="301">
        <f t="shared" si="2"/>
        <v>0</v>
      </c>
      <c r="I40" s="301">
        <f t="shared" si="3"/>
        <v>0</v>
      </c>
      <c r="J40" s="301"/>
      <c r="K40" s="301"/>
    </row>
    <row r="41" spans="1:11">
      <c r="A41" s="304" t="s">
        <v>4742</v>
      </c>
      <c r="B41" s="304"/>
      <c r="C41" s="320" t="s">
        <v>4692</v>
      </c>
      <c r="D41" s="317"/>
      <c r="E41" s="318"/>
      <c r="F41" s="301"/>
      <c r="G41" s="301"/>
      <c r="H41" s="301">
        <f t="shared" si="2"/>
        <v>0</v>
      </c>
      <c r="I41" s="301">
        <f t="shared" si="3"/>
        <v>0</v>
      </c>
      <c r="J41" s="301"/>
      <c r="K41" s="301"/>
    </row>
    <row r="42" spans="1:11">
      <c r="A42" s="304"/>
      <c r="B42" s="304"/>
      <c r="C42" s="320" t="s">
        <v>4703</v>
      </c>
      <c r="D42" s="317"/>
      <c r="E42" s="318"/>
      <c r="F42" s="301"/>
      <c r="G42" s="301"/>
      <c r="H42" s="301">
        <f t="shared" si="2"/>
        <v>0</v>
      </c>
      <c r="I42" s="301">
        <f t="shared" si="3"/>
        <v>0</v>
      </c>
      <c r="J42" s="301"/>
      <c r="K42" s="301"/>
    </row>
    <row r="43" spans="1:11">
      <c r="A43" s="304" t="s">
        <v>4743</v>
      </c>
      <c r="B43" s="304" t="s">
        <v>4705</v>
      </c>
      <c r="C43" s="320" t="s">
        <v>4706</v>
      </c>
      <c r="D43" s="317" t="s">
        <v>4697</v>
      </c>
      <c r="E43" s="318">
        <v>74</v>
      </c>
      <c r="F43" s="321"/>
      <c r="G43" s="301"/>
      <c r="H43" s="301">
        <f t="shared" si="2"/>
        <v>0</v>
      </c>
      <c r="I43" s="301">
        <v>0</v>
      </c>
      <c r="J43" s="301"/>
      <c r="K43" s="301"/>
    </row>
    <row r="44" spans="1:11">
      <c r="A44" s="304"/>
      <c r="B44" s="304" t="s">
        <v>4707</v>
      </c>
      <c r="C44" s="320" t="s">
        <v>4708</v>
      </c>
      <c r="D44" s="317" t="s">
        <v>4697</v>
      </c>
      <c r="E44" s="318">
        <v>74</v>
      </c>
      <c r="F44" s="301"/>
      <c r="G44" s="321"/>
      <c r="H44" s="301">
        <f t="shared" si="2"/>
        <v>0</v>
      </c>
      <c r="I44" s="301">
        <f t="shared" si="3"/>
        <v>0</v>
      </c>
      <c r="J44" s="301"/>
      <c r="K44" s="301"/>
    </row>
    <row r="45" spans="1:11">
      <c r="A45" s="304" t="s">
        <v>4744</v>
      </c>
      <c r="B45" s="304" t="s">
        <v>4716</v>
      </c>
      <c r="C45" s="320" t="s">
        <v>4745</v>
      </c>
      <c r="D45" s="317" t="s">
        <v>4677</v>
      </c>
      <c r="E45" s="318">
        <v>1</v>
      </c>
      <c r="F45" s="321"/>
      <c r="G45" s="321"/>
      <c r="H45" s="301">
        <f t="shared" si="2"/>
        <v>0</v>
      </c>
      <c r="I45" s="301">
        <f t="shared" si="3"/>
        <v>0</v>
      </c>
      <c r="J45" s="301"/>
      <c r="K45" s="301"/>
    </row>
    <row r="46" spans="1:11">
      <c r="A46" s="304" t="s">
        <v>4746</v>
      </c>
      <c r="B46" s="304" t="s">
        <v>4713</v>
      </c>
      <c r="C46" s="320" t="s">
        <v>4714</v>
      </c>
      <c r="D46" s="317" t="s">
        <v>4677</v>
      </c>
      <c r="E46" s="318">
        <v>5</v>
      </c>
      <c r="F46" s="321"/>
      <c r="G46" s="321"/>
      <c r="H46" s="301">
        <f t="shared" si="2"/>
        <v>0</v>
      </c>
      <c r="I46" s="301">
        <f t="shared" si="3"/>
        <v>0</v>
      </c>
      <c r="J46" s="301"/>
      <c r="K46" s="301"/>
    </row>
    <row r="47" spans="1:11">
      <c r="A47" s="304" t="s">
        <v>4747</v>
      </c>
      <c r="B47" s="304" t="s">
        <v>4716</v>
      </c>
      <c r="C47" s="320" t="s">
        <v>4717</v>
      </c>
      <c r="D47" s="317" t="s">
        <v>4677</v>
      </c>
      <c r="E47" s="318">
        <v>1</v>
      </c>
      <c r="F47" s="321"/>
      <c r="G47" s="321"/>
      <c r="H47" s="301">
        <f t="shared" si="2"/>
        <v>0</v>
      </c>
      <c r="I47" s="301">
        <f t="shared" si="3"/>
        <v>0</v>
      </c>
      <c r="J47" s="301"/>
      <c r="K47" s="301"/>
    </row>
    <row r="48" spans="1:11">
      <c r="A48" s="304" t="s">
        <v>4748</v>
      </c>
      <c r="B48" s="304" t="s">
        <v>4719</v>
      </c>
      <c r="C48" s="320" t="s">
        <v>4720</v>
      </c>
      <c r="D48" s="317" t="s">
        <v>4721</v>
      </c>
      <c r="E48" s="318">
        <v>44</v>
      </c>
      <c r="F48" s="321"/>
      <c r="G48" s="321"/>
      <c r="H48" s="301">
        <f t="shared" si="2"/>
        <v>0</v>
      </c>
      <c r="I48" s="301">
        <f t="shared" si="3"/>
        <v>0</v>
      </c>
      <c r="J48" s="301"/>
      <c r="K48" s="301"/>
    </row>
    <row r="49" spans="1:11">
      <c r="A49" s="304"/>
      <c r="B49" s="304"/>
      <c r="C49" s="320" t="s">
        <v>4722</v>
      </c>
      <c r="D49" s="317"/>
      <c r="E49" s="318"/>
      <c r="F49" s="301"/>
      <c r="G49" s="301"/>
      <c r="H49" s="301">
        <f t="shared" si="2"/>
        <v>0</v>
      </c>
      <c r="I49" s="301">
        <f t="shared" si="3"/>
        <v>0</v>
      </c>
      <c r="J49" s="301"/>
      <c r="K49" s="301"/>
    </row>
    <row r="50" spans="1:11">
      <c r="A50" s="304" t="s">
        <v>4749</v>
      </c>
      <c r="B50" s="304" t="s">
        <v>22</v>
      </c>
      <c r="C50" s="320" t="s">
        <v>4726</v>
      </c>
      <c r="D50" s="317" t="s">
        <v>4727</v>
      </c>
      <c r="E50" s="318">
        <v>6</v>
      </c>
      <c r="F50" s="321"/>
      <c r="G50" s="301"/>
      <c r="H50" s="301">
        <f t="shared" si="2"/>
        <v>0</v>
      </c>
      <c r="I50" s="301">
        <v>0</v>
      </c>
      <c r="J50" s="301"/>
      <c r="K50" s="301"/>
    </row>
    <row r="51" spans="1:11">
      <c r="A51" s="304" t="s">
        <v>4750</v>
      </c>
      <c r="B51" s="304" t="s">
        <v>22</v>
      </c>
      <c r="C51" s="320" t="s">
        <v>4729</v>
      </c>
      <c r="D51" s="317" t="s">
        <v>4727</v>
      </c>
      <c r="E51" s="318">
        <v>30</v>
      </c>
      <c r="F51" s="321"/>
      <c r="G51" s="301"/>
      <c r="H51" s="301">
        <f t="shared" si="2"/>
        <v>0</v>
      </c>
      <c r="I51" s="301">
        <v>0</v>
      </c>
      <c r="J51" s="301"/>
      <c r="K51" s="301"/>
    </row>
    <row r="52" spans="1:11">
      <c r="A52" s="304" t="s">
        <v>4751</v>
      </c>
      <c r="B52" s="304" t="s">
        <v>22</v>
      </c>
      <c r="C52" s="320" t="s">
        <v>4731</v>
      </c>
      <c r="D52" s="317" t="s">
        <v>4677</v>
      </c>
      <c r="E52" s="318">
        <v>20</v>
      </c>
      <c r="F52" s="321"/>
      <c r="G52" s="301"/>
      <c r="H52" s="301">
        <f t="shared" si="2"/>
        <v>0</v>
      </c>
      <c r="I52" s="301">
        <v>0</v>
      </c>
      <c r="J52" s="301"/>
      <c r="K52" s="301"/>
    </row>
    <row r="53" spans="1:11">
      <c r="A53" s="304" t="s">
        <v>22</v>
      </c>
      <c r="B53" s="304"/>
      <c r="C53" s="316" t="s">
        <v>4752</v>
      </c>
      <c r="D53" s="317"/>
      <c r="E53" s="318"/>
      <c r="F53" s="301"/>
      <c r="G53" s="301"/>
      <c r="H53" s="323">
        <f>SUM(H35:H52)</f>
        <v>0</v>
      </c>
      <c r="I53" s="323">
        <f>SUM(I35:I52)</f>
        <v>0</v>
      </c>
      <c r="J53" s="301"/>
      <c r="K53" s="301"/>
    </row>
    <row r="54" spans="1:11">
      <c r="A54" s="304"/>
      <c r="B54" s="304"/>
      <c r="C54" s="320"/>
      <c r="D54" s="317"/>
      <c r="E54" s="318"/>
      <c r="F54" s="301"/>
      <c r="G54" s="301"/>
      <c r="H54" s="301" t="s">
        <v>22</v>
      </c>
      <c r="I54" s="301" t="s">
        <v>22</v>
      </c>
      <c r="J54" s="301"/>
      <c r="K54" s="301"/>
    </row>
    <row r="55" spans="1:11">
      <c r="A55" s="304"/>
      <c r="B55" s="304"/>
      <c r="C55" s="316" t="s">
        <v>4753</v>
      </c>
      <c r="D55" s="317"/>
      <c r="E55" s="318"/>
      <c r="F55" s="301"/>
      <c r="G55" s="301"/>
      <c r="H55" s="301" t="s">
        <v>22</v>
      </c>
      <c r="I55" s="301" t="s">
        <v>22</v>
      </c>
      <c r="J55" s="301"/>
      <c r="K55" s="301"/>
    </row>
    <row r="56" spans="1:11">
      <c r="A56" s="304" t="s">
        <v>4754</v>
      </c>
      <c r="B56" s="304"/>
      <c r="C56" s="320" t="s">
        <v>4676</v>
      </c>
      <c r="D56" s="317" t="s">
        <v>4677</v>
      </c>
      <c r="E56" s="318">
        <v>1</v>
      </c>
      <c r="F56" s="321"/>
      <c r="G56" s="321"/>
      <c r="H56" s="301">
        <f t="shared" si="2"/>
        <v>0</v>
      </c>
      <c r="I56" s="301">
        <f t="shared" si="3"/>
        <v>0</v>
      </c>
      <c r="J56" s="301"/>
      <c r="K56" s="301"/>
    </row>
    <row r="57" spans="1:11">
      <c r="A57" s="304"/>
      <c r="B57" s="304"/>
      <c r="C57" s="320" t="s">
        <v>4678</v>
      </c>
      <c r="D57" s="317"/>
      <c r="E57" s="318"/>
      <c r="F57" s="301"/>
      <c r="G57" s="301"/>
      <c r="H57" s="301">
        <f t="shared" si="2"/>
        <v>0</v>
      </c>
      <c r="I57" s="301">
        <f t="shared" si="3"/>
        <v>0</v>
      </c>
      <c r="J57" s="301"/>
      <c r="K57" s="301"/>
    </row>
    <row r="58" spans="1:11">
      <c r="A58" s="304"/>
      <c r="B58" s="304"/>
      <c r="C58" s="320" t="s">
        <v>4755</v>
      </c>
      <c r="D58" s="317"/>
      <c r="E58" s="318"/>
      <c r="F58" s="301"/>
      <c r="G58" s="301"/>
      <c r="H58" s="301">
        <f t="shared" si="2"/>
        <v>0</v>
      </c>
      <c r="I58" s="301">
        <f t="shared" si="3"/>
        <v>0</v>
      </c>
      <c r="J58" s="301"/>
      <c r="K58" s="301"/>
    </row>
    <row r="59" spans="1:11">
      <c r="A59" s="304"/>
      <c r="B59" s="304"/>
      <c r="C59" s="320" t="s">
        <v>4756</v>
      </c>
      <c r="D59" s="317"/>
      <c r="E59" s="318"/>
      <c r="F59" s="301"/>
      <c r="G59" s="301"/>
      <c r="H59" s="301">
        <f t="shared" si="2"/>
        <v>0</v>
      </c>
      <c r="I59" s="301">
        <f t="shared" si="3"/>
        <v>0</v>
      </c>
      <c r="J59" s="301"/>
      <c r="K59" s="301"/>
    </row>
    <row r="60" spans="1:11">
      <c r="A60" s="304"/>
      <c r="B60" s="304"/>
      <c r="C60" s="320" t="s">
        <v>4757</v>
      </c>
      <c r="D60" s="317"/>
      <c r="E60" s="318"/>
      <c r="F60" s="301"/>
      <c r="G60" s="301"/>
      <c r="H60" s="301">
        <f t="shared" si="2"/>
        <v>0</v>
      </c>
      <c r="I60" s="301">
        <f t="shared" si="3"/>
        <v>0</v>
      </c>
      <c r="J60" s="301"/>
      <c r="K60" s="301"/>
    </row>
    <row r="61" spans="1:11">
      <c r="A61" s="304"/>
      <c r="B61" s="304"/>
      <c r="C61" s="322" t="s">
        <v>4758</v>
      </c>
      <c r="D61" s="317"/>
      <c r="E61" s="318"/>
      <c r="F61" s="301"/>
      <c r="G61" s="301"/>
      <c r="H61" s="301">
        <f t="shared" si="2"/>
        <v>0</v>
      </c>
      <c r="I61" s="301">
        <f t="shared" si="3"/>
        <v>0</v>
      </c>
      <c r="J61" s="301"/>
      <c r="K61" s="301"/>
    </row>
    <row r="62" spans="1:11">
      <c r="A62" s="304"/>
      <c r="B62" s="304"/>
      <c r="C62" s="320" t="s">
        <v>4724</v>
      </c>
      <c r="D62" s="317" t="s">
        <v>4721</v>
      </c>
      <c r="E62" s="318">
        <v>2</v>
      </c>
      <c r="F62" s="321"/>
      <c r="G62" s="301"/>
      <c r="H62" s="301">
        <f t="shared" si="2"/>
        <v>0</v>
      </c>
      <c r="I62" s="301">
        <f t="shared" si="3"/>
        <v>0</v>
      </c>
      <c r="J62" s="301"/>
      <c r="K62" s="301"/>
    </row>
    <row r="63" spans="1:11">
      <c r="A63" s="304" t="s">
        <v>4759</v>
      </c>
      <c r="B63" s="304" t="s">
        <v>4760</v>
      </c>
      <c r="C63" s="320" t="s">
        <v>4761</v>
      </c>
      <c r="D63" s="317" t="s">
        <v>4677</v>
      </c>
      <c r="E63" s="318">
        <v>1</v>
      </c>
      <c r="F63" s="321"/>
      <c r="G63" s="321"/>
      <c r="H63" s="301">
        <f t="shared" si="2"/>
        <v>0</v>
      </c>
      <c r="I63" s="301">
        <f t="shared" si="3"/>
        <v>0</v>
      </c>
      <c r="J63" s="301"/>
      <c r="K63" s="301"/>
    </row>
    <row r="64" spans="1:11">
      <c r="A64" s="304" t="s">
        <v>4762</v>
      </c>
      <c r="B64" s="304" t="s">
        <v>4763</v>
      </c>
      <c r="C64" s="320" t="s">
        <v>4764</v>
      </c>
      <c r="D64" s="317" t="s">
        <v>4677</v>
      </c>
      <c r="E64" s="318">
        <v>3</v>
      </c>
      <c r="F64" s="321"/>
      <c r="G64" s="321"/>
      <c r="H64" s="301">
        <f t="shared" si="2"/>
        <v>0</v>
      </c>
      <c r="I64" s="301">
        <f t="shared" si="3"/>
        <v>0</v>
      </c>
      <c r="J64" s="301"/>
      <c r="K64" s="301"/>
    </row>
    <row r="65" spans="1:11">
      <c r="A65" s="304" t="s">
        <v>4765</v>
      </c>
      <c r="B65" s="304"/>
      <c r="C65" s="320" t="s">
        <v>4692</v>
      </c>
      <c r="D65" s="317"/>
      <c r="E65" s="318"/>
      <c r="F65" s="301"/>
      <c r="G65" s="301"/>
      <c r="H65" s="301">
        <f t="shared" si="2"/>
        <v>0</v>
      </c>
      <c r="I65" s="301">
        <f t="shared" si="3"/>
        <v>0</v>
      </c>
      <c r="J65" s="301"/>
      <c r="K65" s="301"/>
    </row>
    <row r="66" spans="1:11">
      <c r="A66" s="304"/>
      <c r="B66" s="304"/>
      <c r="C66" s="320" t="s">
        <v>4693</v>
      </c>
      <c r="D66" s="317"/>
      <c r="E66" s="318"/>
      <c r="F66" s="301"/>
      <c r="G66" s="301"/>
      <c r="H66" s="301">
        <f t="shared" si="2"/>
        <v>0</v>
      </c>
      <c r="I66" s="301">
        <f t="shared" si="3"/>
        <v>0</v>
      </c>
      <c r="J66" s="301"/>
      <c r="K66" s="301"/>
    </row>
    <row r="67" spans="1:11">
      <c r="A67" s="304" t="s">
        <v>4766</v>
      </c>
      <c r="B67" s="304" t="s">
        <v>4767</v>
      </c>
      <c r="C67" s="320" t="s">
        <v>4768</v>
      </c>
      <c r="D67" s="317" t="s">
        <v>4697</v>
      </c>
      <c r="E67" s="318">
        <v>11.5</v>
      </c>
      <c r="F67" s="321"/>
      <c r="G67" s="301"/>
      <c r="H67" s="301">
        <f t="shared" si="2"/>
        <v>0</v>
      </c>
      <c r="I67" s="301">
        <f t="shared" si="3"/>
        <v>0</v>
      </c>
      <c r="J67" s="301"/>
      <c r="K67" s="301"/>
    </row>
    <row r="68" spans="1:11">
      <c r="A68" s="304"/>
      <c r="B68" s="304" t="s">
        <v>4769</v>
      </c>
      <c r="C68" s="320" t="s">
        <v>4699</v>
      </c>
      <c r="D68" s="317" t="s">
        <v>4697</v>
      </c>
      <c r="E68" s="318">
        <v>11.5</v>
      </c>
      <c r="F68" s="301"/>
      <c r="G68" s="321"/>
      <c r="H68" s="301">
        <f t="shared" si="2"/>
        <v>0</v>
      </c>
      <c r="I68" s="301">
        <f t="shared" si="3"/>
        <v>0</v>
      </c>
      <c r="J68" s="301"/>
      <c r="K68" s="301"/>
    </row>
    <row r="69" spans="1:11">
      <c r="A69" s="304" t="s">
        <v>4770</v>
      </c>
      <c r="B69" s="304" t="s">
        <v>4771</v>
      </c>
      <c r="C69" s="320" t="s">
        <v>4772</v>
      </c>
      <c r="D69" s="317" t="s">
        <v>4697</v>
      </c>
      <c r="E69" s="318">
        <v>5</v>
      </c>
      <c r="F69" s="321"/>
      <c r="G69" s="301"/>
      <c r="H69" s="301">
        <f t="shared" si="2"/>
        <v>0</v>
      </c>
      <c r="I69" s="301">
        <v>0</v>
      </c>
      <c r="J69" s="301"/>
      <c r="K69" s="301"/>
    </row>
    <row r="70" spans="1:11">
      <c r="A70" s="304"/>
      <c r="B70" s="304" t="s">
        <v>4773</v>
      </c>
      <c r="C70" s="320" t="s">
        <v>4699</v>
      </c>
      <c r="D70" s="317" t="s">
        <v>4697</v>
      </c>
      <c r="E70" s="318">
        <v>5</v>
      </c>
      <c r="F70" s="301"/>
      <c r="G70" s="321"/>
      <c r="H70" s="301">
        <f t="shared" si="2"/>
        <v>0</v>
      </c>
      <c r="I70" s="301">
        <f t="shared" si="3"/>
        <v>0</v>
      </c>
      <c r="J70" s="301"/>
      <c r="K70" s="301"/>
    </row>
    <row r="71" spans="1:11">
      <c r="A71" s="304" t="s">
        <v>4774</v>
      </c>
      <c r="B71" s="304" t="s">
        <v>4719</v>
      </c>
      <c r="C71" s="320" t="s">
        <v>4720</v>
      </c>
      <c r="D71" s="317" t="s">
        <v>4721</v>
      </c>
      <c r="E71" s="318">
        <v>9</v>
      </c>
      <c r="F71" s="321"/>
      <c r="G71" s="321"/>
      <c r="H71" s="301">
        <f t="shared" si="2"/>
        <v>0</v>
      </c>
      <c r="I71" s="301">
        <f t="shared" si="3"/>
        <v>0</v>
      </c>
      <c r="J71" s="301"/>
      <c r="K71" s="301"/>
    </row>
    <row r="72" spans="1:11">
      <c r="A72" s="304"/>
      <c r="B72" s="304"/>
      <c r="C72" s="320" t="s">
        <v>4722</v>
      </c>
      <c r="D72" s="317"/>
      <c r="E72" s="318"/>
      <c r="F72" s="301"/>
      <c r="G72" s="301"/>
      <c r="H72" s="301">
        <f t="shared" si="2"/>
        <v>0</v>
      </c>
      <c r="I72" s="301">
        <f t="shared" si="3"/>
        <v>0</v>
      </c>
      <c r="J72" s="301"/>
      <c r="K72" s="301"/>
    </row>
    <row r="73" spans="1:11">
      <c r="A73" s="304" t="s">
        <v>4775</v>
      </c>
      <c r="B73" s="304" t="s">
        <v>4776</v>
      </c>
      <c r="C73" s="320" t="s">
        <v>4777</v>
      </c>
      <c r="D73" s="317" t="s">
        <v>4721</v>
      </c>
      <c r="E73" s="318">
        <v>12.5</v>
      </c>
      <c r="F73" s="321"/>
      <c r="G73" s="321"/>
      <c r="H73" s="301">
        <f t="shared" si="2"/>
        <v>0</v>
      </c>
      <c r="I73" s="301">
        <f t="shared" si="3"/>
        <v>0</v>
      </c>
      <c r="J73" s="301"/>
      <c r="K73" s="301"/>
    </row>
    <row r="74" spans="1:11">
      <c r="A74" s="304" t="s">
        <v>4778</v>
      </c>
      <c r="B74" s="304" t="s">
        <v>22</v>
      </c>
      <c r="C74" s="320" t="s">
        <v>4726</v>
      </c>
      <c r="D74" s="317" t="s">
        <v>4727</v>
      </c>
      <c r="E74" s="318">
        <v>3</v>
      </c>
      <c r="F74" s="321"/>
      <c r="G74" s="301"/>
      <c r="H74" s="301">
        <f t="shared" si="2"/>
        <v>0</v>
      </c>
      <c r="I74" s="301">
        <v>0</v>
      </c>
      <c r="J74" s="301"/>
      <c r="K74" s="301"/>
    </row>
    <row r="75" spans="1:11">
      <c r="A75" s="304" t="s">
        <v>4779</v>
      </c>
      <c r="B75" s="304" t="s">
        <v>22</v>
      </c>
      <c r="C75" s="320" t="s">
        <v>4729</v>
      </c>
      <c r="D75" s="317" t="s">
        <v>4727</v>
      </c>
      <c r="E75" s="318">
        <v>10</v>
      </c>
      <c r="F75" s="321"/>
      <c r="G75" s="301"/>
      <c r="H75" s="301">
        <f t="shared" si="2"/>
        <v>0</v>
      </c>
      <c r="I75" s="301">
        <v>0</v>
      </c>
      <c r="J75" s="301"/>
      <c r="K75" s="301"/>
    </row>
    <row r="76" spans="1:11">
      <c r="A76" s="304" t="s">
        <v>4780</v>
      </c>
      <c r="B76" s="304"/>
      <c r="C76" s="320" t="s">
        <v>4731</v>
      </c>
      <c r="D76" s="317" t="s">
        <v>4677</v>
      </c>
      <c r="E76" s="318">
        <v>8</v>
      </c>
      <c r="F76" s="321"/>
      <c r="G76" s="301"/>
      <c r="H76" s="301">
        <f t="shared" si="2"/>
        <v>0</v>
      </c>
      <c r="I76" s="301">
        <f t="shared" si="3"/>
        <v>0</v>
      </c>
      <c r="J76" s="301"/>
      <c r="K76" s="301"/>
    </row>
    <row r="77" spans="1:11">
      <c r="A77" s="304"/>
      <c r="B77" s="304"/>
      <c r="C77" s="316" t="s">
        <v>4781</v>
      </c>
      <c r="D77" s="317"/>
      <c r="E77" s="318"/>
      <c r="F77" s="301"/>
      <c r="G77" s="301"/>
      <c r="H77" s="323">
        <f>SUM(H56:H76)</f>
        <v>0</v>
      </c>
      <c r="I77" s="323">
        <f>SUM(I56:I76)</f>
        <v>0</v>
      </c>
      <c r="J77" s="301"/>
      <c r="K77" s="301"/>
    </row>
    <row r="78" spans="1:11">
      <c r="A78" s="304"/>
      <c r="B78" s="304"/>
      <c r="C78" s="320"/>
      <c r="D78" s="317"/>
      <c r="E78" s="318"/>
      <c r="F78" s="301"/>
      <c r="G78" s="301"/>
      <c r="H78" s="301"/>
      <c r="I78" s="301"/>
      <c r="J78" s="301"/>
      <c r="K78" s="301"/>
    </row>
    <row r="79" spans="1:11">
      <c r="A79" s="304"/>
      <c r="B79" s="304"/>
      <c r="C79" s="316" t="s">
        <v>4782</v>
      </c>
      <c r="D79" s="317"/>
      <c r="E79" s="318"/>
      <c r="F79" s="301"/>
      <c r="G79" s="301"/>
      <c r="H79" s="301"/>
      <c r="I79" s="301"/>
      <c r="J79" s="301"/>
      <c r="K79" s="301"/>
    </row>
    <row r="80" spans="1:11">
      <c r="A80" s="304" t="s">
        <v>4783</v>
      </c>
      <c r="B80" s="304" t="s">
        <v>4684</v>
      </c>
      <c r="C80" s="320" t="s">
        <v>4784</v>
      </c>
      <c r="D80" s="317" t="s">
        <v>4677</v>
      </c>
      <c r="E80" s="318">
        <v>1</v>
      </c>
      <c r="F80" s="321"/>
      <c r="G80" s="321"/>
      <c r="H80" s="301">
        <f>E80*F80</f>
        <v>0</v>
      </c>
      <c r="I80" s="301">
        <f>E80*G80</f>
        <v>0</v>
      </c>
      <c r="J80" s="301"/>
      <c r="K80" s="301"/>
    </row>
    <row r="81" spans="1:11">
      <c r="A81" s="304" t="s">
        <v>4785</v>
      </c>
      <c r="B81" s="304" t="s">
        <v>4763</v>
      </c>
      <c r="C81" s="320" t="s">
        <v>4786</v>
      </c>
      <c r="D81" s="317" t="s">
        <v>4677</v>
      </c>
      <c r="E81" s="318">
        <v>3</v>
      </c>
      <c r="F81" s="321"/>
      <c r="G81" s="321"/>
      <c r="H81" s="301">
        <f t="shared" ref="H81:H92" si="4">E81*F81</f>
        <v>0</v>
      </c>
      <c r="I81" s="301">
        <f t="shared" ref="I81:I90" si="5">E81*G81</f>
        <v>0</v>
      </c>
      <c r="J81" s="301"/>
      <c r="K81" s="301"/>
    </row>
    <row r="82" spans="1:11">
      <c r="A82" s="304" t="s">
        <v>4787</v>
      </c>
      <c r="B82" s="304"/>
      <c r="C82" s="320" t="s">
        <v>4692</v>
      </c>
      <c r="D82" s="317"/>
      <c r="E82" s="318"/>
      <c r="F82" s="301"/>
      <c r="G82" s="301"/>
      <c r="H82" s="301">
        <f t="shared" si="4"/>
        <v>0</v>
      </c>
      <c r="I82" s="301">
        <f t="shared" si="5"/>
        <v>0</v>
      </c>
      <c r="J82" s="301"/>
      <c r="K82" s="301"/>
    </row>
    <row r="83" spans="1:11">
      <c r="A83" s="304"/>
      <c r="B83" s="304"/>
      <c r="C83" s="320" t="s">
        <v>4693</v>
      </c>
      <c r="D83" s="317"/>
      <c r="E83" s="318"/>
      <c r="F83" s="301"/>
      <c r="G83" s="301"/>
      <c r="H83" s="301" t="s">
        <v>22</v>
      </c>
      <c r="I83" s="301" t="s">
        <v>22</v>
      </c>
      <c r="J83" s="301"/>
      <c r="K83" s="301"/>
    </row>
    <row r="84" spans="1:11">
      <c r="A84" s="304" t="s">
        <v>4788</v>
      </c>
      <c r="B84" s="304" t="s">
        <v>4767</v>
      </c>
      <c r="C84" s="320" t="s">
        <v>4768</v>
      </c>
      <c r="D84" s="317" t="s">
        <v>4697</v>
      </c>
      <c r="E84" s="318">
        <v>11.5</v>
      </c>
      <c r="F84" s="321"/>
      <c r="G84" s="301"/>
      <c r="H84" s="301">
        <f t="shared" si="4"/>
        <v>0</v>
      </c>
      <c r="I84" s="301">
        <f t="shared" si="5"/>
        <v>0</v>
      </c>
      <c r="J84" s="301"/>
      <c r="K84" s="301"/>
    </row>
    <row r="85" spans="1:11">
      <c r="A85" s="304"/>
      <c r="B85" s="304" t="s">
        <v>4769</v>
      </c>
      <c r="C85" s="320" t="s">
        <v>4699</v>
      </c>
      <c r="D85" s="317" t="s">
        <v>4697</v>
      </c>
      <c r="E85" s="318">
        <v>11.5</v>
      </c>
      <c r="F85" s="301"/>
      <c r="G85" s="321"/>
      <c r="H85" s="301">
        <f t="shared" si="4"/>
        <v>0</v>
      </c>
      <c r="I85" s="301">
        <f t="shared" si="5"/>
        <v>0</v>
      </c>
      <c r="J85" s="301"/>
      <c r="K85" s="301"/>
    </row>
    <row r="86" spans="1:11">
      <c r="A86" s="304" t="s">
        <v>4789</v>
      </c>
      <c r="B86" s="304" t="s">
        <v>4771</v>
      </c>
      <c r="C86" s="320" t="s">
        <v>4772</v>
      </c>
      <c r="D86" s="317" t="s">
        <v>4697</v>
      </c>
      <c r="E86" s="318">
        <v>2</v>
      </c>
      <c r="F86" s="321"/>
      <c r="G86" s="301"/>
      <c r="H86" s="301">
        <f t="shared" si="4"/>
        <v>0</v>
      </c>
      <c r="I86" s="301" t="s">
        <v>22</v>
      </c>
      <c r="J86" s="301"/>
      <c r="K86" s="301"/>
    </row>
    <row r="87" spans="1:11">
      <c r="A87" s="304"/>
      <c r="B87" s="304" t="s">
        <v>4773</v>
      </c>
      <c r="C87" s="320" t="s">
        <v>4699</v>
      </c>
      <c r="D87" s="317" t="s">
        <v>4697</v>
      </c>
      <c r="E87" s="318">
        <v>2</v>
      </c>
      <c r="F87" s="301"/>
      <c r="G87" s="321"/>
      <c r="H87" s="301">
        <f t="shared" si="4"/>
        <v>0</v>
      </c>
      <c r="I87" s="301">
        <f t="shared" si="5"/>
        <v>0</v>
      </c>
      <c r="J87" s="301"/>
      <c r="K87" s="301"/>
    </row>
    <row r="88" spans="1:11">
      <c r="A88" s="304"/>
      <c r="B88" s="304" t="s">
        <v>4719</v>
      </c>
      <c r="C88" s="320" t="s">
        <v>4720</v>
      </c>
      <c r="D88" s="317" t="s">
        <v>4721</v>
      </c>
      <c r="E88" s="318">
        <v>9</v>
      </c>
      <c r="F88" s="321"/>
      <c r="G88" s="321"/>
      <c r="H88" s="301">
        <f t="shared" si="4"/>
        <v>0</v>
      </c>
      <c r="I88" s="301">
        <f t="shared" si="5"/>
        <v>0</v>
      </c>
      <c r="J88" s="301"/>
      <c r="K88" s="301"/>
    </row>
    <row r="89" spans="1:11">
      <c r="A89" s="304"/>
      <c r="B89" s="304"/>
      <c r="C89" s="320" t="s">
        <v>4722</v>
      </c>
      <c r="D89" s="317"/>
      <c r="E89" s="318"/>
      <c r="F89" s="301"/>
      <c r="G89" s="301"/>
      <c r="H89" s="301">
        <f t="shared" si="4"/>
        <v>0</v>
      </c>
      <c r="I89" s="301">
        <f t="shared" si="5"/>
        <v>0</v>
      </c>
      <c r="J89" s="301"/>
      <c r="K89" s="301"/>
    </row>
    <row r="90" spans="1:11">
      <c r="A90" s="304" t="s">
        <v>4790</v>
      </c>
      <c r="B90" s="304" t="s">
        <v>4776</v>
      </c>
      <c r="C90" s="320" t="s">
        <v>4777</v>
      </c>
      <c r="D90" s="317" t="s">
        <v>4721</v>
      </c>
      <c r="E90" s="318">
        <v>12.5</v>
      </c>
      <c r="F90" s="321"/>
      <c r="G90" s="321"/>
      <c r="H90" s="301">
        <f t="shared" si="4"/>
        <v>0</v>
      </c>
      <c r="I90" s="301">
        <f t="shared" si="5"/>
        <v>0</v>
      </c>
      <c r="J90" s="301"/>
      <c r="K90" s="301"/>
    </row>
    <row r="91" spans="1:11">
      <c r="A91" s="304" t="s">
        <v>4791</v>
      </c>
      <c r="B91" s="304" t="s">
        <v>22</v>
      </c>
      <c r="C91" s="320" t="s">
        <v>4726</v>
      </c>
      <c r="D91" s="317" t="s">
        <v>4727</v>
      </c>
      <c r="E91" s="318">
        <v>3</v>
      </c>
      <c r="F91" s="321"/>
      <c r="G91" s="301"/>
      <c r="H91" s="301">
        <f t="shared" si="4"/>
        <v>0</v>
      </c>
      <c r="I91" s="301" t="s">
        <v>22</v>
      </c>
      <c r="J91" s="301"/>
      <c r="K91" s="301"/>
    </row>
    <row r="92" spans="1:11">
      <c r="A92" s="304" t="s">
        <v>4792</v>
      </c>
      <c r="B92" s="304" t="s">
        <v>22</v>
      </c>
      <c r="C92" s="320" t="s">
        <v>4729</v>
      </c>
      <c r="D92" s="317" t="s">
        <v>4727</v>
      </c>
      <c r="E92" s="318">
        <v>10</v>
      </c>
      <c r="F92" s="321"/>
      <c r="G92" s="301"/>
      <c r="H92" s="301">
        <f t="shared" si="4"/>
        <v>0</v>
      </c>
      <c r="I92" s="301" t="s">
        <v>22</v>
      </c>
      <c r="J92" s="301"/>
      <c r="K92" s="301"/>
    </row>
    <row r="93" spans="1:11">
      <c r="A93" s="304" t="s">
        <v>4793</v>
      </c>
      <c r="B93" s="304" t="s">
        <v>22</v>
      </c>
      <c r="C93" s="320" t="s">
        <v>4731</v>
      </c>
      <c r="D93" s="317" t="s">
        <v>4677</v>
      </c>
      <c r="E93" s="318">
        <v>8</v>
      </c>
      <c r="F93" s="321"/>
      <c r="G93" s="301"/>
      <c r="H93" s="301">
        <f>E93*F93</f>
        <v>0</v>
      </c>
      <c r="I93" s="301" t="s">
        <v>22</v>
      </c>
      <c r="J93" s="301"/>
      <c r="K93" s="301"/>
    </row>
    <row r="94" spans="1:11">
      <c r="A94" s="304"/>
      <c r="B94" s="304"/>
      <c r="C94" s="316" t="s">
        <v>4794</v>
      </c>
      <c r="D94" s="317"/>
      <c r="E94" s="318"/>
      <c r="F94" s="301"/>
      <c r="G94" s="301"/>
      <c r="H94" s="323">
        <f>SUM(H80:H93)</f>
        <v>0</v>
      </c>
      <c r="I94" s="323">
        <f>SUM(I80:I93)</f>
        <v>0</v>
      </c>
      <c r="J94" s="301"/>
      <c r="K94" s="301"/>
    </row>
    <row r="95" spans="1:11">
      <c r="A95" s="304"/>
      <c r="B95" s="304"/>
      <c r="C95" s="320"/>
      <c r="D95" s="317"/>
      <c r="E95" s="318"/>
      <c r="F95" s="301"/>
      <c r="G95" s="301"/>
      <c r="H95" s="301"/>
      <c r="I95" s="301"/>
      <c r="J95" s="301"/>
      <c r="K95" s="301"/>
    </row>
    <row r="96" spans="1:11">
      <c r="A96" s="304"/>
      <c r="B96" s="304"/>
      <c r="C96" s="316" t="s">
        <v>4795</v>
      </c>
      <c r="D96" s="317"/>
      <c r="E96" s="318"/>
      <c r="F96" s="301"/>
      <c r="G96" s="301"/>
      <c r="H96" s="301"/>
      <c r="I96" s="301"/>
      <c r="J96" s="301"/>
      <c r="K96" s="301"/>
    </row>
    <row r="97" spans="1:11">
      <c r="A97" s="304" t="s">
        <v>4796</v>
      </c>
      <c r="B97" s="304"/>
      <c r="C97" s="320" t="s">
        <v>4676</v>
      </c>
      <c r="D97" s="317" t="s">
        <v>4677</v>
      </c>
      <c r="E97" s="318">
        <v>1</v>
      </c>
      <c r="F97" s="321"/>
      <c r="G97" s="321"/>
      <c r="H97" s="301">
        <f>E97*F97</f>
        <v>0</v>
      </c>
      <c r="I97" s="301">
        <f>E97*G97</f>
        <v>0</v>
      </c>
      <c r="J97" s="301"/>
      <c r="K97" s="301"/>
    </row>
    <row r="98" spans="1:11">
      <c r="A98" s="304"/>
      <c r="B98" s="304"/>
      <c r="C98" s="320" t="s">
        <v>4678</v>
      </c>
      <c r="D98" s="317"/>
      <c r="E98" s="318"/>
      <c r="F98" s="301"/>
      <c r="G98" s="301"/>
      <c r="H98" s="301">
        <f t="shared" ref="H98:H131" si="6">E98*F98</f>
        <v>0</v>
      </c>
      <c r="I98" s="301">
        <f t="shared" ref="I98:I131" si="7">E98*G98</f>
        <v>0</v>
      </c>
      <c r="J98" s="301"/>
      <c r="K98" s="301"/>
    </row>
    <row r="99" spans="1:11">
      <c r="A99" s="304"/>
      <c r="B99" s="304"/>
      <c r="C99" s="320" t="s">
        <v>4679</v>
      </c>
      <c r="D99" s="317"/>
      <c r="E99" s="318"/>
      <c r="F99" s="301"/>
      <c r="G99" s="301"/>
      <c r="H99" s="301">
        <f t="shared" si="6"/>
        <v>0</v>
      </c>
      <c r="I99" s="301">
        <f t="shared" si="7"/>
        <v>0</v>
      </c>
      <c r="J99" s="301"/>
      <c r="K99" s="301"/>
    </row>
    <row r="100" spans="1:11">
      <c r="A100" s="304"/>
      <c r="B100" s="304"/>
      <c r="C100" s="320" t="s">
        <v>4797</v>
      </c>
      <c r="D100" s="317"/>
      <c r="E100" s="318"/>
      <c r="F100" s="301"/>
      <c r="G100" s="301"/>
      <c r="H100" s="301">
        <f t="shared" si="6"/>
        <v>0</v>
      </c>
      <c r="I100" s="301">
        <f t="shared" si="7"/>
        <v>0</v>
      </c>
      <c r="J100" s="301"/>
      <c r="K100" s="301"/>
    </row>
    <row r="101" spans="1:11">
      <c r="A101" s="304"/>
      <c r="B101" s="304"/>
      <c r="C101" s="320" t="s">
        <v>4798</v>
      </c>
      <c r="D101" s="317"/>
      <c r="E101" s="318"/>
      <c r="F101" s="301"/>
      <c r="G101" s="301"/>
      <c r="H101" s="301">
        <f t="shared" si="6"/>
        <v>0</v>
      </c>
      <c r="I101" s="301">
        <f t="shared" si="7"/>
        <v>0</v>
      </c>
      <c r="J101" s="301"/>
      <c r="K101" s="301"/>
    </row>
    <row r="102" spans="1:11">
      <c r="A102" s="304"/>
      <c r="B102" s="304"/>
      <c r="C102" s="322" t="s">
        <v>4758</v>
      </c>
      <c r="D102" s="317"/>
      <c r="E102" s="318"/>
      <c r="F102" s="301"/>
      <c r="G102" s="301"/>
      <c r="H102" s="301">
        <f t="shared" si="6"/>
        <v>0</v>
      </c>
      <c r="I102" s="301">
        <f t="shared" si="7"/>
        <v>0</v>
      </c>
      <c r="J102" s="301"/>
      <c r="K102" s="301"/>
    </row>
    <row r="103" spans="1:11">
      <c r="A103" s="304"/>
      <c r="B103" s="304"/>
      <c r="C103" s="320" t="s">
        <v>4724</v>
      </c>
      <c r="D103" s="317" t="s">
        <v>4721</v>
      </c>
      <c r="E103" s="318">
        <v>2</v>
      </c>
      <c r="F103" s="321"/>
      <c r="G103" s="301"/>
      <c r="H103" s="301">
        <f t="shared" si="6"/>
        <v>0</v>
      </c>
      <c r="I103" s="301">
        <f t="shared" si="7"/>
        <v>0</v>
      </c>
      <c r="J103" s="301"/>
      <c r="K103" s="301"/>
    </row>
    <row r="104" spans="1:11">
      <c r="A104" s="304" t="s">
        <v>4799</v>
      </c>
      <c r="B104" s="304" t="s">
        <v>4684</v>
      </c>
      <c r="C104" s="320" t="s">
        <v>4800</v>
      </c>
      <c r="D104" s="317" t="s">
        <v>4677</v>
      </c>
      <c r="E104" s="318">
        <v>2</v>
      </c>
      <c r="F104" s="321"/>
      <c r="G104" s="321"/>
      <c r="H104" s="301">
        <f t="shared" si="6"/>
        <v>0</v>
      </c>
      <c r="I104" s="301">
        <f t="shared" si="7"/>
        <v>0</v>
      </c>
      <c r="J104" s="301"/>
      <c r="K104" s="301"/>
    </row>
    <row r="105" spans="1:11">
      <c r="A105" s="304" t="s">
        <v>4801</v>
      </c>
      <c r="B105" s="304" t="s">
        <v>4802</v>
      </c>
      <c r="C105" s="320" t="s">
        <v>4803</v>
      </c>
      <c r="D105" s="317" t="s">
        <v>4677</v>
      </c>
      <c r="E105" s="318">
        <v>2</v>
      </c>
      <c r="F105" s="321"/>
      <c r="G105" s="321"/>
      <c r="H105" s="301">
        <f t="shared" si="6"/>
        <v>0</v>
      </c>
      <c r="I105" s="301">
        <f t="shared" si="7"/>
        <v>0</v>
      </c>
      <c r="J105" s="301"/>
      <c r="K105" s="301"/>
    </row>
    <row r="106" spans="1:11">
      <c r="A106" s="304" t="s">
        <v>4804</v>
      </c>
      <c r="B106" s="304" t="s">
        <v>4802</v>
      </c>
      <c r="C106" s="320" t="s">
        <v>4805</v>
      </c>
      <c r="D106" s="317" t="s">
        <v>4677</v>
      </c>
      <c r="E106" s="318">
        <v>6</v>
      </c>
      <c r="F106" s="321"/>
      <c r="G106" s="321"/>
      <c r="H106" s="301">
        <f t="shared" si="6"/>
        <v>0</v>
      </c>
      <c r="I106" s="301">
        <f t="shared" si="7"/>
        <v>0</v>
      </c>
      <c r="J106" s="301"/>
      <c r="K106" s="301"/>
    </row>
    <row r="107" spans="1:11">
      <c r="A107" s="304" t="s">
        <v>4806</v>
      </c>
      <c r="B107" s="304" t="s">
        <v>4807</v>
      </c>
      <c r="C107" s="320" t="s">
        <v>4808</v>
      </c>
      <c r="D107" s="317" t="s">
        <v>4677</v>
      </c>
      <c r="E107" s="318">
        <v>1</v>
      </c>
      <c r="F107" s="321"/>
      <c r="G107" s="321"/>
      <c r="H107" s="301">
        <f t="shared" si="6"/>
        <v>0</v>
      </c>
      <c r="I107" s="301">
        <f t="shared" si="7"/>
        <v>0</v>
      </c>
      <c r="J107" s="301"/>
      <c r="K107" s="301"/>
    </row>
    <row r="108" spans="1:11">
      <c r="A108" s="304"/>
      <c r="B108" s="304" t="s">
        <v>4809</v>
      </c>
      <c r="C108" s="320" t="s">
        <v>4810</v>
      </c>
      <c r="D108" s="317" t="s">
        <v>4677</v>
      </c>
      <c r="E108" s="318">
        <v>1</v>
      </c>
      <c r="F108" s="321"/>
      <c r="G108" s="301"/>
      <c r="H108" s="301">
        <f t="shared" si="6"/>
        <v>0</v>
      </c>
      <c r="I108" s="301">
        <f t="shared" si="7"/>
        <v>0</v>
      </c>
      <c r="J108" s="301"/>
      <c r="K108" s="301"/>
    </row>
    <row r="109" spans="1:11">
      <c r="A109" s="304"/>
      <c r="B109" s="304"/>
      <c r="C109" s="320" t="s">
        <v>4693</v>
      </c>
      <c r="D109" s="317"/>
      <c r="E109" s="318"/>
      <c r="F109" s="301"/>
      <c r="G109" s="301"/>
      <c r="H109" s="301">
        <f t="shared" si="6"/>
        <v>0</v>
      </c>
      <c r="I109" s="301">
        <f t="shared" si="7"/>
        <v>0</v>
      </c>
      <c r="J109" s="301"/>
      <c r="K109" s="301"/>
    </row>
    <row r="110" spans="1:11">
      <c r="A110" s="304" t="s">
        <v>4811</v>
      </c>
      <c r="B110" s="304" t="s">
        <v>4771</v>
      </c>
      <c r="C110" s="320" t="s">
        <v>4772</v>
      </c>
      <c r="D110" s="317" t="s">
        <v>4697</v>
      </c>
      <c r="E110" s="318">
        <v>4.5</v>
      </c>
      <c r="F110" s="321"/>
      <c r="G110" s="301"/>
      <c r="H110" s="301">
        <f t="shared" si="6"/>
        <v>0</v>
      </c>
      <c r="I110" s="301">
        <v>0</v>
      </c>
      <c r="J110" s="301"/>
      <c r="K110" s="301"/>
    </row>
    <row r="111" spans="1:11">
      <c r="A111" s="304"/>
      <c r="B111" s="304" t="s">
        <v>4773</v>
      </c>
      <c r="C111" s="320" t="s">
        <v>4699</v>
      </c>
      <c r="D111" s="317" t="s">
        <v>4697</v>
      </c>
      <c r="E111" s="318">
        <v>4.5</v>
      </c>
      <c r="F111" s="301"/>
      <c r="G111" s="321"/>
      <c r="H111" s="301">
        <f t="shared" si="6"/>
        <v>0</v>
      </c>
      <c r="I111" s="301">
        <f t="shared" si="7"/>
        <v>0</v>
      </c>
      <c r="J111" s="301"/>
      <c r="K111" s="301"/>
    </row>
    <row r="112" spans="1:11">
      <c r="A112" s="304" t="s">
        <v>4812</v>
      </c>
      <c r="B112" s="304" t="s">
        <v>4813</v>
      </c>
      <c r="C112" s="320" t="s">
        <v>4814</v>
      </c>
      <c r="D112" s="317" t="s">
        <v>4697</v>
      </c>
      <c r="E112" s="318">
        <v>3</v>
      </c>
      <c r="F112" s="321"/>
      <c r="G112" s="301"/>
      <c r="H112" s="301">
        <f t="shared" si="6"/>
        <v>0</v>
      </c>
      <c r="I112" s="301">
        <v>0</v>
      </c>
      <c r="J112" s="301"/>
      <c r="K112" s="301"/>
    </row>
    <row r="113" spans="1:11">
      <c r="A113" s="304"/>
      <c r="B113" s="304" t="s">
        <v>4815</v>
      </c>
      <c r="C113" s="320" t="s">
        <v>4699</v>
      </c>
      <c r="D113" s="317" t="s">
        <v>4697</v>
      </c>
      <c r="E113" s="318">
        <v>3</v>
      </c>
      <c r="F113" s="301"/>
      <c r="G113" s="321"/>
      <c r="H113" s="301">
        <f t="shared" si="6"/>
        <v>0</v>
      </c>
      <c r="I113" s="301">
        <f t="shared" si="7"/>
        <v>0</v>
      </c>
      <c r="J113" s="301"/>
      <c r="K113" s="301"/>
    </row>
    <row r="114" spans="1:11">
      <c r="A114" s="304" t="s">
        <v>4816</v>
      </c>
      <c r="B114" s="304"/>
      <c r="C114" s="320" t="s">
        <v>4692</v>
      </c>
      <c r="D114" s="317"/>
      <c r="E114" s="318"/>
      <c r="F114" s="301"/>
      <c r="G114" s="301"/>
      <c r="H114" s="301">
        <f t="shared" si="6"/>
        <v>0</v>
      </c>
      <c r="I114" s="301">
        <f t="shared" si="7"/>
        <v>0</v>
      </c>
      <c r="J114" s="301"/>
      <c r="K114" s="301"/>
    </row>
    <row r="115" spans="1:11">
      <c r="A115" s="304"/>
      <c r="B115" s="304"/>
      <c r="C115" s="320" t="s">
        <v>4703</v>
      </c>
      <c r="D115" s="317"/>
      <c r="E115" s="318"/>
      <c r="F115" s="301"/>
      <c r="G115" s="301"/>
      <c r="H115" s="301">
        <f t="shared" si="6"/>
        <v>0</v>
      </c>
      <c r="I115" s="301">
        <f t="shared" si="7"/>
        <v>0</v>
      </c>
      <c r="J115" s="301"/>
      <c r="K115" s="301"/>
    </row>
    <row r="116" spans="1:11">
      <c r="A116" s="304" t="s">
        <v>4817</v>
      </c>
      <c r="B116" s="304" t="s">
        <v>4818</v>
      </c>
      <c r="C116" s="320" t="s">
        <v>4819</v>
      </c>
      <c r="D116" s="317" t="s">
        <v>4697</v>
      </c>
      <c r="E116" s="318">
        <v>27</v>
      </c>
      <c r="F116" s="321"/>
      <c r="G116" s="301"/>
      <c r="H116" s="301">
        <f t="shared" si="6"/>
        <v>0</v>
      </c>
      <c r="I116" s="301">
        <v>0</v>
      </c>
      <c r="J116" s="301"/>
      <c r="K116" s="301"/>
    </row>
    <row r="117" spans="1:11">
      <c r="A117" s="304"/>
      <c r="B117" s="304" t="s">
        <v>4820</v>
      </c>
      <c r="C117" s="320" t="s">
        <v>4821</v>
      </c>
      <c r="D117" s="317" t="s">
        <v>4697</v>
      </c>
      <c r="E117" s="318">
        <v>27</v>
      </c>
      <c r="F117" s="301"/>
      <c r="G117" s="321"/>
      <c r="H117" s="301">
        <f t="shared" si="6"/>
        <v>0</v>
      </c>
      <c r="I117" s="301">
        <f t="shared" si="7"/>
        <v>0</v>
      </c>
      <c r="J117" s="301"/>
      <c r="K117" s="301"/>
    </row>
    <row r="118" spans="1:11">
      <c r="A118" s="304" t="s">
        <v>4822</v>
      </c>
      <c r="B118" s="304" t="s">
        <v>4823</v>
      </c>
      <c r="C118" s="320" t="s">
        <v>4824</v>
      </c>
      <c r="D118" s="317" t="s">
        <v>4677</v>
      </c>
      <c r="E118" s="318">
        <v>2</v>
      </c>
      <c r="F118" s="321"/>
      <c r="G118" s="321"/>
      <c r="H118" s="301">
        <f t="shared" si="6"/>
        <v>0</v>
      </c>
      <c r="I118" s="301">
        <f t="shared" si="7"/>
        <v>0</v>
      </c>
      <c r="J118" s="301"/>
      <c r="K118" s="301"/>
    </row>
    <row r="119" spans="1:11">
      <c r="A119" s="304" t="s">
        <v>4825</v>
      </c>
      <c r="B119" s="304" t="s">
        <v>4823</v>
      </c>
      <c r="C119" s="320" t="s">
        <v>4826</v>
      </c>
      <c r="D119" s="317" t="s">
        <v>4677</v>
      </c>
      <c r="E119" s="318">
        <v>11</v>
      </c>
      <c r="F119" s="321"/>
      <c r="G119" s="321"/>
      <c r="H119" s="301">
        <f t="shared" si="6"/>
        <v>0</v>
      </c>
      <c r="I119" s="301">
        <f t="shared" si="7"/>
        <v>0</v>
      </c>
      <c r="J119" s="301"/>
      <c r="K119" s="301"/>
    </row>
    <row r="120" spans="1:11">
      <c r="A120" s="304" t="s">
        <v>4827</v>
      </c>
      <c r="B120" s="304" t="s">
        <v>4828</v>
      </c>
      <c r="C120" s="320" t="s">
        <v>4829</v>
      </c>
      <c r="D120" s="317" t="s">
        <v>4677</v>
      </c>
      <c r="E120" s="318">
        <v>1</v>
      </c>
      <c r="F120" s="321"/>
      <c r="G120" s="321"/>
      <c r="H120" s="301">
        <f t="shared" si="6"/>
        <v>0</v>
      </c>
      <c r="I120" s="301">
        <f t="shared" si="7"/>
        <v>0</v>
      </c>
      <c r="J120" s="301"/>
      <c r="K120" s="301"/>
    </row>
    <row r="121" spans="1:11">
      <c r="A121" s="304" t="s">
        <v>4830</v>
      </c>
      <c r="B121" s="304" t="s">
        <v>4831</v>
      </c>
      <c r="C121" s="320" t="s">
        <v>4832</v>
      </c>
      <c r="D121" s="317" t="s">
        <v>4677</v>
      </c>
      <c r="E121" s="318">
        <v>1</v>
      </c>
      <c r="F121" s="321"/>
      <c r="G121" s="321"/>
      <c r="H121" s="301">
        <f t="shared" si="6"/>
        <v>0</v>
      </c>
      <c r="I121" s="301">
        <f t="shared" si="7"/>
        <v>0</v>
      </c>
      <c r="J121" s="301"/>
      <c r="K121" s="301"/>
    </row>
    <row r="122" spans="1:11">
      <c r="A122" s="304" t="s">
        <v>4833</v>
      </c>
      <c r="B122" s="304" t="s">
        <v>4834</v>
      </c>
      <c r="C122" s="320" t="s">
        <v>4835</v>
      </c>
      <c r="D122" s="317" t="s">
        <v>4677</v>
      </c>
      <c r="E122" s="318">
        <v>6</v>
      </c>
      <c r="F122" s="321"/>
      <c r="G122" s="321"/>
      <c r="H122" s="301">
        <f t="shared" si="6"/>
        <v>0</v>
      </c>
      <c r="I122" s="301">
        <f t="shared" si="7"/>
        <v>0</v>
      </c>
      <c r="J122" s="301"/>
      <c r="K122" s="301"/>
    </row>
    <row r="123" spans="1:11">
      <c r="A123" s="304" t="s">
        <v>4836</v>
      </c>
      <c r="B123" s="304"/>
      <c r="C123" s="320" t="s">
        <v>4692</v>
      </c>
      <c r="D123" s="317"/>
      <c r="E123" s="318"/>
      <c r="F123" s="301"/>
      <c r="G123" s="301"/>
      <c r="H123" s="301">
        <f t="shared" si="6"/>
        <v>0</v>
      </c>
      <c r="I123" s="301">
        <f t="shared" si="7"/>
        <v>0</v>
      </c>
      <c r="J123" s="301"/>
      <c r="K123" s="301"/>
    </row>
    <row r="124" spans="1:11">
      <c r="A124" s="304"/>
      <c r="B124" s="304"/>
      <c r="C124" s="320" t="s">
        <v>4837</v>
      </c>
      <c r="D124" s="317"/>
      <c r="E124" s="318"/>
      <c r="F124" s="301"/>
      <c r="G124" s="301"/>
      <c r="H124" s="301">
        <f t="shared" si="6"/>
        <v>0</v>
      </c>
      <c r="I124" s="301">
        <f t="shared" si="7"/>
        <v>0</v>
      </c>
      <c r="J124" s="301"/>
      <c r="K124" s="301"/>
    </row>
    <row r="125" spans="1:11">
      <c r="A125" s="304" t="s">
        <v>4838</v>
      </c>
      <c r="B125" s="304" t="s">
        <v>4839</v>
      </c>
      <c r="C125" s="320" t="s">
        <v>4840</v>
      </c>
      <c r="D125" s="317" t="s">
        <v>4697</v>
      </c>
      <c r="E125" s="318">
        <v>12</v>
      </c>
      <c r="F125" s="321"/>
      <c r="G125" s="321"/>
      <c r="H125" s="301">
        <f t="shared" si="6"/>
        <v>0</v>
      </c>
      <c r="I125" s="301">
        <f t="shared" si="7"/>
        <v>0</v>
      </c>
      <c r="J125" s="301"/>
      <c r="K125" s="301"/>
    </row>
    <row r="126" spans="1:11">
      <c r="A126" s="304" t="s">
        <v>4841</v>
      </c>
      <c r="B126" s="304" t="s">
        <v>4839</v>
      </c>
      <c r="C126" s="320" t="s">
        <v>4842</v>
      </c>
      <c r="D126" s="317" t="s">
        <v>4697</v>
      </c>
      <c r="E126" s="318">
        <v>3</v>
      </c>
      <c r="F126" s="321"/>
      <c r="G126" s="321"/>
      <c r="H126" s="301">
        <f t="shared" si="6"/>
        <v>0</v>
      </c>
      <c r="I126" s="301">
        <f t="shared" si="7"/>
        <v>0</v>
      </c>
      <c r="J126" s="301"/>
      <c r="K126" s="301"/>
    </row>
    <row r="127" spans="1:11">
      <c r="A127" s="304" t="s">
        <v>4843</v>
      </c>
      <c r="B127" s="304" t="s">
        <v>4719</v>
      </c>
      <c r="C127" s="320" t="s">
        <v>4720</v>
      </c>
      <c r="D127" s="317" t="s">
        <v>4721</v>
      </c>
      <c r="E127" s="318">
        <v>9</v>
      </c>
      <c r="F127" s="321"/>
      <c r="G127" s="321"/>
      <c r="H127" s="301">
        <f t="shared" si="6"/>
        <v>0</v>
      </c>
      <c r="I127" s="301">
        <f t="shared" si="7"/>
        <v>0</v>
      </c>
      <c r="J127" s="301"/>
      <c r="K127" s="301"/>
    </row>
    <row r="128" spans="1:11">
      <c r="A128" s="304" t="s">
        <v>4844</v>
      </c>
      <c r="B128" s="304"/>
      <c r="C128" s="320" t="s">
        <v>4722</v>
      </c>
      <c r="D128" s="317"/>
      <c r="E128" s="318"/>
      <c r="F128" s="301"/>
      <c r="G128" s="301"/>
      <c r="H128" s="301">
        <f t="shared" si="6"/>
        <v>0</v>
      </c>
      <c r="I128" s="301">
        <f t="shared" si="7"/>
        <v>0</v>
      </c>
      <c r="J128" s="301"/>
      <c r="K128" s="301"/>
    </row>
    <row r="129" spans="1:11">
      <c r="A129" s="304" t="s">
        <v>4845</v>
      </c>
      <c r="B129" s="304"/>
      <c r="C129" s="320" t="s">
        <v>4726</v>
      </c>
      <c r="D129" s="317" t="s">
        <v>4727</v>
      </c>
      <c r="E129" s="318">
        <v>3</v>
      </c>
      <c r="F129" s="321"/>
      <c r="G129" s="301"/>
      <c r="H129" s="301">
        <f t="shared" si="6"/>
        <v>0</v>
      </c>
      <c r="I129" s="301">
        <f t="shared" si="7"/>
        <v>0</v>
      </c>
      <c r="J129" s="301"/>
      <c r="K129" s="301"/>
    </row>
    <row r="130" spans="1:11">
      <c r="A130" s="304" t="s">
        <v>4846</v>
      </c>
      <c r="B130" s="304"/>
      <c r="C130" s="320" t="s">
        <v>4729</v>
      </c>
      <c r="D130" s="317" t="s">
        <v>4727</v>
      </c>
      <c r="E130" s="318">
        <v>15</v>
      </c>
      <c r="F130" s="321"/>
      <c r="G130" s="301"/>
      <c r="H130" s="301">
        <f t="shared" si="6"/>
        <v>0</v>
      </c>
      <c r="I130" s="301">
        <f t="shared" si="7"/>
        <v>0</v>
      </c>
      <c r="J130" s="301"/>
      <c r="K130" s="301"/>
    </row>
    <row r="131" spans="1:11">
      <c r="A131" s="304" t="s">
        <v>4847</v>
      </c>
      <c r="B131" s="304"/>
      <c r="C131" s="320" t="s">
        <v>4731</v>
      </c>
      <c r="D131" s="317" t="s">
        <v>4677</v>
      </c>
      <c r="E131" s="318">
        <v>4</v>
      </c>
      <c r="F131" s="321"/>
      <c r="G131" s="301"/>
      <c r="H131" s="301">
        <f t="shared" si="6"/>
        <v>0</v>
      </c>
      <c r="I131" s="301">
        <f t="shared" si="7"/>
        <v>0</v>
      </c>
      <c r="J131" s="301"/>
      <c r="K131" s="301"/>
    </row>
    <row r="132" spans="1:11">
      <c r="A132" s="304"/>
      <c r="B132" s="304"/>
      <c r="C132" s="316" t="s">
        <v>4848</v>
      </c>
      <c r="D132" s="317"/>
      <c r="E132" s="318"/>
      <c r="F132" s="301"/>
      <c r="G132" s="301"/>
      <c r="H132" s="323">
        <f>SUM(H97:H131)</f>
        <v>0</v>
      </c>
      <c r="I132" s="323">
        <f>SUM(I97:I131)</f>
        <v>0</v>
      </c>
      <c r="J132" s="301"/>
      <c r="K132" s="301"/>
    </row>
    <row r="133" spans="1:11">
      <c r="A133" s="304"/>
      <c r="B133" s="304"/>
      <c r="C133" s="320"/>
      <c r="D133" s="317"/>
      <c r="E133" s="318"/>
      <c r="F133" s="301"/>
      <c r="G133" s="301"/>
      <c r="H133" s="301"/>
      <c r="I133" s="301"/>
      <c r="J133" s="301"/>
      <c r="K133" s="301"/>
    </row>
    <row r="134" spans="1:11">
      <c r="A134" s="304"/>
      <c r="B134" s="304"/>
      <c r="C134" s="316" t="s">
        <v>4849</v>
      </c>
      <c r="D134" s="317"/>
      <c r="E134" s="318"/>
      <c r="F134" s="301"/>
      <c r="G134" s="301"/>
      <c r="H134" s="301"/>
      <c r="I134" s="301"/>
      <c r="J134" s="301"/>
      <c r="K134" s="301"/>
    </row>
    <row r="135" spans="1:11">
      <c r="A135" s="304" t="s">
        <v>4850</v>
      </c>
      <c r="B135" s="304" t="s">
        <v>4760</v>
      </c>
      <c r="C135" s="320" t="s">
        <v>4685</v>
      </c>
      <c r="D135" s="317" t="s">
        <v>4677</v>
      </c>
      <c r="E135" s="318">
        <v>4</v>
      </c>
      <c r="F135" s="321"/>
      <c r="G135" s="321"/>
      <c r="H135" s="301">
        <f>E135*F135</f>
        <v>0</v>
      </c>
      <c r="I135" s="301">
        <f>E135*G135</f>
        <v>0</v>
      </c>
      <c r="J135" s="301"/>
      <c r="K135" s="301"/>
    </row>
    <row r="136" spans="1:11">
      <c r="A136" s="304" t="s">
        <v>4851</v>
      </c>
      <c r="B136" s="304" t="s">
        <v>4802</v>
      </c>
      <c r="C136" s="320" t="s">
        <v>4852</v>
      </c>
      <c r="D136" s="317" t="s">
        <v>4677</v>
      </c>
      <c r="E136" s="318">
        <v>8</v>
      </c>
      <c r="F136" s="321"/>
      <c r="G136" s="321"/>
      <c r="H136" s="301">
        <f t="shared" ref="H136:H167" si="8">E136*F136</f>
        <v>0</v>
      </c>
      <c r="I136" s="301">
        <f t="shared" ref="I136:I167" si="9">E136*G136</f>
        <v>0</v>
      </c>
      <c r="J136" s="301"/>
      <c r="K136" s="301"/>
    </row>
    <row r="137" spans="1:11">
      <c r="A137" s="304" t="s">
        <v>4853</v>
      </c>
      <c r="B137" s="304" t="s">
        <v>4807</v>
      </c>
      <c r="C137" s="320" t="s">
        <v>4808</v>
      </c>
      <c r="D137" s="317" t="s">
        <v>4677</v>
      </c>
      <c r="E137" s="318">
        <v>1</v>
      </c>
      <c r="F137" s="321"/>
      <c r="G137" s="321"/>
      <c r="H137" s="301">
        <f t="shared" si="8"/>
        <v>0</v>
      </c>
      <c r="I137" s="301">
        <f t="shared" si="9"/>
        <v>0</v>
      </c>
      <c r="J137" s="301"/>
      <c r="K137" s="301"/>
    </row>
    <row r="138" spans="1:11">
      <c r="A138" s="304" t="s">
        <v>4854</v>
      </c>
      <c r="B138" s="304" t="s">
        <v>4809</v>
      </c>
      <c r="C138" s="320" t="s">
        <v>4810</v>
      </c>
      <c r="D138" s="317" t="s">
        <v>4677</v>
      </c>
      <c r="E138" s="318">
        <v>1</v>
      </c>
      <c r="F138" s="321"/>
      <c r="G138" s="301"/>
      <c r="H138" s="301">
        <f t="shared" si="8"/>
        <v>0</v>
      </c>
      <c r="I138" s="301">
        <f t="shared" si="9"/>
        <v>0</v>
      </c>
      <c r="J138" s="301"/>
      <c r="K138" s="301"/>
    </row>
    <row r="139" spans="1:11">
      <c r="A139" s="304"/>
      <c r="B139" s="304" t="s">
        <v>22</v>
      </c>
      <c r="C139" s="320" t="s">
        <v>4692</v>
      </c>
      <c r="D139" s="317" t="s">
        <v>22</v>
      </c>
      <c r="E139" s="318" t="s">
        <v>22</v>
      </c>
      <c r="F139" s="301"/>
      <c r="G139" s="301"/>
      <c r="H139" s="301">
        <v>0</v>
      </c>
      <c r="I139" s="301">
        <v>0</v>
      </c>
      <c r="J139" s="301"/>
      <c r="K139" s="301"/>
    </row>
    <row r="140" spans="1:11">
      <c r="A140" s="304"/>
      <c r="B140" s="304"/>
      <c r="C140" s="320" t="s">
        <v>4693</v>
      </c>
      <c r="D140" s="317"/>
      <c r="E140" s="318"/>
      <c r="F140" s="301"/>
      <c r="G140" s="301"/>
      <c r="H140" s="301">
        <f t="shared" si="8"/>
        <v>0</v>
      </c>
      <c r="I140" s="301">
        <f t="shared" si="9"/>
        <v>0</v>
      </c>
      <c r="J140" s="301"/>
      <c r="K140" s="301"/>
    </row>
    <row r="141" spans="1:11">
      <c r="A141" s="304" t="s">
        <v>4855</v>
      </c>
      <c r="B141" s="304" t="s">
        <v>4771</v>
      </c>
      <c r="C141" s="320" t="s">
        <v>4772</v>
      </c>
      <c r="D141" s="317" t="s">
        <v>4697</v>
      </c>
      <c r="E141" s="318">
        <v>4.5</v>
      </c>
      <c r="F141" s="321"/>
      <c r="G141" s="301"/>
      <c r="H141" s="301">
        <f t="shared" si="8"/>
        <v>0</v>
      </c>
      <c r="I141" s="301">
        <v>0</v>
      </c>
      <c r="J141" s="301"/>
      <c r="K141" s="301"/>
    </row>
    <row r="142" spans="1:11">
      <c r="A142" s="304"/>
      <c r="B142" s="304" t="s">
        <v>4773</v>
      </c>
      <c r="C142" s="320" t="s">
        <v>4699</v>
      </c>
      <c r="D142" s="317" t="s">
        <v>4697</v>
      </c>
      <c r="E142" s="318">
        <v>4.5</v>
      </c>
      <c r="F142" s="301"/>
      <c r="G142" s="321"/>
      <c r="H142" s="301">
        <f t="shared" si="8"/>
        <v>0</v>
      </c>
      <c r="I142" s="301">
        <f t="shared" si="9"/>
        <v>0</v>
      </c>
      <c r="J142" s="301"/>
      <c r="K142" s="301"/>
    </row>
    <row r="143" spans="1:11">
      <c r="A143" s="304" t="s">
        <v>4856</v>
      </c>
      <c r="B143" s="304" t="s">
        <v>4813</v>
      </c>
      <c r="C143" s="320" t="s">
        <v>4814</v>
      </c>
      <c r="D143" s="317" t="s">
        <v>4697</v>
      </c>
      <c r="E143" s="318">
        <v>6</v>
      </c>
      <c r="F143" s="321"/>
      <c r="G143" s="301"/>
      <c r="H143" s="301">
        <f t="shared" si="8"/>
        <v>0</v>
      </c>
      <c r="I143" s="301">
        <v>0</v>
      </c>
      <c r="J143" s="301"/>
      <c r="K143" s="301"/>
    </row>
    <row r="144" spans="1:11">
      <c r="A144" s="304"/>
      <c r="B144" s="304" t="s">
        <v>4815</v>
      </c>
      <c r="C144" s="320" t="s">
        <v>4699</v>
      </c>
      <c r="D144" s="317" t="s">
        <v>4697</v>
      </c>
      <c r="E144" s="318">
        <v>6</v>
      </c>
      <c r="F144" s="301"/>
      <c r="G144" s="321"/>
      <c r="H144" s="301">
        <f t="shared" si="8"/>
        <v>0</v>
      </c>
      <c r="I144" s="301">
        <f t="shared" si="9"/>
        <v>0</v>
      </c>
      <c r="J144" s="301"/>
      <c r="K144" s="301"/>
    </row>
    <row r="145" spans="1:11">
      <c r="A145" s="304" t="s">
        <v>4857</v>
      </c>
      <c r="B145" s="304" t="s">
        <v>4815</v>
      </c>
      <c r="C145" s="320" t="s">
        <v>4858</v>
      </c>
      <c r="D145" s="317" t="s">
        <v>4677</v>
      </c>
      <c r="E145" s="318">
        <v>1</v>
      </c>
      <c r="F145" s="321"/>
      <c r="G145" s="321"/>
      <c r="H145" s="301">
        <f t="shared" si="8"/>
        <v>0</v>
      </c>
      <c r="I145" s="301">
        <f t="shared" si="9"/>
        <v>0</v>
      </c>
      <c r="J145" s="301"/>
      <c r="K145" s="301"/>
    </row>
    <row r="146" spans="1:11">
      <c r="A146" s="304"/>
      <c r="B146" s="304"/>
      <c r="C146" s="320" t="s">
        <v>4703</v>
      </c>
      <c r="D146" s="317"/>
      <c r="E146" s="318"/>
      <c r="F146" s="301"/>
      <c r="G146" s="301"/>
      <c r="H146" s="301">
        <f t="shared" si="8"/>
        <v>0</v>
      </c>
      <c r="I146" s="301">
        <f t="shared" si="9"/>
        <v>0</v>
      </c>
      <c r="J146" s="301"/>
      <c r="K146" s="301"/>
    </row>
    <row r="147" spans="1:11">
      <c r="A147" s="304" t="s">
        <v>4859</v>
      </c>
      <c r="B147" s="304" t="s">
        <v>4818</v>
      </c>
      <c r="C147" s="320" t="s">
        <v>4819</v>
      </c>
      <c r="D147" s="317" t="s">
        <v>4697</v>
      </c>
      <c r="E147" s="318">
        <v>26</v>
      </c>
      <c r="F147" s="321"/>
      <c r="G147" s="301"/>
      <c r="H147" s="301">
        <f t="shared" si="8"/>
        <v>0</v>
      </c>
      <c r="I147" s="301">
        <v>0</v>
      </c>
      <c r="J147" s="301"/>
      <c r="K147" s="301"/>
    </row>
    <row r="148" spans="1:11">
      <c r="A148" s="304"/>
      <c r="B148" s="304" t="s">
        <v>4820</v>
      </c>
      <c r="C148" s="320" t="s">
        <v>4821</v>
      </c>
      <c r="D148" s="317"/>
      <c r="E148" s="318">
        <v>26</v>
      </c>
      <c r="F148" s="301"/>
      <c r="G148" s="321"/>
      <c r="H148" s="301">
        <f t="shared" si="8"/>
        <v>0</v>
      </c>
      <c r="I148" s="301">
        <f t="shared" si="9"/>
        <v>0</v>
      </c>
      <c r="J148" s="301"/>
      <c r="K148" s="301"/>
    </row>
    <row r="149" spans="1:11">
      <c r="A149" s="304" t="s">
        <v>4860</v>
      </c>
      <c r="B149" s="304" t="s">
        <v>4861</v>
      </c>
      <c r="C149" s="320" t="s">
        <v>4862</v>
      </c>
      <c r="D149" s="317" t="s">
        <v>4697</v>
      </c>
      <c r="E149" s="318">
        <v>2</v>
      </c>
      <c r="F149" s="321"/>
      <c r="G149" s="301"/>
      <c r="H149" s="301">
        <f t="shared" si="8"/>
        <v>0</v>
      </c>
      <c r="I149" s="301">
        <v>0</v>
      </c>
      <c r="J149" s="301"/>
      <c r="K149" s="301"/>
    </row>
    <row r="150" spans="1:11">
      <c r="A150" s="304"/>
      <c r="B150" s="304" t="s">
        <v>4863</v>
      </c>
      <c r="C150" s="320" t="s">
        <v>4864</v>
      </c>
      <c r="D150" s="317"/>
      <c r="E150" s="318">
        <v>2</v>
      </c>
      <c r="F150" s="301"/>
      <c r="G150" s="321"/>
      <c r="H150" s="301">
        <f t="shared" si="8"/>
        <v>0</v>
      </c>
      <c r="I150" s="301">
        <f t="shared" si="9"/>
        <v>0</v>
      </c>
      <c r="J150" s="301"/>
      <c r="K150" s="301"/>
    </row>
    <row r="151" spans="1:11">
      <c r="A151" s="304" t="s">
        <v>4865</v>
      </c>
      <c r="B151" s="304" t="s">
        <v>4861</v>
      </c>
      <c r="C151" s="320" t="s">
        <v>4866</v>
      </c>
      <c r="D151" s="317" t="s">
        <v>4697</v>
      </c>
      <c r="E151" s="318">
        <v>2</v>
      </c>
      <c r="F151" s="321"/>
      <c r="G151" s="301"/>
      <c r="H151" s="301">
        <f t="shared" si="8"/>
        <v>0</v>
      </c>
      <c r="I151" s="301">
        <v>0</v>
      </c>
      <c r="J151" s="301"/>
      <c r="K151" s="301"/>
    </row>
    <row r="152" spans="1:11">
      <c r="A152" s="304"/>
      <c r="B152" s="304" t="s">
        <v>4863</v>
      </c>
      <c r="C152" s="320" t="s">
        <v>4864</v>
      </c>
      <c r="D152" s="317"/>
      <c r="E152" s="318">
        <v>2</v>
      </c>
      <c r="F152" s="301"/>
      <c r="G152" s="321"/>
      <c r="H152" s="301">
        <f t="shared" si="8"/>
        <v>0</v>
      </c>
      <c r="I152" s="301">
        <f t="shared" si="9"/>
        <v>0</v>
      </c>
      <c r="J152" s="301"/>
      <c r="K152" s="301"/>
    </row>
    <row r="153" spans="1:11">
      <c r="A153" s="304" t="s">
        <v>4867</v>
      </c>
      <c r="B153" s="304" t="s">
        <v>4823</v>
      </c>
      <c r="C153" s="320" t="s">
        <v>4826</v>
      </c>
      <c r="D153" s="317" t="s">
        <v>4677</v>
      </c>
      <c r="E153" s="318">
        <v>8</v>
      </c>
      <c r="F153" s="321"/>
      <c r="G153" s="321"/>
      <c r="H153" s="301">
        <f t="shared" si="8"/>
        <v>0</v>
      </c>
      <c r="I153" s="301">
        <f t="shared" si="9"/>
        <v>0</v>
      </c>
      <c r="J153" s="301"/>
      <c r="K153" s="301"/>
    </row>
    <row r="154" spans="1:11">
      <c r="A154" s="304" t="s">
        <v>4868</v>
      </c>
      <c r="B154" s="304" t="s">
        <v>4869</v>
      </c>
      <c r="C154" s="320" t="s">
        <v>4870</v>
      </c>
      <c r="D154" s="317" t="s">
        <v>4677</v>
      </c>
      <c r="E154" s="318">
        <v>1</v>
      </c>
      <c r="F154" s="321"/>
      <c r="G154" s="321"/>
      <c r="H154" s="301">
        <f t="shared" si="8"/>
        <v>0</v>
      </c>
      <c r="I154" s="301">
        <f t="shared" si="9"/>
        <v>0</v>
      </c>
      <c r="J154" s="301"/>
      <c r="K154" s="301"/>
    </row>
    <row r="155" spans="1:11">
      <c r="A155" s="304" t="s">
        <v>4871</v>
      </c>
      <c r="B155" s="304" t="s">
        <v>4869</v>
      </c>
      <c r="C155" s="320" t="s">
        <v>4872</v>
      </c>
      <c r="D155" s="317" t="s">
        <v>4677</v>
      </c>
      <c r="E155" s="318">
        <v>1</v>
      </c>
      <c r="F155" s="321"/>
      <c r="G155" s="321"/>
      <c r="H155" s="301">
        <f t="shared" si="8"/>
        <v>0</v>
      </c>
      <c r="I155" s="301">
        <f t="shared" si="9"/>
        <v>0</v>
      </c>
      <c r="J155" s="301"/>
      <c r="K155" s="301"/>
    </row>
    <row r="156" spans="1:11">
      <c r="A156" s="304" t="s">
        <v>4873</v>
      </c>
      <c r="B156" s="304" t="s">
        <v>4828</v>
      </c>
      <c r="C156" s="320" t="s">
        <v>4829</v>
      </c>
      <c r="D156" s="317" t="s">
        <v>4677</v>
      </c>
      <c r="E156" s="318">
        <v>1</v>
      </c>
      <c r="F156" s="321"/>
      <c r="G156" s="321"/>
      <c r="H156" s="301">
        <f t="shared" si="8"/>
        <v>0</v>
      </c>
      <c r="I156" s="301">
        <f t="shared" si="9"/>
        <v>0</v>
      </c>
      <c r="J156" s="301"/>
      <c r="K156" s="301"/>
    </row>
    <row r="157" spans="1:11">
      <c r="A157" s="304" t="s">
        <v>4874</v>
      </c>
      <c r="B157" s="304" t="s">
        <v>4875</v>
      </c>
      <c r="C157" s="320" t="s">
        <v>4876</v>
      </c>
      <c r="D157" s="317" t="s">
        <v>4677</v>
      </c>
      <c r="E157" s="318">
        <v>1</v>
      </c>
      <c r="F157" s="321"/>
      <c r="G157" s="321"/>
      <c r="H157" s="301">
        <f t="shared" si="8"/>
        <v>0</v>
      </c>
      <c r="I157" s="301">
        <f t="shared" si="9"/>
        <v>0</v>
      </c>
      <c r="J157" s="301"/>
      <c r="K157" s="301"/>
    </row>
    <row r="158" spans="1:11">
      <c r="A158" s="304" t="s">
        <v>4877</v>
      </c>
      <c r="B158" s="304" t="s">
        <v>4875</v>
      </c>
      <c r="C158" s="320" t="s">
        <v>4878</v>
      </c>
      <c r="D158" s="317" t="s">
        <v>4677</v>
      </c>
      <c r="E158" s="318">
        <v>1</v>
      </c>
      <c r="F158" s="321"/>
      <c r="G158" s="321"/>
      <c r="H158" s="301">
        <f t="shared" si="8"/>
        <v>0</v>
      </c>
      <c r="I158" s="301">
        <f t="shared" si="9"/>
        <v>0</v>
      </c>
      <c r="J158" s="301"/>
      <c r="K158" s="301"/>
    </row>
    <row r="159" spans="1:11">
      <c r="A159" s="304" t="s">
        <v>4879</v>
      </c>
      <c r="B159" s="304" t="s">
        <v>4834</v>
      </c>
      <c r="C159" s="320" t="s">
        <v>4835</v>
      </c>
      <c r="D159" s="317" t="s">
        <v>4677</v>
      </c>
      <c r="E159" s="318">
        <v>4</v>
      </c>
      <c r="F159" s="321"/>
      <c r="G159" s="321"/>
      <c r="H159" s="301">
        <f t="shared" si="8"/>
        <v>0</v>
      </c>
      <c r="I159" s="301">
        <f t="shared" si="9"/>
        <v>0</v>
      </c>
      <c r="J159" s="301"/>
      <c r="K159" s="301"/>
    </row>
    <row r="160" spans="1:11">
      <c r="A160" s="304" t="s">
        <v>4880</v>
      </c>
      <c r="B160" s="304"/>
      <c r="C160" s="320" t="s">
        <v>4692</v>
      </c>
      <c r="D160" s="317"/>
      <c r="E160" s="318"/>
      <c r="F160" s="301"/>
      <c r="G160" s="301"/>
      <c r="H160" s="301">
        <f t="shared" si="8"/>
        <v>0</v>
      </c>
      <c r="I160" s="301">
        <f t="shared" si="9"/>
        <v>0</v>
      </c>
      <c r="J160" s="301"/>
      <c r="K160" s="301"/>
    </row>
    <row r="161" spans="1:11">
      <c r="A161" s="304"/>
      <c r="B161" s="304"/>
      <c r="C161" s="320" t="s">
        <v>4837</v>
      </c>
      <c r="D161" s="317"/>
      <c r="E161" s="318"/>
      <c r="F161" s="301"/>
      <c r="G161" s="301"/>
      <c r="H161" s="301">
        <f t="shared" si="8"/>
        <v>0</v>
      </c>
      <c r="I161" s="301">
        <f t="shared" si="9"/>
        <v>0</v>
      </c>
      <c r="J161" s="301"/>
      <c r="K161" s="301"/>
    </row>
    <row r="162" spans="1:11">
      <c r="A162" s="304"/>
      <c r="B162" s="304" t="s">
        <v>4839</v>
      </c>
      <c r="C162" s="320" t="s">
        <v>4842</v>
      </c>
      <c r="D162" s="317" t="s">
        <v>4697</v>
      </c>
      <c r="E162" s="318">
        <v>3</v>
      </c>
      <c r="F162" s="321"/>
      <c r="G162" s="321"/>
      <c r="H162" s="301">
        <f t="shared" si="8"/>
        <v>0</v>
      </c>
      <c r="I162" s="301">
        <f t="shared" si="9"/>
        <v>0</v>
      </c>
      <c r="J162" s="301"/>
      <c r="K162" s="301"/>
    </row>
    <row r="163" spans="1:11">
      <c r="A163" s="304"/>
      <c r="B163" s="304" t="s">
        <v>4719</v>
      </c>
      <c r="C163" s="320" t="s">
        <v>4720</v>
      </c>
      <c r="D163" s="317" t="s">
        <v>4721</v>
      </c>
      <c r="E163" s="318">
        <v>16.5</v>
      </c>
      <c r="F163" s="321"/>
      <c r="G163" s="321"/>
      <c r="H163" s="301">
        <f t="shared" si="8"/>
        <v>0</v>
      </c>
      <c r="I163" s="301">
        <f t="shared" si="9"/>
        <v>0</v>
      </c>
      <c r="J163" s="301"/>
      <c r="K163" s="301"/>
    </row>
    <row r="164" spans="1:11">
      <c r="A164" s="304"/>
      <c r="B164" s="304"/>
      <c r="C164" s="320" t="s">
        <v>4722</v>
      </c>
      <c r="D164" s="317"/>
      <c r="E164" s="318"/>
      <c r="F164" s="301"/>
      <c r="G164" s="301"/>
      <c r="H164" s="301">
        <f t="shared" si="8"/>
        <v>0</v>
      </c>
      <c r="I164" s="301">
        <f t="shared" si="9"/>
        <v>0</v>
      </c>
      <c r="J164" s="301"/>
      <c r="K164" s="301"/>
    </row>
    <row r="165" spans="1:11">
      <c r="A165" s="304"/>
      <c r="B165" s="304"/>
      <c r="C165" s="320" t="s">
        <v>4726</v>
      </c>
      <c r="D165" s="317" t="s">
        <v>4727</v>
      </c>
      <c r="E165" s="318">
        <v>3</v>
      </c>
      <c r="F165" s="321"/>
      <c r="G165" s="301"/>
      <c r="H165" s="301">
        <f t="shared" si="8"/>
        <v>0</v>
      </c>
      <c r="I165" s="301">
        <f t="shared" si="9"/>
        <v>0</v>
      </c>
      <c r="J165" s="301"/>
      <c r="K165" s="301"/>
    </row>
    <row r="166" spans="1:11">
      <c r="A166" s="304"/>
      <c r="B166" s="304"/>
      <c r="C166" s="320" t="s">
        <v>4729</v>
      </c>
      <c r="D166" s="317" t="s">
        <v>4727</v>
      </c>
      <c r="E166" s="318">
        <v>15</v>
      </c>
      <c r="F166" s="321"/>
      <c r="G166" s="301"/>
      <c r="H166" s="301">
        <f t="shared" si="8"/>
        <v>0</v>
      </c>
      <c r="I166" s="301">
        <f t="shared" si="9"/>
        <v>0</v>
      </c>
      <c r="J166" s="301"/>
      <c r="K166" s="301"/>
    </row>
    <row r="167" spans="1:11">
      <c r="A167" s="304"/>
      <c r="B167" s="304"/>
      <c r="C167" s="320" t="s">
        <v>4731</v>
      </c>
      <c r="D167" s="317" t="s">
        <v>4677</v>
      </c>
      <c r="E167" s="318">
        <v>4</v>
      </c>
      <c r="F167" s="321"/>
      <c r="G167" s="301"/>
      <c r="H167" s="301">
        <f t="shared" si="8"/>
        <v>0</v>
      </c>
      <c r="I167" s="301">
        <f t="shared" si="9"/>
        <v>0</v>
      </c>
      <c r="J167" s="301"/>
      <c r="K167" s="301"/>
    </row>
    <row r="168" spans="1:11">
      <c r="A168" s="304"/>
      <c r="B168" s="304"/>
      <c r="C168" s="316" t="s">
        <v>4881</v>
      </c>
      <c r="D168" s="317"/>
      <c r="E168" s="318"/>
      <c r="F168" s="301"/>
      <c r="G168" s="301"/>
      <c r="H168" s="323">
        <f>SUM(H135:H167)</f>
        <v>0</v>
      </c>
      <c r="I168" s="323">
        <f>SUM(I135:I167)</f>
        <v>0</v>
      </c>
      <c r="J168" s="301"/>
      <c r="K168" s="301"/>
    </row>
    <row r="169" spans="1:11">
      <c r="A169" s="304"/>
      <c r="B169" s="304"/>
      <c r="C169" s="320"/>
      <c r="D169" s="317"/>
      <c r="E169" s="318"/>
      <c r="F169" s="301"/>
      <c r="G169" s="301"/>
      <c r="H169" s="301"/>
      <c r="I169" s="301"/>
      <c r="J169" s="301"/>
      <c r="K169" s="301"/>
    </row>
    <row r="170" spans="1:11">
      <c r="A170" s="304"/>
      <c r="B170" s="304"/>
      <c r="C170" s="316" t="s">
        <v>4882</v>
      </c>
      <c r="D170" s="317" t="s">
        <v>22</v>
      </c>
      <c r="E170" s="318" t="s">
        <v>22</v>
      </c>
      <c r="F170" s="301"/>
      <c r="G170" s="301"/>
      <c r="H170" s="301"/>
      <c r="I170" s="301"/>
      <c r="J170" s="301"/>
      <c r="K170" s="301"/>
    </row>
    <row r="171" spans="1:11">
      <c r="A171" s="304" t="s">
        <v>4883</v>
      </c>
      <c r="B171" s="304"/>
      <c r="C171" s="320" t="s">
        <v>4676</v>
      </c>
      <c r="D171" s="317" t="s">
        <v>4677</v>
      </c>
      <c r="E171" s="318">
        <v>1</v>
      </c>
      <c r="F171" s="321"/>
      <c r="G171" s="321"/>
      <c r="H171" s="301">
        <f>E171*F171</f>
        <v>0</v>
      </c>
      <c r="I171" s="301">
        <f>E171*G171</f>
        <v>0</v>
      </c>
      <c r="J171" s="301"/>
      <c r="K171" s="301"/>
    </row>
    <row r="172" spans="1:11">
      <c r="A172" s="304"/>
      <c r="B172" s="304"/>
      <c r="C172" s="320" t="s">
        <v>4678</v>
      </c>
      <c r="D172" s="317"/>
      <c r="E172" s="318"/>
      <c r="F172" s="301"/>
      <c r="G172" s="301"/>
      <c r="H172" s="301">
        <f t="shared" ref="H172:H211" si="10">E172*F172</f>
        <v>0</v>
      </c>
      <c r="I172" s="301">
        <f t="shared" ref="I172:I211" si="11">E172*G172</f>
        <v>0</v>
      </c>
      <c r="J172" s="301"/>
      <c r="K172" s="301"/>
    </row>
    <row r="173" spans="1:11">
      <c r="A173" s="304"/>
      <c r="B173" s="304"/>
      <c r="C173" s="320" t="s">
        <v>4679</v>
      </c>
      <c r="D173" s="317"/>
      <c r="E173" s="318"/>
      <c r="F173" s="301"/>
      <c r="G173" s="301"/>
      <c r="H173" s="301">
        <f t="shared" si="10"/>
        <v>0</v>
      </c>
      <c r="I173" s="301">
        <f t="shared" si="11"/>
        <v>0</v>
      </c>
      <c r="J173" s="301"/>
      <c r="K173" s="301"/>
    </row>
    <row r="174" spans="1:11">
      <c r="A174" s="304"/>
      <c r="B174" s="304"/>
      <c r="C174" s="320" t="s">
        <v>4884</v>
      </c>
      <c r="D174" s="317"/>
      <c r="E174" s="318"/>
      <c r="F174" s="301"/>
      <c r="G174" s="301"/>
      <c r="H174" s="301">
        <f t="shared" si="10"/>
        <v>0</v>
      </c>
      <c r="I174" s="301">
        <f t="shared" si="11"/>
        <v>0</v>
      </c>
      <c r="J174" s="301"/>
      <c r="K174" s="301"/>
    </row>
    <row r="175" spans="1:11">
      <c r="A175" s="304"/>
      <c r="B175" s="304"/>
      <c r="C175" s="320" t="s">
        <v>4885</v>
      </c>
      <c r="D175" s="317"/>
      <c r="E175" s="318"/>
      <c r="F175" s="301"/>
      <c r="G175" s="301"/>
      <c r="H175" s="301">
        <f t="shared" si="10"/>
        <v>0</v>
      </c>
      <c r="I175" s="301">
        <f t="shared" si="11"/>
        <v>0</v>
      </c>
      <c r="J175" s="301"/>
      <c r="K175" s="301"/>
    </row>
    <row r="176" spans="1:11">
      <c r="A176" s="304"/>
      <c r="B176" s="304"/>
      <c r="C176" s="322" t="s">
        <v>4886</v>
      </c>
      <c r="D176" s="317"/>
      <c r="E176" s="318"/>
      <c r="F176" s="301"/>
      <c r="G176" s="301"/>
      <c r="H176" s="301">
        <f t="shared" si="10"/>
        <v>0</v>
      </c>
      <c r="I176" s="301">
        <f t="shared" si="11"/>
        <v>0</v>
      </c>
      <c r="J176" s="301"/>
      <c r="K176" s="301"/>
    </row>
    <row r="177" spans="1:11">
      <c r="A177" s="304"/>
      <c r="B177" s="304"/>
      <c r="C177" s="320" t="s">
        <v>4724</v>
      </c>
      <c r="D177" s="317" t="s">
        <v>4721</v>
      </c>
      <c r="E177" s="318">
        <v>2</v>
      </c>
      <c r="F177" s="321"/>
      <c r="G177" s="301"/>
      <c r="H177" s="301">
        <f t="shared" si="10"/>
        <v>0</v>
      </c>
      <c r="I177" s="301">
        <f t="shared" si="11"/>
        <v>0</v>
      </c>
      <c r="J177" s="301"/>
      <c r="K177" s="301"/>
    </row>
    <row r="178" spans="1:11">
      <c r="A178" s="304" t="s">
        <v>4887</v>
      </c>
      <c r="B178" s="304" t="s">
        <v>4684</v>
      </c>
      <c r="C178" s="320" t="s">
        <v>4800</v>
      </c>
      <c r="D178" s="317" t="s">
        <v>4677</v>
      </c>
      <c r="E178" s="318">
        <v>3</v>
      </c>
      <c r="F178" s="321"/>
      <c r="G178" s="321"/>
      <c r="H178" s="301">
        <f t="shared" si="10"/>
        <v>0</v>
      </c>
      <c r="I178" s="301">
        <f t="shared" si="11"/>
        <v>0</v>
      </c>
      <c r="J178" s="301"/>
      <c r="K178" s="301"/>
    </row>
    <row r="179" spans="1:11">
      <c r="A179" s="304" t="s">
        <v>4888</v>
      </c>
      <c r="B179" s="304" t="s">
        <v>4802</v>
      </c>
      <c r="C179" s="320" t="s">
        <v>4889</v>
      </c>
      <c r="D179" s="317" t="s">
        <v>4677</v>
      </c>
      <c r="E179" s="318">
        <v>1</v>
      </c>
      <c r="F179" s="321"/>
      <c r="G179" s="321"/>
      <c r="H179" s="301">
        <f t="shared" si="10"/>
        <v>0</v>
      </c>
      <c r="I179" s="301">
        <f t="shared" si="11"/>
        <v>0</v>
      </c>
      <c r="J179" s="301"/>
      <c r="K179" s="301"/>
    </row>
    <row r="180" spans="1:11">
      <c r="A180" s="304" t="s">
        <v>4890</v>
      </c>
      <c r="B180" s="304" t="s">
        <v>4802</v>
      </c>
      <c r="C180" s="320" t="s">
        <v>4805</v>
      </c>
      <c r="D180" s="317" t="s">
        <v>4677</v>
      </c>
      <c r="E180" s="318">
        <v>14</v>
      </c>
      <c r="F180" s="321"/>
      <c r="G180" s="321"/>
      <c r="H180" s="301">
        <f t="shared" si="10"/>
        <v>0</v>
      </c>
      <c r="I180" s="301">
        <f t="shared" si="11"/>
        <v>0</v>
      </c>
      <c r="J180" s="301"/>
      <c r="K180" s="301"/>
    </row>
    <row r="181" spans="1:11">
      <c r="A181" s="304" t="s">
        <v>4891</v>
      </c>
      <c r="B181" s="304"/>
      <c r="C181" s="320" t="s">
        <v>4692</v>
      </c>
      <c r="D181" s="317"/>
      <c r="E181" s="318"/>
      <c r="F181" s="301"/>
      <c r="G181" s="301"/>
      <c r="H181" s="301">
        <f t="shared" si="10"/>
        <v>0</v>
      </c>
      <c r="I181" s="301">
        <f t="shared" si="11"/>
        <v>0</v>
      </c>
      <c r="J181" s="301"/>
      <c r="K181" s="301"/>
    </row>
    <row r="182" spans="1:11">
      <c r="A182" s="304"/>
      <c r="B182" s="304"/>
      <c r="C182" s="320" t="s">
        <v>4693</v>
      </c>
      <c r="D182" s="317"/>
      <c r="E182" s="318"/>
      <c r="F182" s="301"/>
      <c r="G182" s="301"/>
      <c r="H182" s="301">
        <f t="shared" si="10"/>
        <v>0</v>
      </c>
      <c r="I182" s="301">
        <f t="shared" si="11"/>
        <v>0</v>
      </c>
      <c r="J182" s="301"/>
      <c r="K182" s="301"/>
    </row>
    <row r="183" spans="1:11">
      <c r="A183" s="304" t="s">
        <v>4892</v>
      </c>
      <c r="B183" s="304" t="s">
        <v>4813</v>
      </c>
      <c r="C183" s="320" t="s">
        <v>4814</v>
      </c>
      <c r="D183" s="317" t="s">
        <v>4697</v>
      </c>
      <c r="E183" s="318">
        <v>5</v>
      </c>
      <c r="F183" s="321"/>
      <c r="G183" s="301"/>
      <c r="H183" s="301">
        <f t="shared" si="10"/>
        <v>0</v>
      </c>
      <c r="I183" s="301">
        <v>0</v>
      </c>
      <c r="J183" s="301"/>
      <c r="K183" s="301"/>
    </row>
    <row r="184" spans="1:11">
      <c r="A184" s="304"/>
      <c r="B184" s="304" t="s">
        <v>4815</v>
      </c>
      <c r="C184" s="320" t="s">
        <v>4699</v>
      </c>
      <c r="D184" s="317" t="s">
        <v>4697</v>
      </c>
      <c r="E184" s="318">
        <v>5</v>
      </c>
      <c r="F184" s="301"/>
      <c r="G184" s="321"/>
      <c r="H184" s="301">
        <f t="shared" si="10"/>
        <v>0</v>
      </c>
      <c r="I184" s="301">
        <f t="shared" si="11"/>
        <v>0</v>
      </c>
      <c r="J184" s="301"/>
      <c r="K184" s="301"/>
    </row>
    <row r="185" spans="1:11">
      <c r="A185" s="304" t="s">
        <v>4893</v>
      </c>
      <c r="B185" s="304" t="s">
        <v>4894</v>
      </c>
      <c r="C185" s="320" t="s">
        <v>4895</v>
      </c>
      <c r="D185" s="317" t="s">
        <v>4697</v>
      </c>
      <c r="E185" s="318">
        <v>2</v>
      </c>
      <c r="F185" s="321"/>
      <c r="G185" s="301"/>
      <c r="H185" s="301">
        <f t="shared" si="10"/>
        <v>0</v>
      </c>
      <c r="I185" s="301">
        <v>0</v>
      </c>
      <c r="J185" s="301"/>
      <c r="K185" s="301"/>
    </row>
    <row r="186" spans="1:11">
      <c r="A186" s="304"/>
      <c r="B186" s="304" t="s">
        <v>4896</v>
      </c>
      <c r="C186" s="320" t="s">
        <v>4699</v>
      </c>
      <c r="D186" s="317" t="s">
        <v>4697</v>
      </c>
      <c r="E186" s="318">
        <v>2</v>
      </c>
      <c r="F186" s="301"/>
      <c r="G186" s="321"/>
      <c r="H186" s="301">
        <f t="shared" si="10"/>
        <v>0</v>
      </c>
      <c r="I186" s="301">
        <f t="shared" si="11"/>
        <v>0</v>
      </c>
      <c r="J186" s="301"/>
      <c r="K186" s="301"/>
    </row>
    <row r="187" spans="1:11">
      <c r="A187" s="304"/>
      <c r="B187" s="304"/>
      <c r="C187" s="320" t="s">
        <v>4703</v>
      </c>
      <c r="D187" s="317"/>
      <c r="E187" s="318"/>
      <c r="F187" s="301"/>
      <c r="G187" s="301"/>
      <c r="H187" s="301">
        <f t="shared" si="10"/>
        <v>0</v>
      </c>
      <c r="I187" s="301">
        <f t="shared" si="11"/>
        <v>0</v>
      </c>
      <c r="J187" s="301"/>
      <c r="K187" s="301"/>
    </row>
    <row r="188" spans="1:11">
      <c r="A188" s="304" t="s">
        <v>4897</v>
      </c>
      <c r="B188" s="304" t="s">
        <v>4834</v>
      </c>
      <c r="C188" s="320" t="s">
        <v>4835</v>
      </c>
      <c r="D188" s="317" t="s">
        <v>4677</v>
      </c>
      <c r="E188" s="318">
        <v>8</v>
      </c>
      <c r="F188" s="321"/>
      <c r="G188" s="321"/>
      <c r="H188" s="301">
        <f t="shared" si="10"/>
        <v>0</v>
      </c>
      <c r="I188" s="301">
        <f t="shared" si="11"/>
        <v>0</v>
      </c>
      <c r="J188" s="301"/>
      <c r="K188" s="301"/>
    </row>
    <row r="189" spans="1:11">
      <c r="A189" s="304" t="s">
        <v>4898</v>
      </c>
      <c r="B189" s="304" t="s">
        <v>4818</v>
      </c>
      <c r="C189" s="320" t="s">
        <v>4819</v>
      </c>
      <c r="D189" s="317" t="s">
        <v>4697</v>
      </c>
      <c r="E189" s="318">
        <v>25</v>
      </c>
      <c r="F189" s="321"/>
      <c r="G189" s="301"/>
      <c r="H189" s="301">
        <f t="shared" si="10"/>
        <v>0</v>
      </c>
      <c r="I189" s="301">
        <v>0</v>
      </c>
      <c r="J189" s="301"/>
      <c r="K189" s="301"/>
    </row>
    <row r="190" spans="1:11">
      <c r="A190" s="304"/>
      <c r="B190" s="304" t="s">
        <v>4820</v>
      </c>
      <c r="C190" s="320" t="s">
        <v>4821</v>
      </c>
      <c r="D190" s="317" t="s">
        <v>4697</v>
      </c>
      <c r="E190" s="318">
        <v>25</v>
      </c>
      <c r="F190" s="301"/>
      <c r="G190" s="321"/>
      <c r="H190" s="301">
        <f t="shared" si="10"/>
        <v>0</v>
      </c>
      <c r="I190" s="301">
        <f t="shared" si="11"/>
        <v>0</v>
      </c>
      <c r="J190" s="301"/>
      <c r="K190" s="301"/>
    </row>
    <row r="191" spans="1:11">
      <c r="A191" s="304" t="s">
        <v>4899</v>
      </c>
      <c r="B191" s="304" t="s">
        <v>4861</v>
      </c>
      <c r="C191" s="320" t="s">
        <v>4866</v>
      </c>
      <c r="D191" s="317" t="s">
        <v>4697</v>
      </c>
      <c r="E191" s="318">
        <v>1.5</v>
      </c>
      <c r="F191" s="321"/>
      <c r="G191" s="301"/>
      <c r="H191" s="301">
        <f t="shared" si="10"/>
        <v>0</v>
      </c>
      <c r="I191" s="301">
        <v>0</v>
      </c>
      <c r="J191" s="301"/>
      <c r="K191" s="301"/>
    </row>
    <row r="192" spans="1:11">
      <c r="A192" s="304"/>
      <c r="B192" s="304" t="s">
        <v>4863</v>
      </c>
      <c r="C192" s="320" t="s">
        <v>4864</v>
      </c>
      <c r="D192" s="317" t="s">
        <v>4697</v>
      </c>
      <c r="E192" s="318">
        <v>1.5</v>
      </c>
      <c r="F192" s="301"/>
      <c r="G192" s="321"/>
      <c r="H192" s="301">
        <f t="shared" si="10"/>
        <v>0</v>
      </c>
      <c r="I192" s="301">
        <f t="shared" si="11"/>
        <v>0</v>
      </c>
      <c r="J192" s="301"/>
      <c r="K192" s="301"/>
    </row>
    <row r="193" spans="1:11">
      <c r="A193" s="304" t="s">
        <v>4900</v>
      </c>
      <c r="B193" s="304" t="s">
        <v>4861</v>
      </c>
      <c r="C193" s="320" t="s">
        <v>4901</v>
      </c>
      <c r="D193" s="317" t="s">
        <v>4697</v>
      </c>
      <c r="E193" s="318">
        <v>13</v>
      </c>
      <c r="F193" s="321"/>
      <c r="G193" s="301"/>
      <c r="H193" s="301">
        <f t="shared" si="10"/>
        <v>0</v>
      </c>
      <c r="I193" s="301">
        <v>0</v>
      </c>
      <c r="J193" s="301"/>
      <c r="K193" s="301"/>
    </row>
    <row r="194" spans="1:11">
      <c r="A194" s="304"/>
      <c r="B194" s="304" t="s">
        <v>4863</v>
      </c>
      <c r="C194" s="320" t="s">
        <v>4864</v>
      </c>
      <c r="D194" s="317" t="s">
        <v>4697</v>
      </c>
      <c r="E194" s="318">
        <v>13</v>
      </c>
      <c r="F194" s="301"/>
      <c r="G194" s="321"/>
      <c r="H194" s="301">
        <f t="shared" si="10"/>
        <v>0</v>
      </c>
      <c r="I194" s="301">
        <f t="shared" si="11"/>
        <v>0</v>
      </c>
      <c r="J194" s="301"/>
      <c r="K194" s="301"/>
    </row>
    <row r="195" spans="1:11">
      <c r="A195" s="304" t="s">
        <v>4902</v>
      </c>
      <c r="B195" s="304" t="s">
        <v>4903</v>
      </c>
      <c r="C195" s="320" t="s">
        <v>4904</v>
      </c>
      <c r="D195" s="317" t="s">
        <v>4697</v>
      </c>
      <c r="E195" s="318">
        <v>1</v>
      </c>
      <c r="F195" s="321"/>
      <c r="G195" s="301"/>
      <c r="H195" s="301">
        <f t="shared" si="10"/>
        <v>0</v>
      </c>
      <c r="I195" s="301">
        <v>0</v>
      </c>
      <c r="J195" s="301"/>
      <c r="K195" s="301"/>
    </row>
    <row r="196" spans="1:11">
      <c r="A196" s="304"/>
      <c r="B196" s="304" t="s">
        <v>4905</v>
      </c>
      <c r="C196" s="320" t="s">
        <v>4906</v>
      </c>
      <c r="D196" s="317" t="s">
        <v>4697</v>
      </c>
      <c r="E196" s="318">
        <v>1</v>
      </c>
      <c r="F196" s="301"/>
      <c r="G196" s="321"/>
      <c r="H196" s="301">
        <f t="shared" si="10"/>
        <v>0</v>
      </c>
      <c r="I196" s="301">
        <f t="shared" si="11"/>
        <v>0</v>
      </c>
      <c r="J196" s="301"/>
      <c r="K196" s="301"/>
    </row>
    <row r="197" spans="1:11">
      <c r="A197" s="304" t="s">
        <v>4907</v>
      </c>
      <c r="B197" s="304" t="s">
        <v>4823</v>
      </c>
      <c r="C197" s="320" t="s">
        <v>4826</v>
      </c>
      <c r="D197" s="317" t="s">
        <v>4677</v>
      </c>
      <c r="E197" s="318">
        <v>16</v>
      </c>
      <c r="F197" s="321"/>
      <c r="G197" s="321"/>
      <c r="H197" s="301">
        <f t="shared" si="10"/>
        <v>0</v>
      </c>
      <c r="I197" s="301">
        <f t="shared" si="11"/>
        <v>0</v>
      </c>
      <c r="J197" s="301"/>
      <c r="K197" s="301"/>
    </row>
    <row r="198" spans="1:11">
      <c r="A198" s="304" t="s">
        <v>4908</v>
      </c>
      <c r="B198" s="304" t="s">
        <v>4869</v>
      </c>
      <c r="C198" s="320" t="s">
        <v>4872</v>
      </c>
      <c r="D198" s="317" t="s">
        <v>4677</v>
      </c>
      <c r="E198" s="318">
        <v>1</v>
      </c>
      <c r="F198" s="321"/>
      <c r="G198" s="321"/>
      <c r="H198" s="301">
        <f t="shared" si="10"/>
        <v>0</v>
      </c>
      <c r="I198" s="301">
        <f t="shared" si="11"/>
        <v>0</v>
      </c>
      <c r="J198" s="301"/>
      <c r="K198" s="301"/>
    </row>
    <row r="199" spans="1:11">
      <c r="A199" s="304" t="s">
        <v>4909</v>
      </c>
      <c r="B199" s="304" t="s">
        <v>4869</v>
      </c>
      <c r="C199" s="320" t="s">
        <v>4910</v>
      </c>
      <c r="D199" s="317" t="s">
        <v>4677</v>
      </c>
      <c r="E199" s="318">
        <v>4</v>
      </c>
      <c r="F199" s="321"/>
      <c r="G199" s="321"/>
      <c r="H199" s="301">
        <f t="shared" si="10"/>
        <v>0</v>
      </c>
      <c r="I199" s="301">
        <f t="shared" si="11"/>
        <v>0</v>
      </c>
      <c r="J199" s="301"/>
      <c r="K199" s="301"/>
    </row>
    <row r="200" spans="1:11">
      <c r="A200" s="304" t="s">
        <v>4911</v>
      </c>
      <c r="B200" s="304" t="s">
        <v>4912</v>
      </c>
      <c r="C200" s="320" t="s">
        <v>4913</v>
      </c>
      <c r="D200" s="317" t="s">
        <v>4677</v>
      </c>
      <c r="E200" s="318">
        <v>1</v>
      </c>
      <c r="F200" s="321"/>
      <c r="G200" s="321"/>
      <c r="H200" s="301">
        <f t="shared" si="10"/>
        <v>0</v>
      </c>
      <c r="I200" s="301">
        <f t="shared" si="11"/>
        <v>0</v>
      </c>
      <c r="J200" s="301"/>
      <c r="K200" s="301"/>
    </row>
    <row r="201" spans="1:11">
      <c r="A201" s="304" t="s">
        <v>4914</v>
      </c>
      <c r="B201" s="304" t="s">
        <v>4828</v>
      </c>
      <c r="C201" s="320" t="s">
        <v>4829</v>
      </c>
      <c r="D201" s="317" t="s">
        <v>4677</v>
      </c>
      <c r="E201" s="318">
        <v>1</v>
      </c>
      <c r="F201" s="321"/>
      <c r="G201" s="321"/>
      <c r="H201" s="301">
        <f t="shared" si="10"/>
        <v>0</v>
      </c>
      <c r="I201" s="301">
        <f t="shared" si="11"/>
        <v>0</v>
      </c>
      <c r="J201" s="301"/>
      <c r="K201" s="301"/>
    </row>
    <row r="202" spans="1:11">
      <c r="A202" s="304" t="s">
        <v>4915</v>
      </c>
      <c r="B202" s="304" t="s">
        <v>4916</v>
      </c>
      <c r="C202" s="320" t="s">
        <v>4917</v>
      </c>
      <c r="D202" s="317" t="s">
        <v>4677</v>
      </c>
      <c r="E202" s="318">
        <v>2</v>
      </c>
      <c r="F202" s="321"/>
      <c r="G202" s="321"/>
      <c r="H202" s="301">
        <f t="shared" si="10"/>
        <v>0</v>
      </c>
      <c r="I202" s="301">
        <f t="shared" si="11"/>
        <v>0</v>
      </c>
      <c r="J202" s="301"/>
      <c r="K202" s="301"/>
    </row>
    <row r="203" spans="1:11">
      <c r="A203" s="304" t="s">
        <v>4918</v>
      </c>
      <c r="B203" s="304" t="s">
        <v>4875</v>
      </c>
      <c r="C203" s="320" t="s">
        <v>4919</v>
      </c>
      <c r="D203" s="317" t="s">
        <v>4677</v>
      </c>
      <c r="E203" s="318">
        <v>1</v>
      </c>
      <c r="F203" s="321"/>
      <c r="G203" s="321"/>
      <c r="H203" s="301">
        <f t="shared" si="10"/>
        <v>0</v>
      </c>
      <c r="I203" s="301">
        <f t="shared" si="11"/>
        <v>0</v>
      </c>
      <c r="J203" s="301"/>
      <c r="K203" s="301"/>
    </row>
    <row r="204" spans="1:11">
      <c r="A204" s="304" t="s">
        <v>4920</v>
      </c>
      <c r="B204" s="304" t="s">
        <v>4875</v>
      </c>
      <c r="C204" s="320" t="s">
        <v>4921</v>
      </c>
      <c r="D204" s="317" t="s">
        <v>4677</v>
      </c>
      <c r="E204" s="318">
        <v>2</v>
      </c>
      <c r="F204" s="321"/>
      <c r="G204" s="321"/>
      <c r="H204" s="301">
        <f t="shared" si="10"/>
        <v>0</v>
      </c>
      <c r="I204" s="301">
        <f t="shared" si="11"/>
        <v>0</v>
      </c>
      <c r="J204" s="301"/>
      <c r="K204" s="301"/>
    </row>
    <row r="205" spans="1:11">
      <c r="A205" s="304"/>
      <c r="B205" s="304"/>
      <c r="C205" s="320" t="s">
        <v>4837</v>
      </c>
      <c r="D205" s="317"/>
      <c r="E205" s="318"/>
      <c r="F205" s="301"/>
      <c r="G205" s="301"/>
      <c r="H205" s="301">
        <f t="shared" si="10"/>
        <v>0</v>
      </c>
      <c r="I205" s="301">
        <f t="shared" si="11"/>
        <v>0</v>
      </c>
      <c r="J205" s="301"/>
      <c r="K205" s="301"/>
    </row>
    <row r="206" spans="1:11">
      <c r="A206" s="304"/>
      <c r="B206" s="304" t="s">
        <v>4922</v>
      </c>
      <c r="C206" s="320" t="s">
        <v>4923</v>
      </c>
      <c r="D206" s="317" t="s">
        <v>4697</v>
      </c>
      <c r="E206" s="318">
        <v>3</v>
      </c>
      <c r="F206" s="321"/>
      <c r="G206" s="321"/>
      <c r="H206" s="301">
        <f t="shared" si="10"/>
        <v>0</v>
      </c>
      <c r="I206" s="301">
        <f t="shared" si="11"/>
        <v>0</v>
      </c>
      <c r="J206" s="301"/>
      <c r="K206" s="301"/>
    </row>
    <row r="207" spans="1:11">
      <c r="A207" s="304"/>
      <c r="B207" s="304" t="s">
        <v>4719</v>
      </c>
      <c r="C207" s="320" t="s">
        <v>4924</v>
      </c>
      <c r="D207" s="317" t="s">
        <v>4721</v>
      </c>
      <c r="E207" s="318">
        <v>14.6</v>
      </c>
      <c r="F207" s="321"/>
      <c r="G207" s="321"/>
      <c r="H207" s="301">
        <f t="shared" si="10"/>
        <v>0</v>
      </c>
      <c r="I207" s="301">
        <f t="shared" si="11"/>
        <v>0</v>
      </c>
      <c r="J207" s="301"/>
      <c r="K207" s="301"/>
    </row>
    <row r="208" spans="1:11">
      <c r="A208" s="304"/>
      <c r="B208" s="304"/>
      <c r="C208" s="320" t="s">
        <v>4722</v>
      </c>
      <c r="D208" s="317"/>
      <c r="E208" s="318"/>
      <c r="F208" s="301"/>
      <c r="G208" s="301"/>
      <c r="H208" s="301">
        <f t="shared" si="10"/>
        <v>0</v>
      </c>
      <c r="I208" s="301">
        <f t="shared" si="11"/>
        <v>0</v>
      </c>
      <c r="J208" s="301"/>
      <c r="K208" s="301"/>
    </row>
    <row r="209" spans="1:11">
      <c r="A209" s="304"/>
      <c r="B209" s="304"/>
      <c r="C209" s="320" t="s">
        <v>4726</v>
      </c>
      <c r="D209" s="317" t="s">
        <v>4727</v>
      </c>
      <c r="E209" s="318">
        <v>3</v>
      </c>
      <c r="F209" s="321"/>
      <c r="G209" s="301"/>
      <c r="H209" s="301">
        <f t="shared" si="10"/>
        <v>0</v>
      </c>
      <c r="I209" s="301">
        <f t="shared" si="11"/>
        <v>0</v>
      </c>
      <c r="J209" s="301"/>
      <c r="K209" s="301"/>
    </row>
    <row r="210" spans="1:11">
      <c r="A210" s="304"/>
      <c r="B210" s="304"/>
      <c r="C210" s="320" t="s">
        <v>4729</v>
      </c>
      <c r="D210" s="317" t="s">
        <v>4727</v>
      </c>
      <c r="E210" s="318">
        <v>15</v>
      </c>
      <c r="F210" s="321"/>
      <c r="G210" s="301"/>
      <c r="H210" s="301">
        <f t="shared" si="10"/>
        <v>0</v>
      </c>
      <c r="I210" s="301">
        <f t="shared" si="11"/>
        <v>0</v>
      </c>
      <c r="J210" s="301"/>
      <c r="K210" s="301"/>
    </row>
    <row r="211" spans="1:11">
      <c r="A211" s="304"/>
      <c r="B211" s="304"/>
      <c r="C211" s="320" t="s">
        <v>4731</v>
      </c>
      <c r="D211" s="317" t="s">
        <v>4677</v>
      </c>
      <c r="E211" s="318">
        <v>4</v>
      </c>
      <c r="F211" s="321"/>
      <c r="G211" s="301"/>
      <c r="H211" s="301">
        <f t="shared" si="10"/>
        <v>0</v>
      </c>
      <c r="I211" s="301">
        <f t="shared" si="11"/>
        <v>0</v>
      </c>
      <c r="J211" s="301"/>
      <c r="K211" s="301"/>
    </row>
    <row r="212" spans="1:11">
      <c r="A212" s="304"/>
      <c r="B212" s="304"/>
      <c r="C212" s="316" t="s">
        <v>4925</v>
      </c>
      <c r="D212" s="317"/>
      <c r="E212" s="318"/>
      <c r="F212" s="301"/>
      <c r="G212" s="301"/>
      <c r="H212" s="323">
        <f>SUM(H171:H211)</f>
        <v>0</v>
      </c>
      <c r="I212" s="323">
        <f>SUM(I171:I211)</f>
        <v>0</v>
      </c>
      <c r="J212" s="301"/>
      <c r="K212" s="301"/>
    </row>
    <row r="213" spans="1:11">
      <c r="A213" s="304"/>
      <c r="B213" s="304"/>
      <c r="C213" s="320"/>
      <c r="D213" s="317"/>
      <c r="E213" s="318"/>
      <c r="F213" s="301"/>
      <c r="G213" s="301"/>
      <c r="H213" s="301"/>
      <c r="I213" s="301"/>
      <c r="J213" s="301"/>
      <c r="K213" s="301"/>
    </row>
    <row r="214" spans="1:11">
      <c r="A214" s="304"/>
      <c r="B214" s="304"/>
      <c r="C214" s="316" t="s">
        <v>4926</v>
      </c>
      <c r="D214" s="317"/>
      <c r="E214" s="318"/>
      <c r="F214" s="301"/>
      <c r="G214" s="301"/>
      <c r="H214" s="301"/>
      <c r="I214" s="301"/>
      <c r="J214" s="301"/>
      <c r="K214" s="301"/>
    </row>
    <row r="215" spans="1:11">
      <c r="A215" s="304" t="s">
        <v>4927</v>
      </c>
      <c r="B215" s="304" t="s">
        <v>4760</v>
      </c>
      <c r="C215" s="320" t="s">
        <v>4685</v>
      </c>
      <c r="D215" s="317" t="s">
        <v>4677</v>
      </c>
      <c r="E215" s="318">
        <v>6</v>
      </c>
      <c r="F215" s="321"/>
      <c r="G215" s="321"/>
      <c r="H215" s="301">
        <f>E215*F215</f>
        <v>0</v>
      </c>
      <c r="I215" s="301">
        <f>E215*G215</f>
        <v>0</v>
      </c>
      <c r="J215" s="301"/>
      <c r="K215" s="301"/>
    </row>
    <row r="216" spans="1:11">
      <c r="A216" s="304" t="s">
        <v>4928</v>
      </c>
      <c r="B216" s="304" t="s">
        <v>4802</v>
      </c>
      <c r="C216" s="320" t="s">
        <v>4929</v>
      </c>
      <c r="D216" s="317" t="s">
        <v>4677</v>
      </c>
      <c r="E216" s="318">
        <v>4</v>
      </c>
      <c r="F216" s="321"/>
      <c r="G216" s="321"/>
      <c r="H216" s="301">
        <f t="shared" ref="H216:H259" si="12">E216*F216</f>
        <v>0</v>
      </c>
      <c r="I216" s="301">
        <f t="shared" ref="I216:I259" si="13">E216*G216</f>
        <v>0</v>
      </c>
      <c r="J216" s="301"/>
      <c r="K216" s="301"/>
    </row>
    <row r="217" spans="1:11">
      <c r="A217" s="304" t="s">
        <v>4930</v>
      </c>
      <c r="B217" s="304" t="s">
        <v>4802</v>
      </c>
      <c r="C217" s="320" t="s">
        <v>4931</v>
      </c>
      <c r="D217" s="317" t="s">
        <v>4677</v>
      </c>
      <c r="E217" s="318">
        <v>14</v>
      </c>
      <c r="F217" s="321"/>
      <c r="G217" s="321"/>
      <c r="H217" s="301">
        <f t="shared" si="12"/>
        <v>0</v>
      </c>
      <c r="I217" s="301">
        <f t="shared" si="13"/>
        <v>0</v>
      </c>
      <c r="J217" s="301"/>
      <c r="K217" s="301"/>
    </row>
    <row r="218" spans="1:11">
      <c r="A218" s="304" t="s">
        <v>4932</v>
      </c>
      <c r="B218" s="304"/>
      <c r="C218" s="320" t="s">
        <v>4692</v>
      </c>
      <c r="D218" s="317"/>
      <c r="E218" s="318"/>
      <c r="F218" s="301"/>
      <c r="G218" s="301"/>
      <c r="H218" s="301">
        <f t="shared" si="12"/>
        <v>0</v>
      </c>
      <c r="I218" s="301">
        <f t="shared" si="13"/>
        <v>0</v>
      </c>
      <c r="J218" s="301"/>
      <c r="K218" s="301"/>
    </row>
    <row r="219" spans="1:11">
      <c r="A219" s="304"/>
      <c r="B219" s="304"/>
      <c r="C219" s="320" t="s">
        <v>4693</v>
      </c>
      <c r="D219" s="317"/>
      <c r="E219" s="318"/>
      <c r="F219" s="301"/>
      <c r="G219" s="301"/>
      <c r="H219" s="301">
        <f t="shared" si="12"/>
        <v>0</v>
      </c>
      <c r="I219" s="301">
        <f t="shared" si="13"/>
        <v>0</v>
      </c>
      <c r="J219" s="301"/>
      <c r="K219" s="301"/>
    </row>
    <row r="220" spans="1:11">
      <c r="A220" s="304" t="s">
        <v>4933</v>
      </c>
      <c r="B220" s="304" t="s">
        <v>4813</v>
      </c>
      <c r="C220" s="320" t="s">
        <v>4814</v>
      </c>
      <c r="D220" s="317" t="s">
        <v>4697</v>
      </c>
      <c r="E220" s="318">
        <v>9</v>
      </c>
      <c r="F220" s="321"/>
      <c r="G220" s="301"/>
      <c r="H220" s="301">
        <f t="shared" si="12"/>
        <v>0</v>
      </c>
      <c r="I220" s="301">
        <v>0</v>
      </c>
      <c r="J220" s="301"/>
      <c r="K220" s="301"/>
    </row>
    <row r="221" spans="1:11">
      <c r="A221" s="304"/>
      <c r="B221" s="304" t="s">
        <v>4815</v>
      </c>
      <c r="C221" s="320" t="s">
        <v>4699</v>
      </c>
      <c r="D221" s="317" t="s">
        <v>4697</v>
      </c>
      <c r="E221" s="318">
        <v>9</v>
      </c>
      <c r="F221" s="301"/>
      <c r="G221" s="321"/>
      <c r="H221" s="301">
        <f t="shared" si="12"/>
        <v>0</v>
      </c>
      <c r="I221" s="301">
        <f t="shared" si="13"/>
        <v>0</v>
      </c>
      <c r="J221" s="301"/>
      <c r="K221" s="301"/>
    </row>
    <row r="222" spans="1:11">
      <c r="A222" s="304" t="s">
        <v>4934</v>
      </c>
      <c r="B222" s="304" t="s">
        <v>4894</v>
      </c>
      <c r="C222" s="320" t="s">
        <v>4895</v>
      </c>
      <c r="D222" s="317" t="s">
        <v>4697</v>
      </c>
      <c r="E222" s="318">
        <v>5.5</v>
      </c>
      <c r="F222" s="321"/>
      <c r="G222" s="301"/>
      <c r="H222" s="301">
        <f t="shared" si="12"/>
        <v>0</v>
      </c>
      <c r="I222" s="301">
        <v>0</v>
      </c>
      <c r="J222" s="301"/>
      <c r="K222" s="301"/>
    </row>
    <row r="223" spans="1:11">
      <c r="A223" s="304"/>
      <c r="B223" s="304" t="s">
        <v>4896</v>
      </c>
      <c r="C223" s="320" t="s">
        <v>4699</v>
      </c>
      <c r="D223" s="317" t="s">
        <v>4697</v>
      </c>
      <c r="E223" s="318">
        <v>5.5</v>
      </c>
      <c r="F223" s="301"/>
      <c r="G223" s="321"/>
      <c r="H223" s="301">
        <f t="shared" si="12"/>
        <v>0</v>
      </c>
      <c r="I223" s="301">
        <f t="shared" si="13"/>
        <v>0</v>
      </c>
      <c r="J223" s="301"/>
      <c r="K223" s="301"/>
    </row>
    <row r="224" spans="1:11">
      <c r="A224" s="304" t="s">
        <v>4935</v>
      </c>
      <c r="B224" s="304" t="s">
        <v>4896</v>
      </c>
      <c r="C224" s="320" t="s">
        <v>4936</v>
      </c>
      <c r="D224" s="317" t="s">
        <v>4677</v>
      </c>
      <c r="E224" s="318">
        <v>1</v>
      </c>
      <c r="F224" s="321"/>
      <c r="G224" s="321"/>
      <c r="H224" s="301">
        <f t="shared" si="12"/>
        <v>0</v>
      </c>
      <c r="I224" s="301">
        <f t="shared" si="13"/>
        <v>0</v>
      </c>
      <c r="J224" s="301"/>
      <c r="K224" s="301"/>
    </row>
    <row r="225" spans="1:11">
      <c r="A225" s="304" t="s">
        <v>4937</v>
      </c>
      <c r="B225" s="304"/>
      <c r="C225" s="320" t="s">
        <v>4692</v>
      </c>
      <c r="D225" s="317"/>
      <c r="E225" s="318"/>
      <c r="F225" s="301"/>
      <c r="G225" s="301"/>
      <c r="H225" s="301">
        <f t="shared" si="12"/>
        <v>0</v>
      </c>
      <c r="I225" s="301">
        <f t="shared" si="13"/>
        <v>0</v>
      </c>
      <c r="J225" s="301"/>
      <c r="K225" s="301"/>
    </row>
    <row r="226" spans="1:11">
      <c r="A226" s="304"/>
      <c r="B226" s="304"/>
      <c r="C226" s="320" t="s">
        <v>4703</v>
      </c>
      <c r="D226" s="317"/>
      <c r="E226" s="318"/>
      <c r="F226" s="301"/>
      <c r="G226" s="301"/>
      <c r="H226" s="301">
        <f t="shared" si="12"/>
        <v>0</v>
      </c>
      <c r="I226" s="301">
        <f t="shared" si="13"/>
        <v>0</v>
      </c>
      <c r="J226" s="301"/>
      <c r="K226" s="301"/>
    </row>
    <row r="227" spans="1:11">
      <c r="A227" s="304" t="s">
        <v>4938</v>
      </c>
      <c r="B227" s="304" t="s">
        <v>4818</v>
      </c>
      <c r="C227" s="320" t="s">
        <v>4939</v>
      </c>
      <c r="D227" s="317" t="s">
        <v>4697</v>
      </c>
      <c r="E227" s="318">
        <v>7</v>
      </c>
      <c r="F227" s="321"/>
      <c r="G227" s="301"/>
      <c r="H227" s="301">
        <f t="shared" si="12"/>
        <v>0</v>
      </c>
      <c r="I227" s="301">
        <f t="shared" si="13"/>
        <v>0</v>
      </c>
      <c r="J227" s="301"/>
      <c r="K227" s="301"/>
    </row>
    <row r="228" spans="1:11">
      <c r="A228" s="304"/>
      <c r="B228" s="304" t="s">
        <v>4820</v>
      </c>
      <c r="C228" s="320" t="s">
        <v>4821</v>
      </c>
      <c r="D228" s="317" t="s">
        <v>4697</v>
      </c>
      <c r="E228" s="318">
        <v>7</v>
      </c>
      <c r="F228" s="301"/>
      <c r="G228" s="321"/>
      <c r="H228" s="301">
        <f t="shared" si="12"/>
        <v>0</v>
      </c>
      <c r="I228" s="301">
        <f t="shared" si="13"/>
        <v>0</v>
      </c>
      <c r="J228" s="301"/>
      <c r="K228" s="301"/>
    </row>
    <row r="229" spans="1:11">
      <c r="A229" s="304" t="s">
        <v>4940</v>
      </c>
      <c r="B229" s="304" t="s">
        <v>4818</v>
      </c>
      <c r="C229" s="320" t="s">
        <v>4819</v>
      </c>
      <c r="D229" s="317" t="s">
        <v>4697</v>
      </c>
      <c r="E229" s="318">
        <v>11</v>
      </c>
      <c r="F229" s="321"/>
      <c r="G229" s="301"/>
      <c r="H229" s="301">
        <f t="shared" si="12"/>
        <v>0</v>
      </c>
      <c r="I229" s="301">
        <v>0</v>
      </c>
      <c r="J229" s="301"/>
      <c r="K229" s="301"/>
    </row>
    <row r="230" spans="1:11">
      <c r="A230" s="304"/>
      <c r="B230" s="304" t="s">
        <v>4820</v>
      </c>
      <c r="C230" s="320" t="s">
        <v>4821</v>
      </c>
      <c r="D230" s="317" t="s">
        <v>4697</v>
      </c>
      <c r="E230" s="318">
        <v>11</v>
      </c>
      <c r="F230" s="301"/>
      <c r="G230" s="321"/>
      <c r="H230" s="301">
        <f t="shared" si="12"/>
        <v>0</v>
      </c>
      <c r="I230" s="301">
        <f t="shared" si="13"/>
        <v>0</v>
      </c>
      <c r="J230" s="301"/>
      <c r="K230" s="301"/>
    </row>
    <row r="231" spans="1:11">
      <c r="A231" s="304" t="s">
        <v>4941</v>
      </c>
      <c r="B231" s="304" t="s">
        <v>4861</v>
      </c>
      <c r="C231" s="320" t="s">
        <v>4866</v>
      </c>
      <c r="D231" s="317" t="s">
        <v>4697</v>
      </c>
      <c r="E231" s="318">
        <v>8</v>
      </c>
      <c r="F231" s="321"/>
      <c r="G231" s="301"/>
      <c r="H231" s="301">
        <f t="shared" si="12"/>
        <v>0</v>
      </c>
      <c r="I231" s="301">
        <v>0</v>
      </c>
      <c r="J231" s="301"/>
      <c r="K231" s="301"/>
    </row>
    <row r="232" spans="1:11">
      <c r="A232" s="304"/>
      <c r="B232" s="304" t="s">
        <v>4863</v>
      </c>
      <c r="C232" s="320" t="s">
        <v>4864</v>
      </c>
      <c r="D232" s="317" t="s">
        <v>4697</v>
      </c>
      <c r="E232" s="318">
        <v>8</v>
      </c>
      <c r="F232" s="301"/>
      <c r="G232" s="321"/>
      <c r="H232" s="301">
        <f t="shared" si="12"/>
        <v>0</v>
      </c>
      <c r="I232" s="301">
        <f t="shared" si="13"/>
        <v>0</v>
      </c>
      <c r="J232" s="301"/>
      <c r="K232" s="301"/>
    </row>
    <row r="233" spans="1:11">
      <c r="A233" s="304" t="s">
        <v>4942</v>
      </c>
      <c r="B233" s="304" t="s">
        <v>4863</v>
      </c>
      <c r="C233" s="320" t="s">
        <v>4901</v>
      </c>
      <c r="D233" s="317" t="s">
        <v>4697</v>
      </c>
      <c r="E233" s="318">
        <v>11</v>
      </c>
      <c r="F233" s="321"/>
      <c r="G233" s="301"/>
      <c r="H233" s="301">
        <f t="shared" si="12"/>
        <v>0</v>
      </c>
      <c r="I233" s="301">
        <v>0</v>
      </c>
      <c r="J233" s="301"/>
      <c r="K233" s="301"/>
    </row>
    <row r="234" spans="1:11">
      <c r="A234" s="304"/>
      <c r="B234" s="304" t="s">
        <v>4863</v>
      </c>
      <c r="C234" s="320" t="s">
        <v>4864</v>
      </c>
      <c r="D234" s="317" t="s">
        <v>4697</v>
      </c>
      <c r="E234" s="318">
        <v>11</v>
      </c>
      <c r="F234" s="301"/>
      <c r="G234" s="321"/>
      <c r="H234" s="301">
        <f t="shared" si="12"/>
        <v>0</v>
      </c>
      <c r="I234" s="301">
        <f t="shared" si="13"/>
        <v>0</v>
      </c>
      <c r="J234" s="301"/>
      <c r="K234" s="301"/>
    </row>
    <row r="235" spans="1:11">
      <c r="A235" s="304" t="s">
        <v>4943</v>
      </c>
      <c r="B235" s="304" t="s">
        <v>4823</v>
      </c>
      <c r="C235" s="320" t="s">
        <v>4944</v>
      </c>
      <c r="D235" s="317" t="s">
        <v>4677</v>
      </c>
      <c r="E235" s="318">
        <v>2</v>
      </c>
      <c r="F235" s="321"/>
      <c r="G235" s="321"/>
      <c r="H235" s="301">
        <f t="shared" si="12"/>
        <v>0</v>
      </c>
      <c r="I235" s="301">
        <f t="shared" si="13"/>
        <v>0</v>
      </c>
      <c r="J235" s="301"/>
      <c r="K235" s="301"/>
    </row>
    <row r="236" spans="1:11">
      <c r="A236" s="304" t="s">
        <v>4945</v>
      </c>
      <c r="B236" s="304" t="s">
        <v>4823</v>
      </c>
      <c r="C236" s="320" t="s">
        <v>4826</v>
      </c>
      <c r="D236" s="317" t="s">
        <v>4677</v>
      </c>
      <c r="E236" s="318">
        <v>12</v>
      </c>
      <c r="F236" s="321"/>
      <c r="G236" s="321"/>
      <c r="H236" s="301">
        <f t="shared" si="12"/>
        <v>0</v>
      </c>
      <c r="I236" s="301">
        <f t="shared" si="13"/>
        <v>0</v>
      </c>
      <c r="J236" s="301"/>
      <c r="K236" s="301"/>
    </row>
    <row r="237" spans="1:11">
      <c r="A237" s="304" t="s">
        <v>4946</v>
      </c>
      <c r="B237" s="304" t="s">
        <v>4869</v>
      </c>
      <c r="C237" s="320" t="s">
        <v>4872</v>
      </c>
      <c r="D237" s="317" t="s">
        <v>4677</v>
      </c>
      <c r="E237" s="318">
        <v>5</v>
      </c>
      <c r="F237" s="321"/>
      <c r="G237" s="321"/>
      <c r="H237" s="301">
        <f t="shared" si="12"/>
        <v>0</v>
      </c>
      <c r="I237" s="301">
        <f t="shared" si="13"/>
        <v>0</v>
      </c>
      <c r="J237" s="301"/>
      <c r="K237" s="301"/>
    </row>
    <row r="238" spans="1:11">
      <c r="A238" s="304" t="s">
        <v>4947</v>
      </c>
      <c r="B238" s="304" t="s">
        <v>4823</v>
      </c>
      <c r="C238" s="320" t="s">
        <v>4948</v>
      </c>
      <c r="D238" s="317" t="s">
        <v>4677</v>
      </c>
      <c r="E238" s="318">
        <v>1</v>
      </c>
      <c r="F238" s="321"/>
      <c r="G238" s="321"/>
      <c r="H238" s="301">
        <f t="shared" si="12"/>
        <v>0</v>
      </c>
      <c r="I238" s="301">
        <f t="shared" si="13"/>
        <v>0</v>
      </c>
      <c r="J238" s="301"/>
      <c r="K238" s="301"/>
    </row>
    <row r="239" spans="1:11">
      <c r="A239" s="304" t="s">
        <v>4949</v>
      </c>
      <c r="B239" s="304" t="s">
        <v>4869</v>
      </c>
      <c r="C239" s="320" t="s">
        <v>4950</v>
      </c>
      <c r="D239" s="317" t="s">
        <v>4677</v>
      </c>
      <c r="E239" s="318">
        <v>1</v>
      </c>
      <c r="F239" s="321"/>
      <c r="G239" s="321"/>
      <c r="H239" s="301">
        <f t="shared" si="12"/>
        <v>0</v>
      </c>
      <c r="I239" s="301">
        <f t="shared" si="13"/>
        <v>0</v>
      </c>
      <c r="J239" s="301"/>
      <c r="K239" s="301"/>
    </row>
    <row r="240" spans="1:11">
      <c r="A240" s="304" t="s">
        <v>4951</v>
      </c>
      <c r="B240" s="304" t="s">
        <v>4869</v>
      </c>
      <c r="C240" s="320" t="s">
        <v>4910</v>
      </c>
      <c r="D240" s="317" t="s">
        <v>4677</v>
      </c>
      <c r="E240" s="318">
        <v>2</v>
      </c>
      <c r="F240" s="321"/>
      <c r="G240" s="321"/>
      <c r="H240" s="301">
        <f t="shared" si="12"/>
        <v>0</v>
      </c>
      <c r="I240" s="301">
        <f t="shared" si="13"/>
        <v>0</v>
      </c>
      <c r="J240" s="301"/>
      <c r="K240" s="301"/>
    </row>
    <row r="241" spans="1:11">
      <c r="A241" s="304" t="s">
        <v>4952</v>
      </c>
      <c r="B241" s="304" t="s">
        <v>4828</v>
      </c>
      <c r="C241" s="320" t="s">
        <v>4953</v>
      </c>
      <c r="D241" s="317" t="s">
        <v>4677</v>
      </c>
      <c r="E241" s="318">
        <v>2</v>
      </c>
      <c r="F241" s="321"/>
      <c r="G241" s="321"/>
      <c r="H241" s="301">
        <f t="shared" si="12"/>
        <v>0</v>
      </c>
      <c r="I241" s="301">
        <f t="shared" si="13"/>
        <v>0</v>
      </c>
      <c r="J241" s="301"/>
      <c r="K241" s="301"/>
    </row>
    <row r="242" spans="1:11">
      <c r="A242" s="304" t="s">
        <v>4954</v>
      </c>
      <c r="B242" s="304" t="s">
        <v>4916</v>
      </c>
      <c r="C242" s="320" t="s">
        <v>4955</v>
      </c>
      <c r="D242" s="317" t="s">
        <v>4677</v>
      </c>
      <c r="E242" s="318">
        <v>1</v>
      </c>
      <c r="F242" s="321"/>
      <c r="G242" s="321"/>
      <c r="H242" s="301">
        <f t="shared" si="12"/>
        <v>0</v>
      </c>
      <c r="I242" s="301">
        <f t="shared" si="13"/>
        <v>0</v>
      </c>
      <c r="J242" s="301"/>
      <c r="K242" s="301"/>
    </row>
    <row r="243" spans="1:11">
      <c r="A243" s="304" t="s">
        <v>4956</v>
      </c>
      <c r="B243" s="304" t="s">
        <v>4916</v>
      </c>
      <c r="C243" s="320" t="s">
        <v>4917</v>
      </c>
      <c r="D243" s="317" t="s">
        <v>4677</v>
      </c>
      <c r="E243" s="318">
        <v>1</v>
      </c>
      <c r="F243" s="321"/>
      <c r="G243" s="321"/>
      <c r="H243" s="301">
        <f t="shared" si="12"/>
        <v>0</v>
      </c>
      <c r="I243" s="301">
        <f t="shared" si="13"/>
        <v>0</v>
      </c>
      <c r="J243" s="301"/>
      <c r="K243" s="301"/>
    </row>
    <row r="244" spans="1:11">
      <c r="A244" s="304" t="s">
        <v>4957</v>
      </c>
      <c r="B244" s="304" t="s">
        <v>4828</v>
      </c>
      <c r="C244" s="320" t="s">
        <v>4958</v>
      </c>
      <c r="D244" s="317" t="s">
        <v>4677</v>
      </c>
      <c r="E244" s="318">
        <v>2</v>
      </c>
      <c r="F244" s="321"/>
      <c r="G244" s="321"/>
      <c r="H244" s="301">
        <f t="shared" si="12"/>
        <v>0</v>
      </c>
      <c r="I244" s="301">
        <f t="shared" si="13"/>
        <v>0</v>
      </c>
      <c r="J244" s="301"/>
      <c r="K244" s="301"/>
    </row>
    <row r="245" spans="1:11">
      <c r="A245" s="304" t="s">
        <v>4959</v>
      </c>
      <c r="B245" s="304" t="s">
        <v>4916</v>
      </c>
      <c r="C245" s="320" t="s">
        <v>4960</v>
      </c>
      <c r="D245" s="317" t="s">
        <v>4677</v>
      </c>
      <c r="E245" s="318">
        <v>1</v>
      </c>
      <c r="F245" s="321"/>
      <c r="G245" s="321"/>
      <c r="H245" s="301">
        <f t="shared" si="12"/>
        <v>0</v>
      </c>
      <c r="I245" s="301">
        <f t="shared" si="13"/>
        <v>0</v>
      </c>
      <c r="J245" s="301"/>
      <c r="K245" s="301"/>
    </row>
    <row r="246" spans="1:11">
      <c r="A246" s="304" t="s">
        <v>4961</v>
      </c>
      <c r="B246" s="304" t="s">
        <v>4912</v>
      </c>
      <c r="C246" s="320" t="s">
        <v>4962</v>
      </c>
      <c r="D246" s="317" t="s">
        <v>4677</v>
      </c>
      <c r="E246" s="318">
        <v>1</v>
      </c>
      <c r="F246" s="321"/>
      <c r="G246" s="321"/>
      <c r="H246" s="301">
        <f t="shared" si="12"/>
        <v>0</v>
      </c>
      <c r="I246" s="301">
        <f t="shared" si="13"/>
        <v>0</v>
      </c>
      <c r="J246" s="301"/>
      <c r="K246" s="301"/>
    </row>
    <row r="247" spans="1:11">
      <c r="A247" s="304" t="s">
        <v>4963</v>
      </c>
      <c r="B247" s="304" t="s">
        <v>4831</v>
      </c>
      <c r="C247" s="320" t="s">
        <v>4964</v>
      </c>
      <c r="D247" s="317" t="s">
        <v>4677</v>
      </c>
      <c r="E247" s="318">
        <v>2</v>
      </c>
      <c r="F247" s="321"/>
      <c r="G247" s="321"/>
      <c r="H247" s="301">
        <f t="shared" si="12"/>
        <v>0</v>
      </c>
      <c r="I247" s="301">
        <f t="shared" si="13"/>
        <v>0</v>
      </c>
      <c r="J247" s="301"/>
      <c r="K247" s="301"/>
    </row>
    <row r="248" spans="1:11">
      <c r="A248" s="304" t="s">
        <v>4965</v>
      </c>
      <c r="B248" s="304" t="s">
        <v>4875</v>
      </c>
      <c r="C248" s="320" t="s">
        <v>4919</v>
      </c>
      <c r="D248" s="317" t="s">
        <v>4677</v>
      </c>
      <c r="E248" s="318">
        <v>1</v>
      </c>
      <c r="F248" s="321"/>
      <c r="G248" s="321"/>
      <c r="H248" s="301">
        <f t="shared" si="12"/>
        <v>0</v>
      </c>
      <c r="I248" s="301">
        <f t="shared" si="13"/>
        <v>0</v>
      </c>
      <c r="J248" s="301"/>
      <c r="K248" s="301"/>
    </row>
    <row r="249" spans="1:11">
      <c r="A249" s="304" t="s">
        <v>4966</v>
      </c>
      <c r="B249" s="304" t="s">
        <v>4875</v>
      </c>
      <c r="C249" s="320" t="s">
        <v>4967</v>
      </c>
      <c r="D249" s="317" t="s">
        <v>4677</v>
      </c>
      <c r="E249" s="318">
        <v>1</v>
      </c>
      <c r="F249" s="321"/>
      <c r="G249" s="321"/>
      <c r="H249" s="301">
        <f t="shared" si="12"/>
        <v>0</v>
      </c>
      <c r="I249" s="301">
        <f t="shared" si="13"/>
        <v>0</v>
      </c>
      <c r="J249" s="301"/>
      <c r="K249" s="301"/>
    </row>
    <row r="250" spans="1:11">
      <c r="A250" s="304" t="s">
        <v>4968</v>
      </c>
      <c r="B250" s="304" t="s">
        <v>4969</v>
      </c>
      <c r="C250" s="320" t="s">
        <v>4970</v>
      </c>
      <c r="D250" s="317" t="s">
        <v>4677</v>
      </c>
      <c r="E250" s="318">
        <v>1</v>
      </c>
      <c r="F250" s="321"/>
      <c r="G250" s="321"/>
      <c r="H250" s="301">
        <f t="shared" si="12"/>
        <v>0</v>
      </c>
      <c r="I250" s="301">
        <f t="shared" si="13"/>
        <v>0</v>
      </c>
      <c r="J250" s="301"/>
      <c r="K250" s="301"/>
    </row>
    <row r="251" spans="1:11">
      <c r="A251" s="304" t="s">
        <v>4971</v>
      </c>
      <c r="B251" s="304" t="s">
        <v>4834</v>
      </c>
      <c r="C251" s="320" t="s">
        <v>4972</v>
      </c>
      <c r="D251" s="317" t="s">
        <v>4677</v>
      </c>
      <c r="E251" s="318">
        <v>1</v>
      </c>
      <c r="F251" s="321"/>
      <c r="G251" s="321"/>
      <c r="H251" s="301">
        <f t="shared" si="12"/>
        <v>0</v>
      </c>
      <c r="I251" s="301">
        <f t="shared" si="13"/>
        <v>0</v>
      </c>
      <c r="J251" s="301"/>
      <c r="K251" s="301"/>
    </row>
    <row r="252" spans="1:11">
      <c r="A252" s="304" t="s">
        <v>4973</v>
      </c>
      <c r="B252" s="304" t="s">
        <v>4834</v>
      </c>
      <c r="C252" s="320" t="s">
        <v>4835</v>
      </c>
      <c r="D252" s="317" t="s">
        <v>4677</v>
      </c>
      <c r="E252" s="318">
        <v>7</v>
      </c>
      <c r="F252" s="321"/>
      <c r="G252" s="321"/>
      <c r="H252" s="301">
        <f t="shared" si="12"/>
        <v>0</v>
      </c>
      <c r="I252" s="301">
        <f t="shared" si="13"/>
        <v>0</v>
      </c>
      <c r="J252" s="301"/>
      <c r="K252" s="301"/>
    </row>
    <row r="253" spans="1:11">
      <c r="A253" s="304"/>
      <c r="B253" s="304"/>
      <c r="C253" s="320" t="s">
        <v>4837</v>
      </c>
      <c r="D253" s="317"/>
      <c r="E253" s="318"/>
      <c r="F253" s="301"/>
      <c r="G253" s="301"/>
      <c r="H253" s="301">
        <f t="shared" si="12"/>
        <v>0</v>
      </c>
      <c r="I253" s="301">
        <f t="shared" si="13"/>
        <v>0</v>
      </c>
      <c r="J253" s="301"/>
      <c r="K253" s="301"/>
    </row>
    <row r="254" spans="1:11">
      <c r="A254" s="304" t="s">
        <v>4974</v>
      </c>
      <c r="B254" s="304" t="s">
        <v>4922</v>
      </c>
      <c r="C254" s="320" t="s">
        <v>4923</v>
      </c>
      <c r="D254" s="317" t="s">
        <v>4697</v>
      </c>
      <c r="E254" s="318">
        <v>3</v>
      </c>
      <c r="F254" s="321"/>
      <c r="G254" s="321"/>
      <c r="H254" s="301">
        <f t="shared" si="12"/>
        <v>0</v>
      </c>
      <c r="I254" s="301">
        <f t="shared" si="13"/>
        <v>0</v>
      </c>
      <c r="J254" s="301"/>
      <c r="K254" s="301"/>
    </row>
    <row r="255" spans="1:11">
      <c r="A255" s="304" t="s">
        <v>4975</v>
      </c>
      <c r="B255" s="304" t="s">
        <v>4719</v>
      </c>
      <c r="C255" s="320" t="s">
        <v>4720</v>
      </c>
      <c r="D255" s="317" t="s">
        <v>4721</v>
      </c>
      <c r="E255" s="318">
        <v>32</v>
      </c>
      <c r="F255" s="321"/>
      <c r="G255" s="321"/>
      <c r="H255" s="301">
        <f t="shared" si="12"/>
        <v>0</v>
      </c>
      <c r="I255" s="301">
        <f t="shared" si="13"/>
        <v>0</v>
      </c>
      <c r="J255" s="301"/>
      <c r="K255" s="301"/>
    </row>
    <row r="256" spans="1:11">
      <c r="A256" s="304"/>
      <c r="B256" s="304"/>
      <c r="C256" s="320" t="s">
        <v>4722</v>
      </c>
      <c r="D256" s="317"/>
      <c r="E256" s="318"/>
      <c r="F256" s="301"/>
      <c r="G256" s="301"/>
      <c r="H256" s="301">
        <f t="shared" si="12"/>
        <v>0</v>
      </c>
      <c r="I256" s="301">
        <f t="shared" si="13"/>
        <v>0</v>
      </c>
      <c r="J256" s="301"/>
      <c r="K256" s="301"/>
    </row>
    <row r="257" spans="1:11">
      <c r="A257" s="304" t="s">
        <v>4976</v>
      </c>
      <c r="B257" s="304"/>
      <c r="C257" s="320" t="s">
        <v>4726</v>
      </c>
      <c r="D257" s="317" t="s">
        <v>4727</v>
      </c>
      <c r="E257" s="318">
        <v>4</v>
      </c>
      <c r="F257" s="321"/>
      <c r="G257" s="301"/>
      <c r="H257" s="301">
        <f t="shared" si="12"/>
        <v>0</v>
      </c>
      <c r="I257" s="301">
        <f t="shared" si="13"/>
        <v>0</v>
      </c>
      <c r="J257" s="301"/>
      <c r="K257" s="301"/>
    </row>
    <row r="258" spans="1:11">
      <c r="A258" s="304" t="s">
        <v>4977</v>
      </c>
      <c r="B258" s="304"/>
      <c r="C258" s="320" t="s">
        <v>4729</v>
      </c>
      <c r="D258" s="317" t="s">
        <v>4727</v>
      </c>
      <c r="E258" s="318">
        <v>15</v>
      </c>
      <c r="F258" s="321"/>
      <c r="G258" s="301"/>
      <c r="H258" s="301">
        <f t="shared" si="12"/>
        <v>0</v>
      </c>
      <c r="I258" s="301">
        <f t="shared" si="13"/>
        <v>0</v>
      </c>
      <c r="J258" s="301"/>
      <c r="K258" s="301"/>
    </row>
    <row r="259" spans="1:11">
      <c r="A259" s="304" t="s">
        <v>4978</v>
      </c>
      <c r="B259" s="304"/>
      <c r="C259" s="320" t="s">
        <v>4731</v>
      </c>
      <c r="D259" s="317" t="s">
        <v>4677</v>
      </c>
      <c r="E259" s="318">
        <v>7</v>
      </c>
      <c r="F259" s="321"/>
      <c r="G259" s="301"/>
      <c r="H259" s="301">
        <f t="shared" si="12"/>
        <v>0</v>
      </c>
      <c r="I259" s="301">
        <f t="shared" si="13"/>
        <v>0</v>
      </c>
      <c r="J259" s="301"/>
      <c r="K259" s="301"/>
    </row>
    <row r="260" spans="1:11">
      <c r="A260" s="304"/>
      <c r="B260" s="304"/>
      <c r="C260" s="316" t="s">
        <v>4979</v>
      </c>
      <c r="D260" s="317"/>
      <c r="E260" s="318"/>
      <c r="F260" s="301"/>
      <c r="G260" s="301"/>
      <c r="H260" s="323">
        <f>SUM(H215:H259)</f>
        <v>0</v>
      </c>
      <c r="I260" s="323">
        <f>SUM(I215:I259)</f>
        <v>0</v>
      </c>
      <c r="J260" s="301"/>
      <c r="K260" s="301"/>
    </row>
    <row r="261" spans="1:11">
      <c r="A261" s="304"/>
      <c r="B261" s="304"/>
      <c r="C261" s="320"/>
      <c r="D261" s="317"/>
      <c r="E261" s="318"/>
      <c r="F261" s="301"/>
      <c r="G261" s="301"/>
      <c r="H261" s="301"/>
      <c r="I261" s="301"/>
      <c r="J261" s="301"/>
      <c r="K261" s="301"/>
    </row>
    <row r="262" spans="1:11">
      <c r="A262" s="304"/>
      <c r="B262" s="304"/>
      <c r="C262" s="316" t="s">
        <v>4980</v>
      </c>
      <c r="D262" s="317"/>
      <c r="E262" s="318"/>
      <c r="F262" s="301"/>
      <c r="G262" s="301"/>
      <c r="H262" s="301"/>
      <c r="I262" s="301"/>
      <c r="J262" s="301"/>
      <c r="K262" s="301"/>
    </row>
    <row r="263" spans="1:11">
      <c r="A263" s="304" t="s">
        <v>4981</v>
      </c>
      <c r="B263" s="304"/>
      <c r="C263" s="320" t="s">
        <v>4676</v>
      </c>
      <c r="D263" s="317" t="s">
        <v>4677</v>
      </c>
      <c r="E263" s="318">
        <v>1</v>
      </c>
      <c r="F263" s="321"/>
      <c r="G263" s="321"/>
      <c r="H263" s="301">
        <f>E263*F263</f>
        <v>0</v>
      </c>
      <c r="I263" s="301">
        <f>G263</f>
        <v>0</v>
      </c>
      <c r="J263" s="301"/>
      <c r="K263" s="301"/>
    </row>
    <row r="264" spans="1:11">
      <c r="A264" s="304"/>
      <c r="B264" s="304"/>
      <c r="C264" s="320" t="s">
        <v>4678</v>
      </c>
      <c r="D264" s="317"/>
      <c r="E264" s="318"/>
      <c r="F264" s="301"/>
      <c r="G264" s="301"/>
      <c r="H264" s="301">
        <f t="shared" ref="H264:H301" si="14">E264*F264</f>
        <v>0</v>
      </c>
      <c r="I264" s="301">
        <f t="shared" ref="I264:I301" si="15">G264</f>
        <v>0</v>
      </c>
      <c r="J264" s="301"/>
      <c r="K264" s="301"/>
    </row>
    <row r="265" spans="1:11">
      <c r="A265" s="304"/>
      <c r="B265" s="304"/>
      <c r="C265" s="320" t="s">
        <v>4679</v>
      </c>
      <c r="D265" s="317"/>
      <c r="E265" s="318"/>
      <c r="F265" s="301"/>
      <c r="G265" s="301"/>
      <c r="H265" s="301">
        <f t="shared" si="14"/>
        <v>0</v>
      </c>
      <c r="I265" s="301">
        <f t="shared" si="15"/>
        <v>0</v>
      </c>
      <c r="J265" s="301"/>
      <c r="K265" s="301"/>
    </row>
    <row r="266" spans="1:11">
      <c r="A266" s="304"/>
      <c r="B266" s="304"/>
      <c r="C266" s="320" t="s">
        <v>4982</v>
      </c>
      <c r="D266" s="317"/>
      <c r="E266" s="318"/>
      <c r="F266" s="301"/>
      <c r="G266" s="301"/>
      <c r="H266" s="301">
        <f t="shared" si="14"/>
        <v>0</v>
      </c>
      <c r="I266" s="301">
        <f t="shared" si="15"/>
        <v>0</v>
      </c>
      <c r="J266" s="301"/>
      <c r="K266" s="301"/>
    </row>
    <row r="267" spans="1:11">
      <c r="A267" s="304"/>
      <c r="B267" s="304"/>
      <c r="C267" s="320" t="s">
        <v>4983</v>
      </c>
      <c r="D267" s="317"/>
      <c r="E267" s="318"/>
      <c r="F267" s="301"/>
      <c r="G267" s="301"/>
      <c r="H267" s="301">
        <f t="shared" si="14"/>
        <v>0</v>
      </c>
      <c r="I267" s="301">
        <f t="shared" si="15"/>
        <v>0</v>
      </c>
      <c r="J267" s="301"/>
      <c r="K267" s="301"/>
    </row>
    <row r="268" spans="1:11">
      <c r="A268" s="304"/>
      <c r="B268" s="304"/>
      <c r="C268" s="322" t="s">
        <v>4886</v>
      </c>
      <c r="D268" s="317"/>
      <c r="E268" s="318"/>
      <c r="F268" s="301"/>
      <c r="G268" s="301"/>
      <c r="H268" s="301">
        <f t="shared" si="14"/>
        <v>0</v>
      </c>
      <c r="I268" s="301">
        <f t="shared" si="15"/>
        <v>0</v>
      </c>
      <c r="J268" s="301"/>
      <c r="K268" s="301"/>
    </row>
    <row r="269" spans="1:11">
      <c r="A269" s="304"/>
      <c r="B269" s="304"/>
      <c r="C269" s="320" t="s">
        <v>4724</v>
      </c>
      <c r="D269" s="317" t="s">
        <v>4721</v>
      </c>
      <c r="E269" s="318">
        <v>2</v>
      </c>
      <c r="F269" s="321"/>
      <c r="G269" s="301"/>
      <c r="H269" s="301">
        <f t="shared" si="14"/>
        <v>0</v>
      </c>
      <c r="I269" s="301">
        <f t="shared" si="15"/>
        <v>0</v>
      </c>
      <c r="J269" s="301"/>
      <c r="K269" s="301"/>
    </row>
    <row r="270" spans="1:11">
      <c r="A270" s="304" t="s">
        <v>4984</v>
      </c>
      <c r="B270" s="304" t="s">
        <v>4684</v>
      </c>
      <c r="C270" s="320" t="s">
        <v>4800</v>
      </c>
      <c r="D270" s="317" t="s">
        <v>4677</v>
      </c>
      <c r="E270" s="318">
        <v>2</v>
      </c>
      <c r="F270" s="321"/>
      <c r="G270" s="321"/>
      <c r="H270" s="301">
        <f t="shared" si="14"/>
        <v>0</v>
      </c>
      <c r="I270" s="301">
        <f t="shared" si="15"/>
        <v>0</v>
      </c>
      <c r="J270" s="301"/>
      <c r="K270" s="301"/>
    </row>
    <row r="271" spans="1:11">
      <c r="A271" s="304" t="s">
        <v>4985</v>
      </c>
      <c r="B271" s="304" t="s">
        <v>4802</v>
      </c>
      <c r="C271" s="320" t="s">
        <v>4805</v>
      </c>
      <c r="D271" s="317" t="s">
        <v>4677</v>
      </c>
      <c r="E271" s="318">
        <v>13</v>
      </c>
      <c r="F271" s="321"/>
      <c r="G271" s="321"/>
      <c r="H271" s="301">
        <f t="shared" si="14"/>
        <v>0</v>
      </c>
      <c r="I271" s="301">
        <f t="shared" si="15"/>
        <v>0</v>
      </c>
      <c r="J271" s="301"/>
      <c r="K271" s="301"/>
    </row>
    <row r="272" spans="1:11">
      <c r="A272" s="304" t="s">
        <v>4986</v>
      </c>
      <c r="B272" s="304" t="s">
        <v>4807</v>
      </c>
      <c r="C272" s="320" t="s">
        <v>4808</v>
      </c>
      <c r="D272" s="317" t="s">
        <v>4677</v>
      </c>
      <c r="E272" s="318">
        <v>1</v>
      </c>
      <c r="F272" s="321"/>
      <c r="G272" s="321"/>
      <c r="H272" s="301">
        <f t="shared" si="14"/>
        <v>0</v>
      </c>
      <c r="I272" s="301">
        <f t="shared" si="15"/>
        <v>0</v>
      </c>
      <c r="J272" s="301"/>
      <c r="K272" s="301"/>
    </row>
    <row r="273" spans="1:11">
      <c r="A273" s="304"/>
      <c r="B273" s="304" t="s">
        <v>4809</v>
      </c>
      <c r="C273" s="320" t="s">
        <v>4810</v>
      </c>
      <c r="D273" s="317" t="s">
        <v>4677</v>
      </c>
      <c r="E273" s="318">
        <v>1</v>
      </c>
      <c r="F273" s="321"/>
      <c r="G273" s="301"/>
      <c r="H273" s="301">
        <f t="shared" si="14"/>
        <v>0</v>
      </c>
      <c r="I273" s="301">
        <f t="shared" si="15"/>
        <v>0</v>
      </c>
      <c r="J273" s="301"/>
      <c r="K273" s="301"/>
    </row>
    <row r="274" spans="1:11">
      <c r="A274" s="304" t="s">
        <v>4987</v>
      </c>
      <c r="B274" s="304" t="s">
        <v>4988</v>
      </c>
      <c r="C274" s="320" t="s">
        <v>4989</v>
      </c>
      <c r="D274" s="317" t="s">
        <v>4677</v>
      </c>
      <c r="E274" s="318">
        <v>1</v>
      </c>
      <c r="F274" s="321"/>
      <c r="G274" s="321"/>
      <c r="H274" s="301">
        <f t="shared" si="14"/>
        <v>0</v>
      </c>
      <c r="I274" s="301">
        <f t="shared" si="15"/>
        <v>0</v>
      </c>
      <c r="J274" s="301"/>
      <c r="K274" s="301"/>
    </row>
    <row r="275" spans="1:11">
      <c r="A275" s="304"/>
      <c r="B275" s="304" t="s">
        <v>4990</v>
      </c>
      <c r="C275" s="320" t="s">
        <v>4991</v>
      </c>
      <c r="D275" s="317" t="s">
        <v>4677</v>
      </c>
      <c r="E275" s="318">
        <v>1</v>
      </c>
      <c r="F275" s="321"/>
      <c r="G275" s="301"/>
      <c r="H275" s="301">
        <f t="shared" si="14"/>
        <v>0</v>
      </c>
      <c r="I275" s="301">
        <f t="shared" si="15"/>
        <v>0</v>
      </c>
      <c r="J275" s="301"/>
      <c r="K275" s="301"/>
    </row>
    <row r="276" spans="1:11">
      <c r="A276" s="304" t="s">
        <v>4992</v>
      </c>
      <c r="B276" s="304" t="s">
        <v>4802</v>
      </c>
      <c r="C276" s="320" t="s">
        <v>4803</v>
      </c>
      <c r="D276" s="317" t="s">
        <v>4677</v>
      </c>
      <c r="E276" s="318">
        <v>4</v>
      </c>
      <c r="F276" s="321"/>
      <c r="G276" s="321"/>
      <c r="H276" s="301">
        <f t="shared" si="14"/>
        <v>0</v>
      </c>
      <c r="I276" s="301">
        <f t="shared" si="15"/>
        <v>0</v>
      </c>
      <c r="J276" s="301"/>
      <c r="K276" s="301"/>
    </row>
    <row r="277" spans="1:11">
      <c r="A277" s="304"/>
      <c r="B277" s="304"/>
      <c r="C277" s="320" t="s">
        <v>4693</v>
      </c>
      <c r="D277" s="317"/>
      <c r="E277" s="318"/>
      <c r="F277" s="301"/>
      <c r="G277" s="301"/>
      <c r="H277" s="301">
        <f t="shared" si="14"/>
        <v>0</v>
      </c>
      <c r="I277" s="301">
        <f t="shared" si="15"/>
        <v>0</v>
      </c>
      <c r="J277" s="301"/>
      <c r="K277" s="301"/>
    </row>
    <row r="278" spans="1:11">
      <c r="A278" s="304" t="s">
        <v>4993</v>
      </c>
      <c r="B278" s="304" t="s">
        <v>4771</v>
      </c>
      <c r="C278" s="320" t="s">
        <v>4772</v>
      </c>
      <c r="D278" s="317" t="s">
        <v>4697</v>
      </c>
      <c r="E278" s="318">
        <v>5.5</v>
      </c>
      <c r="F278" s="321"/>
      <c r="G278" s="301"/>
      <c r="H278" s="301">
        <f t="shared" si="14"/>
        <v>0</v>
      </c>
      <c r="I278" s="301">
        <v>0</v>
      </c>
      <c r="J278" s="301"/>
      <c r="K278" s="301"/>
    </row>
    <row r="279" spans="1:11">
      <c r="A279" s="304"/>
      <c r="B279" s="304" t="s">
        <v>4773</v>
      </c>
      <c r="C279" s="320" t="s">
        <v>4699</v>
      </c>
      <c r="D279" s="317" t="s">
        <v>4697</v>
      </c>
      <c r="E279" s="318">
        <v>5.5</v>
      </c>
      <c r="F279" s="301"/>
      <c r="G279" s="321"/>
      <c r="H279" s="301">
        <f t="shared" si="14"/>
        <v>0</v>
      </c>
      <c r="I279" s="301">
        <f t="shared" si="15"/>
        <v>0</v>
      </c>
      <c r="J279" s="301"/>
      <c r="K279" s="301"/>
    </row>
    <row r="280" spans="1:11">
      <c r="A280" s="304" t="s">
        <v>4994</v>
      </c>
      <c r="B280" s="304" t="s">
        <v>4813</v>
      </c>
      <c r="C280" s="320" t="s">
        <v>4814</v>
      </c>
      <c r="D280" s="317" t="s">
        <v>4697</v>
      </c>
      <c r="E280" s="318">
        <v>9</v>
      </c>
      <c r="F280" s="321"/>
      <c r="G280" s="301"/>
      <c r="H280" s="301">
        <f t="shared" si="14"/>
        <v>0</v>
      </c>
      <c r="I280" s="301">
        <v>0</v>
      </c>
      <c r="J280" s="301"/>
      <c r="K280" s="301"/>
    </row>
    <row r="281" spans="1:11">
      <c r="A281" s="304"/>
      <c r="B281" s="304" t="s">
        <v>4815</v>
      </c>
      <c r="C281" s="320" t="s">
        <v>4699</v>
      </c>
      <c r="D281" s="317" t="s">
        <v>4697</v>
      </c>
      <c r="E281" s="318">
        <v>9</v>
      </c>
      <c r="F281" s="301"/>
      <c r="G281" s="321"/>
      <c r="H281" s="301">
        <f t="shared" si="14"/>
        <v>0</v>
      </c>
      <c r="I281" s="301">
        <f t="shared" si="15"/>
        <v>0</v>
      </c>
      <c r="J281" s="301"/>
      <c r="K281" s="301"/>
    </row>
    <row r="282" spans="1:11">
      <c r="A282" s="304"/>
      <c r="B282" s="304"/>
      <c r="C282" s="320"/>
      <c r="D282" s="317"/>
      <c r="E282" s="318"/>
      <c r="F282" s="301"/>
      <c r="G282" s="301"/>
      <c r="H282" s="301">
        <f t="shared" si="14"/>
        <v>0</v>
      </c>
      <c r="I282" s="301">
        <f t="shared" si="15"/>
        <v>0</v>
      </c>
      <c r="J282" s="301"/>
      <c r="K282" s="301"/>
    </row>
    <row r="283" spans="1:11">
      <c r="A283" s="304"/>
      <c r="B283" s="304"/>
      <c r="C283" s="320" t="s">
        <v>4703</v>
      </c>
      <c r="D283" s="317"/>
      <c r="E283" s="318"/>
      <c r="F283" s="301"/>
      <c r="G283" s="301"/>
      <c r="H283" s="301">
        <f t="shared" si="14"/>
        <v>0</v>
      </c>
      <c r="I283" s="301">
        <f t="shared" si="15"/>
        <v>0</v>
      </c>
      <c r="J283" s="301"/>
      <c r="K283" s="301"/>
    </row>
    <row r="284" spans="1:11">
      <c r="A284" s="304" t="s">
        <v>4995</v>
      </c>
      <c r="B284" s="304" t="s">
        <v>4818</v>
      </c>
      <c r="C284" s="320" t="s">
        <v>4819</v>
      </c>
      <c r="D284" s="317" t="s">
        <v>4697</v>
      </c>
      <c r="E284" s="318">
        <v>54</v>
      </c>
      <c r="F284" s="321"/>
      <c r="G284" s="301"/>
      <c r="H284" s="301">
        <f t="shared" si="14"/>
        <v>0</v>
      </c>
      <c r="I284" s="301">
        <v>0</v>
      </c>
      <c r="J284" s="301"/>
      <c r="K284" s="301"/>
    </row>
    <row r="285" spans="1:11">
      <c r="A285" s="304"/>
      <c r="B285" s="304" t="s">
        <v>4820</v>
      </c>
      <c r="C285" s="320" t="s">
        <v>4821</v>
      </c>
      <c r="D285" s="317" t="s">
        <v>4697</v>
      </c>
      <c r="E285" s="318">
        <v>54</v>
      </c>
      <c r="F285" s="301"/>
      <c r="G285" s="321"/>
      <c r="H285" s="301">
        <f t="shared" si="14"/>
        <v>0</v>
      </c>
      <c r="I285" s="301">
        <f t="shared" si="15"/>
        <v>0</v>
      </c>
      <c r="J285" s="301"/>
      <c r="K285" s="301"/>
    </row>
    <row r="286" spans="1:11">
      <c r="A286" s="304" t="s">
        <v>4996</v>
      </c>
      <c r="B286" s="304" t="s">
        <v>4861</v>
      </c>
      <c r="C286" s="320" t="s">
        <v>4866</v>
      </c>
      <c r="D286" s="317" t="s">
        <v>4697</v>
      </c>
      <c r="E286" s="318">
        <v>2.5</v>
      </c>
      <c r="F286" s="321"/>
      <c r="G286" s="301"/>
      <c r="H286" s="301">
        <f t="shared" si="14"/>
        <v>0</v>
      </c>
      <c r="I286" s="301">
        <v>0</v>
      </c>
      <c r="J286" s="301"/>
      <c r="K286" s="301"/>
    </row>
    <row r="287" spans="1:11">
      <c r="A287" s="304"/>
      <c r="B287" s="304" t="s">
        <v>4863</v>
      </c>
      <c r="C287" s="320" t="s">
        <v>4864</v>
      </c>
      <c r="D287" s="317" t="s">
        <v>4697</v>
      </c>
      <c r="E287" s="318">
        <v>2.5</v>
      </c>
      <c r="F287" s="301"/>
      <c r="G287" s="321"/>
      <c r="H287" s="301">
        <f t="shared" si="14"/>
        <v>0</v>
      </c>
      <c r="I287" s="301">
        <f t="shared" si="15"/>
        <v>0</v>
      </c>
      <c r="J287" s="301"/>
      <c r="K287" s="301"/>
    </row>
    <row r="288" spans="1:11">
      <c r="A288" s="304" t="s">
        <v>4997</v>
      </c>
      <c r="B288" s="304" t="s">
        <v>4823</v>
      </c>
      <c r="C288" s="320" t="s">
        <v>4826</v>
      </c>
      <c r="D288" s="317" t="s">
        <v>4677</v>
      </c>
      <c r="E288" s="318">
        <v>12</v>
      </c>
      <c r="F288" s="321"/>
      <c r="G288" s="321"/>
      <c r="H288" s="301">
        <f t="shared" si="14"/>
        <v>0</v>
      </c>
      <c r="I288" s="301">
        <f t="shared" si="15"/>
        <v>0</v>
      </c>
      <c r="J288" s="301"/>
      <c r="K288" s="301"/>
    </row>
    <row r="289" spans="1:11">
      <c r="A289" s="304" t="s">
        <v>4998</v>
      </c>
      <c r="B289" s="304" t="s">
        <v>4869</v>
      </c>
      <c r="C289" s="320" t="s">
        <v>4999</v>
      </c>
      <c r="D289" s="317" t="s">
        <v>4677</v>
      </c>
      <c r="E289" s="318">
        <v>1</v>
      </c>
      <c r="F289" s="301"/>
      <c r="G289" s="321"/>
      <c r="H289" s="301">
        <v>0</v>
      </c>
      <c r="I289" s="301">
        <f t="shared" si="15"/>
        <v>0</v>
      </c>
      <c r="J289" s="301"/>
      <c r="K289" s="301"/>
    </row>
    <row r="290" spans="1:11">
      <c r="A290" s="304" t="s">
        <v>5000</v>
      </c>
      <c r="B290" s="304" t="s">
        <v>4869</v>
      </c>
      <c r="C290" s="320" t="s">
        <v>4872</v>
      </c>
      <c r="D290" s="317" t="s">
        <v>4677</v>
      </c>
      <c r="E290" s="318">
        <v>1</v>
      </c>
      <c r="F290" s="321"/>
      <c r="G290" s="321"/>
      <c r="H290" s="301">
        <f t="shared" si="14"/>
        <v>0</v>
      </c>
      <c r="I290" s="301">
        <f t="shared" si="15"/>
        <v>0</v>
      </c>
      <c r="J290" s="301"/>
      <c r="K290" s="301"/>
    </row>
    <row r="291" spans="1:11">
      <c r="A291" s="304" t="s">
        <v>5001</v>
      </c>
      <c r="B291" s="304" t="s">
        <v>4828</v>
      </c>
      <c r="C291" s="320" t="s">
        <v>5002</v>
      </c>
      <c r="D291" s="317" t="s">
        <v>4677</v>
      </c>
      <c r="E291" s="318">
        <v>6</v>
      </c>
      <c r="F291" s="321"/>
      <c r="G291" s="321"/>
      <c r="H291" s="301">
        <f t="shared" si="14"/>
        <v>0</v>
      </c>
      <c r="I291" s="301">
        <f t="shared" si="15"/>
        <v>0</v>
      </c>
      <c r="J291" s="301"/>
      <c r="K291" s="301"/>
    </row>
    <row r="292" spans="1:11">
      <c r="A292" s="304" t="s">
        <v>5003</v>
      </c>
      <c r="B292" s="304" t="s">
        <v>4823</v>
      </c>
      <c r="C292" s="320" t="s">
        <v>4824</v>
      </c>
      <c r="D292" s="317" t="s">
        <v>4677</v>
      </c>
      <c r="E292" s="318">
        <v>4</v>
      </c>
      <c r="F292" s="321"/>
      <c r="G292" s="321"/>
      <c r="H292" s="301">
        <f t="shared" si="14"/>
        <v>0</v>
      </c>
      <c r="I292" s="301">
        <f t="shared" si="15"/>
        <v>0</v>
      </c>
      <c r="J292" s="301"/>
      <c r="K292" s="301"/>
    </row>
    <row r="293" spans="1:11">
      <c r="A293" s="304" t="s">
        <v>5004</v>
      </c>
      <c r="B293" s="304" t="s">
        <v>4834</v>
      </c>
      <c r="C293" s="320" t="s">
        <v>4835</v>
      </c>
      <c r="D293" s="317" t="s">
        <v>4677</v>
      </c>
      <c r="E293" s="318">
        <v>5</v>
      </c>
      <c r="F293" s="321"/>
      <c r="G293" s="321"/>
      <c r="H293" s="301">
        <f t="shared" si="14"/>
        <v>0</v>
      </c>
      <c r="I293" s="301">
        <f t="shared" si="15"/>
        <v>0</v>
      </c>
      <c r="J293" s="301"/>
      <c r="K293" s="301"/>
    </row>
    <row r="294" spans="1:11">
      <c r="A294" s="304" t="s">
        <v>5005</v>
      </c>
      <c r="B294" s="304"/>
      <c r="C294" s="320" t="s">
        <v>4692</v>
      </c>
      <c r="D294" s="317"/>
      <c r="E294" s="318"/>
      <c r="F294" s="301"/>
      <c r="G294" s="301"/>
      <c r="H294" s="301">
        <f t="shared" si="14"/>
        <v>0</v>
      </c>
      <c r="I294" s="301">
        <f t="shared" si="15"/>
        <v>0</v>
      </c>
      <c r="J294" s="301"/>
      <c r="K294" s="301"/>
    </row>
    <row r="295" spans="1:11">
      <c r="A295" s="304"/>
      <c r="B295" s="304"/>
      <c r="C295" s="320" t="s">
        <v>4837</v>
      </c>
      <c r="D295" s="317"/>
      <c r="E295" s="318"/>
      <c r="F295" s="301"/>
      <c r="G295" s="301"/>
      <c r="H295" s="301">
        <f t="shared" si="14"/>
        <v>0</v>
      </c>
      <c r="I295" s="301">
        <f t="shared" si="15"/>
        <v>0</v>
      </c>
      <c r="J295" s="301"/>
      <c r="K295" s="301"/>
    </row>
    <row r="296" spans="1:11">
      <c r="A296" s="304" t="s">
        <v>5006</v>
      </c>
      <c r="B296" s="304" t="s">
        <v>4839</v>
      </c>
      <c r="C296" s="320" t="s">
        <v>4842</v>
      </c>
      <c r="D296" s="317" t="s">
        <v>4697</v>
      </c>
      <c r="E296" s="318">
        <v>6</v>
      </c>
      <c r="F296" s="321"/>
      <c r="G296" s="321"/>
      <c r="H296" s="301">
        <f t="shared" si="14"/>
        <v>0</v>
      </c>
      <c r="I296" s="301">
        <f t="shared" si="15"/>
        <v>0</v>
      </c>
      <c r="J296" s="301"/>
      <c r="K296" s="301"/>
    </row>
    <row r="297" spans="1:11">
      <c r="A297" s="304" t="s">
        <v>5007</v>
      </c>
      <c r="B297" s="304" t="s">
        <v>4719</v>
      </c>
      <c r="C297" s="320" t="s">
        <v>4720</v>
      </c>
      <c r="D297" s="317" t="s">
        <v>4721</v>
      </c>
      <c r="E297" s="318">
        <v>10</v>
      </c>
      <c r="F297" s="321"/>
      <c r="G297" s="321"/>
      <c r="H297" s="301">
        <f t="shared" si="14"/>
        <v>0</v>
      </c>
      <c r="I297" s="301">
        <f t="shared" si="15"/>
        <v>0</v>
      </c>
      <c r="J297" s="301"/>
      <c r="K297" s="301"/>
    </row>
    <row r="298" spans="1:11">
      <c r="A298" s="304" t="s">
        <v>5008</v>
      </c>
      <c r="B298" s="304"/>
      <c r="C298" s="320" t="s">
        <v>4722</v>
      </c>
      <c r="D298" s="317"/>
      <c r="E298" s="318"/>
      <c r="F298" s="301"/>
      <c r="G298" s="301"/>
      <c r="H298" s="301">
        <f t="shared" si="14"/>
        <v>0</v>
      </c>
      <c r="I298" s="301">
        <f t="shared" si="15"/>
        <v>0</v>
      </c>
      <c r="J298" s="301"/>
      <c r="K298" s="301"/>
    </row>
    <row r="299" spans="1:11">
      <c r="A299" s="304" t="s">
        <v>5009</v>
      </c>
      <c r="B299" s="304"/>
      <c r="C299" s="320" t="s">
        <v>4726</v>
      </c>
      <c r="D299" s="317" t="s">
        <v>4727</v>
      </c>
      <c r="E299" s="318">
        <v>5</v>
      </c>
      <c r="F299" s="321"/>
      <c r="G299" s="301"/>
      <c r="H299" s="301">
        <f t="shared" si="14"/>
        <v>0</v>
      </c>
      <c r="I299" s="301">
        <f t="shared" si="15"/>
        <v>0</v>
      </c>
      <c r="J299" s="301"/>
      <c r="K299" s="301"/>
    </row>
    <row r="300" spans="1:11">
      <c r="A300" s="304" t="s">
        <v>5010</v>
      </c>
      <c r="B300" s="304"/>
      <c r="C300" s="320" t="s">
        <v>4729</v>
      </c>
      <c r="D300" s="317" t="s">
        <v>4727</v>
      </c>
      <c r="E300" s="318">
        <v>15</v>
      </c>
      <c r="F300" s="321"/>
      <c r="G300" s="301"/>
      <c r="H300" s="301">
        <f t="shared" si="14"/>
        <v>0</v>
      </c>
      <c r="I300" s="301">
        <f t="shared" si="15"/>
        <v>0</v>
      </c>
      <c r="J300" s="301"/>
      <c r="K300" s="301"/>
    </row>
    <row r="301" spans="1:11">
      <c r="A301" s="304" t="s">
        <v>5011</v>
      </c>
      <c r="B301" s="304"/>
      <c r="C301" s="320" t="s">
        <v>4731</v>
      </c>
      <c r="D301" s="317" t="s">
        <v>4677</v>
      </c>
      <c r="E301" s="318">
        <v>25</v>
      </c>
      <c r="F301" s="321"/>
      <c r="G301" s="301"/>
      <c r="H301" s="301">
        <f t="shared" si="14"/>
        <v>0</v>
      </c>
      <c r="I301" s="301">
        <f t="shared" si="15"/>
        <v>0</v>
      </c>
      <c r="J301" s="301"/>
      <c r="K301" s="301"/>
    </row>
    <row r="302" spans="1:11">
      <c r="A302" s="304"/>
      <c r="B302" s="304"/>
      <c r="C302" s="316" t="s">
        <v>5012</v>
      </c>
      <c r="D302" s="317"/>
      <c r="E302" s="318"/>
      <c r="F302" s="301"/>
      <c r="G302" s="301"/>
      <c r="H302" s="323">
        <f>SUM(H263:H301)</f>
        <v>0</v>
      </c>
      <c r="I302" s="323">
        <f>SUM(I263:I301)</f>
        <v>0</v>
      </c>
      <c r="J302" s="301"/>
      <c r="K302" s="301"/>
    </row>
    <row r="303" spans="1:11">
      <c r="A303" s="304"/>
      <c r="B303" s="304"/>
      <c r="C303" s="320"/>
      <c r="D303" s="317"/>
      <c r="E303" s="318"/>
      <c r="F303" s="301"/>
      <c r="G303" s="301"/>
      <c r="H303" s="301"/>
      <c r="I303" s="301"/>
      <c r="J303" s="301"/>
      <c r="K303" s="301"/>
    </row>
    <row r="304" spans="1:11">
      <c r="A304" s="304"/>
      <c r="B304" s="304"/>
      <c r="C304" s="316" t="s">
        <v>5013</v>
      </c>
      <c r="D304" s="317"/>
      <c r="E304" s="318"/>
      <c r="F304" s="301"/>
      <c r="G304" s="301"/>
      <c r="H304" s="301"/>
      <c r="I304" s="301"/>
      <c r="J304" s="301"/>
      <c r="K304" s="301"/>
    </row>
    <row r="305" spans="1:11">
      <c r="A305" s="304" t="s">
        <v>5014</v>
      </c>
      <c r="B305" s="304" t="s">
        <v>4760</v>
      </c>
      <c r="C305" s="320" t="s">
        <v>4685</v>
      </c>
      <c r="D305" s="317" t="s">
        <v>4677</v>
      </c>
      <c r="E305" s="318">
        <v>4</v>
      </c>
      <c r="F305" s="321"/>
      <c r="G305" s="321"/>
      <c r="H305" s="301">
        <f>E305*F305</f>
        <v>0</v>
      </c>
      <c r="I305" s="301">
        <f>E305*G305</f>
        <v>0</v>
      </c>
      <c r="J305" s="301"/>
      <c r="K305" s="301"/>
    </row>
    <row r="306" spans="1:11">
      <c r="A306" s="304" t="s">
        <v>5015</v>
      </c>
      <c r="B306" s="304" t="s">
        <v>4802</v>
      </c>
      <c r="C306" s="320" t="s">
        <v>4929</v>
      </c>
      <c r="D306" s="317" t="s">
        <v>4677</v>
      </c>
      <c r="E306" s="318">
        <v>7</v>
      </c>
      <c r="F306" s="321"/>
      <c r="G306" s="321"/>
      <c r="H306" s="301">
        <f t="shared" ref="H306:H339" si="16">E306*F306</f>
        <v>0</v>
      </c>
      <c r="I306" s="301">
        <f t="shared" ref="I306:I339" si="17">E306*G306</f>
        <v>0</v>
      </c>
      <c r="J306" s="301"/>
      <c r="K306" s="301"/>
    </row>
    <row r="307" spans="1:11">
      <c r="A307" s="304" t="s">
        <v>5016</v>
      </c>
      <c r="B307" s="304" t="s">
        <v>4802</v>
      </c>
      <c r="C307" s="320" t="s">
        <v>4931</v>
      </c>
      <c r="D307" s="317" t="s">
        <v>4677</v>
      </c>
      <c r="E307" s="318">
        <v>12</v>
      </c>
      <c r="F307" s="321"/>
      <c r="G307" s="321"/>
      <c r="H307" s="301">
        <f t="shared" si="16"/>
        <v>0</v>
      </c>
      <c r="I307" s="301">
        <f t="shared" si="17"/>
        <v>0</v>
      </c>
      <c r="J307" s="301"/>
      <c r="K307" s="301"/>
    </row>
    <row r="308" spans="1:11">
      <c r="A308" s="304" t="s">
        <v>5017</v>
      </c>
      <c r="B308" s="304" t="s">
        <v>4988</v>
      </c>
      <c r="C308" s="320" t="s">
        <v>4989</v>
      </c>
      <c r="D308" s="317" t="s">
        <v>4677</v>
      </c>
      <c r="E308" s="318">
        <v>1</v>
      </c>
      <c r="F308" s="321"/>
      <c r="G308" s="321"/>
      <c r="H308" s="301">
        <f t="shared" si="16"/>
        <v>0</v>
      </c>
      <c r="I308" s="301">
        <f t="shared" si="17"/>
        <v>0</v>
      </c>
      <c r="J308" s="301"/>
      <c r="K308" s="301"/>
    </row>
    <row r="309" spans="1:11">
      <c r="A309" s="304"/>
      <c r="B309" s="304" t="s">
        <v>4990</v>
      </c>
      <c r="C309" s="320" t="s">
        <v>4991</v>
      </c>
      <c r="D309" s="317" t="s">
        <v>4677</v>
      </c>
      <c r="E309" s="318">
        <v>1</v>
      </c>
      <c r="F309" s="321"/>
      <c r="G309" s="301"/>
      <c r="H309" s="301">
        <f t="shared" si="16"/>
        <v>0</v>
      </c>
      <c r="I309" s="301">
        <f t="shared" si="17"/>
        <v>0</v>
      </c>
      <c r="J309" s="301"/>
      <c r="K309" s="301"/>
    </row>
    <row r="310" spans="1:11">
      <c r="A310" s="304" t="s">
        <v>5018</v>
      </c>
      <c r="B310" s="304" t="s">
        <v>5019</v>
      </c>
      <c r="C310" s="320" t="s">
        <v>5020</v>
      </c>
      <c r="D310" s="317" t="s">
        <v>4677</v>
      </c>
      <c r="E310" s="318">
        <v>6</v>
      </c>
      <c r="F310" s="321"/>
      <c r="G310" s="321"/>
      <c r="H310" s="301">
        <f t="shared" si="16"/>
        <v>0</v>
      </c>
      <c r="I310" s="301">
        <f t="shared" si="17"/>
        <v>0</v>
      </c>
      <c r="J310" s="301"/>
      <c r="K310" s="301"/>
    </row>
    <row r="311" spans="1:11">
      <c r="A311" s="304"/>
      <c r="B311" s="304"/>
      <c r="C311" s="320" t="s">
        <v>4693</v>
      </c>
      <c r="D311" s="317"/>
      <c r="E311" s="318"/>
      <c r="F311" s="301"/>
      <c r="G311" s="301"/>
      <c r="H311" s="301">
        <f t="shared" si="16"/>
        <v>0</v>
      </c>
      <c r="I311" s="301">
        <f t="shared" si="17"/>
        <v>0</v>
      </c>
      <c r="J311" s="301"/>
      <c r="K311" s="301"/>
    </row>
    <row r="312" spans="1:11">
      <c r="A312" s="304" t="s">
        <v>5021</v>
      </c>
      <c r="B312" s="304" t="s">
        <v>4771</v>
      </c>
      <c r="C312" s="320" t="s">
        <v>4772</v>
      </c>
      <c r="D312" s="317" t="s">
        <v>4697</v>
      </c>
      <c r="E312" s="318">
        <v>18</v>
      </c>
      <c r="F312" s="321"/>
      <c r="G312" s="301"/>
      <c r="H312" s="301">
        <f t="shared" si="16"/>
        <v>0</v>
      </c>
      <c r="I312" s="301">
        <v>0</v>
      </c>
      <c r="J312" s="301"/>
      <c r="K312" s="301"/>
    </row>
    <row r="313" spans="1:11">
      <c r="A313" s="304"/>
      <c r="B313" s="304" t="s">
        <v>4773</v>
      </c>
      <c r="C313" s="320" t="s">
        <v>4699</v>
      </c>
      <c r="D313" s="317" t="s">
        <v>4697</v>
      </c>
      <c r="E313" s="318">
        <v>18</v>
      </c>
      <c r="F313" s="301"/>
      <c r="G313" s="321"/>
      <c r="H313" s="301">
        <f t="shared" si="16"/>
        <v>0</v>
      </c>
      <c r="I313" s="301">
        <f t="shared" si="17"/>
        <v>0</v>
      </c>
      <c r="J313" s="301"/>
      <c r="K313" s="301"/>
    </row>
    <row r="314" spans="1:11">
      <c r="A314" s="304" t="s">
        <v>5022</v>
      </c>
      <c r="B314" s="304" t="s">
        <v>4813</v>
      </c>
      <c r="C314" s="320" t="s">
        <v>4814</v>
      </c>
      <c r="D314" s="317" t="s">
        <v>4697</v>
      </c>
      <c r="E314" s="318">
        <v>19.5</v>
      </c>
      <c r="F314" s="321"/>
      <c r="G314" s="301"/>
      <c r="H314" s="301">
        <f t="shared" si="16"/>
        <v>0</v>
      </c>
      <c r="I314" s="301">
        <v>0</v>
      </c>
      <c r="J314" s="301"/>
      <c r="K314" s="301"/>
    </row>
    <row r="315" spans="1:11">
      <c r="A315" s="304"/>
      <c r="B315" s="304" t="s">
        <v>4815</v>
      </c>
      <c r="C315" s="320" t="s">
        <v>4699</v>
      </c>
      <c r="D315" s="317" t="s">
        <v>4697</v>
      </c>
      <c r="E315" s="318">
        <v>19.5</v>
      </c>
      <c r="F315" s="301"/>
      <c r="G315" s="321"/>
      <c r="H315" s="301">
        <f t="shared" si="16"/>
        <v>0</v>
      </c>
      <c r="I315" s="301">
        <f t="shared" si="17"/>
        <v>0</v>
      </c>
      <c r="J315" s="301"/>
      <c r="K315" s="301"/>
    </row>
    <row r="316" spans="1:11">
      <c r="A316" s="304" t="s">
        <v>5023</v>
      </c>
      <c r="B316" s="304" t="s">
        <v>4815</v>
      </c>
      <c r="C316" s="320" t="s">
        <v>5024</v>
      </c>
      <c r="D316" s="317" t="s">
        <v>4677</v>
      </c>
      <c r="E316" s="318">
        <v>1</v>
      </c>
      <c r="F316" s="321"/>
      <c r="G316" s="321"/>
      <c r="H316" s="301">
        <f t="shared" si="16"/>
        <v>0</v>
      </c>
      <c r="I316" s="301">
        <f t="shared" si="17"/>
        <v>0</v>
      </c>
      <c r="J316" s="301"/>
      <c r="K316" s="301"/>
    </row>
    <row r="317" spans="1:11">
      <c r="A317" s="304"/>
      <c r="B317" s="304"/>
      <c r="C317" s="320" t="s">
        <v>4703</v>
      </c>
      <c r="D317" s="317"/>
      <c r="E317" s="318"/>
      <c r="F317" s="301"/>
      <c r="G317" s="301"/>
      <c r="H317" s="301">
        <f t="shared" si="16"/>
        <v>0</v>
      </c>
      <c r="I317" s="301">
        <f t="shared" si="17"/>
        <v>0</v>
      </c>
      <c r="J317" s="301"/>
      <c r="K317" s="301"/>
    </row>
    <row r="318" spans="1:11">
      <c r="A318" s="304" t="s">
        <v>5025</v>
      </c>
      <c r="B318" s="304" t="s">
        <v>4818</v>
      </c>
      <c r="C318" s="320" t="s">
        <v>4939</v>
      </c>
      <c r="D318" s="317" t="s">
        <v>4697</v>
      </c>
      <c r="E318" s="318">
        <v>11</v>
      </c>
      <c r="F318" s="321"/>
      <c r="G318" s="301"/>
      <c r="H318" s="301">
        <f t="shared" si="16"/>
        <v>0</v>
      </c>
      <c r="I318" s="301">
        <f t="shared" si="17"/>
        <v>0</v>
      </c>
      <c r="J318" s="301"/>
      <c r="K318" s="301"/>
    </row>
    <row r="319" spans="1:11">
      <c r="A319" s="304"/>
      <c r="B319" s="304" t="s">
        <v>4820</v>
      </c>
      <c r="C319" s="320" t="s">
        <v>4821</v>
      </c>
      <c r="D319" s="317" t="s">
        <v>4697</v>
      </c>
      <c r="E319" s="318">
        <v>11</v>
      </c>
      <c r="F319" s="301"/>
      <c r="G319" s="321"/>
      <c r="H319" s="301">
        <f t="shared" si="16"/>
        <v>0</v>
      </c>
      <c r="I319" s="301">
        <f t="shared" si="17"/>
        <v>0</v>
      </c>
      <c r="J319" s="301"/>
      <c r="K319" s="301"/>
    </row>
    <row r="320" spans="1:11" ht="20.399999999999999">
      <c r="A320" s="304" t="s">
        <v>5026</v>
      </c>
      <c r="B320" s="304" t="s">
        <v>4818</v>
      </c>
      <c r="C320" s="320" t="s">
        <v>4819</v>
      </c>
      <c r="D320" s="317" t="s">
        <v>4697</v>
      </c>
      <c r="E320" s="318">
        <v>20.5</v>
      </c>
      <c r="F320" s="321"/>
      <c r="G320" s="301"/>
      <c r="H320" s="301">
        <f t="shared" si="16"/>
        <v>0</v>
      </c>
      <c r="I320" s="301">
        <v>0</v>
      </c>
      <c r="J320" s="301"/>
      <c r="K320" s="301"/>
    </row>
    <row r="321" spans="1:11">
      <c r="A321" s="304"/>
      <c r="B321" s="304" t="s">
        <v>4820</v>
      </c>
      <c r="C321" s="320" t="s">
        <v>4821</v>
      </c>
      <c r="D321" s="317" t="s">
        <v>4697</v>
      </c>
      <c r="E321" s="318">
        <v>20.5</v>
      </c>
      <c r="F321" s="301"/>
      <c r="G321" s="321"/>
      <c r="H321" s="301">
        <f t="shared" si="16"/>
        <v>0</v>
      </c>
      <c r="I321" s="301">
        <f t="shared" si="17"/>
        <v>0</v>
      </c>
      <c r="J321" s="301"/>
      <c r="K321" s="301"/>
    </row>
    <row r="322" spans="1:11" ht="20.399999999999999">
      <c r="A322" s="304" t="s">
        <v>5027</v>
      </c>
      <c r="B322" s="304" t="s">
        <v>4823</v>
      </c>
      <c r="C322" s="320" t="s">
        <v>4944</v>
      </c>
      <c r="D322" s="317" t="s">
        <v>4677</v>
      </c>
      <c r="E322" s="318">
        <v>4</v>
      </c>
      <c r="F322" s="321"/>
      <c r="G322" s="321"/>
      <c r="H322" s="301">
        <f t="shared" si="16"/>
        <v>0</v>
      </c>
      <c r="I322" s="301">
        <f t="shared" si="17"/>
        <v>0</v>
      </c>
      <c r="J322" s="301"/>
      <c r="K322" s="301"/>
    </row>
    <row r="323" spans="1:11" ht="20.399999999999999">
      <c r="A323" s="304" t="s">
        <v>5028</v>
      </c>
      <c r="B323" s="304" t="s">
        <v>4823</v>
      </c>
      <c r="C323" s="320" t="s">
        <v>4826</v>
      </c>
      <c r="D323" s="317" t="s">
        <v>4677</v>
      </c>
      <c r="E323" s="318">
        <v>12</v>
      </c>
      <c r="F323" s="321"/>
      <c r="G323" s="321"/>
      <c r="H323" s="301">
        <f t="shared" si="16"/>
        <v>0</v>
      </c>
      <c r="I323" s="301">
        <f t="shared" si="17"/>
        <v>0</v>
      </c>
      <c r="J323" s="301"/>
      <c r="K323" s="301"/>
    </row>
    <row r="324" spans="1:11" ht="20.399999999999999">
      <c r="A324" s="304" t="s">
        <v>5029</v>
      </c>
      <c r="B324" s="304" t="s">
        <v>4869</v>
      </c>
      <c r="C324" s="320" t="s">
        <v>4948</v>
      </c>
      <c r="D324" s="317" t="s">
        <v>4677</v>
      </c>
      <c r="E324" s="318">
        <v>1</v>
      </c>
      <c r="F324" s="321"/>
      <c r="G324" s="321"/>
      <c r="H324" s="301">
        <f t="shared" si="16"/>
        <v>0</v>
      </c>
      <c r="I324" s="301">
        <f t="shared" si="17"/>
        <v>0</v>
      </c>
      <c r="J324" s="301"/>
      <c r="K324" s="301"/>
    </row>
    <row r="325" spans="1:11" ht="20.399999999999999">
      <c r="A325" s="304" t="s">
        <v>5030</v>
      </c>
      <c r="B325" s="304" t="s">
        <v>4828</v>
      </c>
      <c r="C325" s="320" t="s">
        <v>4829</v>
      </c>
      <c r="D325" s="317" t="s">
        <v>4677</v>
      </c>
      <c r="E325" s="318">
        <v>1</v>
      </c>
      <c r="F325" s="321"/>
      <c r="G325" s="321"/>
      <c r="H325" s="301">
        <f t="shared" si="16"/>
        <v>0</v>
      </c>
      <c r="I325" s="301">
        <f t="shared" si="17"/>
        <v>0</v>
      </c>
      <c r="J325" s="301"/>
      <c r="K325" s="301"/>
    </row>
    <row r="326" spans="1:11" ht="20.399999999999999">
      <c r="A326" s="304" t="s">
        <v>5031</v>
      </c>
      <c r="B326" s="304" t="s">
        <v>4828</v>
      </c>
      <c r="C326" s="320" t="s">
        <v>5032</v>
      </c>
      <c r="D326" s="317" t="s">
        <v>4677</v>
      </c>
      <c r="E326" s="318">
        <v>2</v>
      </c>
      <c r="F326" s="321"/>
      <c r="G326" s="321"/>
      <c r="H326" s="301">
        <f t="shared" si="16"/>
        <v>0</v>
      </c>
      <c r="I326" s="301">
        <f t="shared" si="17"/>
        <v>0</v>
      </c>
      <c r="J326" s="301"/>
      <c r="K326" s="301"/>
    </row>
    <row r="327" spans="1:11" ht="20.399999999999999">
      <c r="A327" s="304" t="s">
        <v>5033</v>
      </c>
      <c r="B327" s="304" t="s">
        <v>4823</v>
      </c>
      <c r="C327" s="320" t="s">
        <v>5034</v>
      </c>
      <c r="D327" s="317" t="s">
        <v>4677</v>
      </c>
      <c r="E327" s="318">
        <v>1</v>
      </c>
      <c r="F327" s="321"/>
      <c r="G327" s="321"/>
      <c r="H327" s="301">
        <f t="shared" si="16"/>
        <v>0</v>
      </c>
      <c r="I327" s="301">
        <f t="shared" si="17"/>
        <v>0</v>
      </c>
      <c r="J327" s="301"/>
      <c r="K327" s="301"/>
    </row>
    <row r="328" spans="1:11" ht="20.399999999999999">
      <c r="A328" s="304" t="s">
        <v>5035</v>
      </c>
      <c r="B328" s="304" t="s">
        <v>4831</v>
      </c>
      <c r="C328" s="320" t="s">
        <v>5036</v>
      </c>
      <c r="D328" s="317" t="s">
        <v>4677</v>
      </c>
      <c r="E328" s="318">
        <v>2</v>
      </c>
      <c r="F328" s="321"/>
      <c r="G328" s="321"/>
      <c r="H328" s="301">
        <f t="shared" si="16"/>
        <v>0</v>
      </c>
      <c r="I328" s="301">
        <f t="shared" si="17"/>
        <v>0</v>
      </c>
      <c r="J328" s="301"/>
      <c r="K328" s="301"/>
    </row>
    <row r="329" spans="1:11" ht="20.399999999999999">
      <c r="A329" s="304" t="s">
        <v>5037</v>
      </c>
      <c r="B329" s="304" t="s">
        <v>4831</v>
      </c>
      <c r="C329" s="320" t="s">
        <v>5038</v>
      </c>
      <c r="D329" s="317" t="s">
        <v>4677</v>
      </c>
      <c r="E329" s="318">
        <v>1</v>
      </c>
      <c r="F329" s="321"/>
      <c r="G329" s="321"/>
      <c r="H329" s="301">
        <f t="shared" si="16"/>
        <v>0</v>
      </c>
      <c r="I329" s="301">
        <f t="shared" si="17"/>
        <v>0</v>
      </c>
      <c r="J329" s="301"/>
      <c r="K329" s="301"/>
    </row>
    <row r="330" spans="1:11" ht="20.399999999999999">
      <c r="A330" s="304" t="s">
        <v>5039</v>
      </c>
      <c r="B330" s="304" t="s">
        <v>4834</v>
      </c>
      <c r="C330" s="320" t="s">
        <v>4972</v>
      </c>
      <c r="D330" s="317" t="s">
        <v>4677</v>
      </c>
      <c r="E330" s="318">
        <v>1</v>
      </c>
      <c r="F330" s="321"/>
      <c r="G330" s="321"/>
      <c r="H330" s="301">
        <f t="shared" si="16"/>
        <v>0</v>
      </c>
      <c r="I330" s="301">
        <f t="shared" si="17"/>
        <v>0</v>
      </c>
      <c r="J330" s="301"/>
      <c r="K330" s="301"/>
    </row>
    <row r="331" spans="1:11" ht="20.399999999999999">
      <c r="A331" s="304" t="s">
        <v>5040</v>
      </c>
      <c r="B331" s="304" t="s">
        <v>4834</v>
      </c>
      <c r="C331" s="320" t="s">
        <v>4835</v>
      </c>
      <c r="D331" s="317" t="s">
        <v>4677</v>
      </c>
      <c r="E331" s="318">
        <v>7</v>
      </c>
      <c r="F331" s="321"/>
      <c r="G331" s="321"/>
      <c r="H331" s="301">
        <f t="shared" si="16"/>
        <v>0</v>
      </c>
      <c r="I331" s="301">
        <f t="shared" si="17"/>
        <v>0</v>
      </c>
      <c r="J331" s="301"/>
      <c r="K331" s="301"/>
    </row>
    <row r="332" spans="1:11">
      <c r="A332" s="304"/>
      <c r="B332" s="304"/>
      <c r="C332" s="320" t="s">
        <v>4837</v>
      </c>
      <c r="D332" s="317"/>
      <c r="E332" s="318"/>
      <c r="F332" s="301"/>
      <c r="G332" s="301"/>
      <c r="H332" s="301">
        <f t="shared" si="16"/>
        <v>0</v>
      </c>
      <c r="I332" s="301">
        <f t="shared" si="17"/>
        <v>0</v>
      </c>
      <c r="J332" s="301"/>
      <c r="K332" s="301"/>
    </row>
    <row r="333" spans="1:11" ht="20.399999999999999">
      <c r="A333" s="304" t="s">
        <v>5041</v>
      </c>
      <c r="B333" s="304" t="s">
        <v>4839</v>
      </c>
      <c r="C333" s="320" t="s">
        <v>5042</v>
      </c>
      <c r="D333" s="317" t="s">
        <v>4697</v>
      </c>
      <c r="E333" s="318">
        <v>2</v>
      </c>
      <c r="F333" s="321"/>
      <c r="G333" s="321"/>
      <c r="H333" s="301">
        <f t="shared" si="16"/>
        <v>0</v>
      </c>
      <c r="I333" s="301">
        <f t="shared" si="17"/>
        <v>0</v>
      </c>
      <c r="J333" s="301"/>
      <c r="K333" s="301"/>
    </row>
    <row r="334" spans="1:11" ht="20.399999999999999">
      <c r="A334" s="304" t="s">
        <v>5043</v>
      </c>
      <c r="B334" s="304" t="s">
        <v>4839</v>
      </c>
      <c r="C334" s="320" t="s">
        <v>5044</v>
      </c>
      <c r="D334" s="317" t="s">
        <v>4697</v>
      </c>
      <c r="E334" s="318">
        <v>3</v>
      </c>
      <c r="F334" s="321"/>
      <c r="G334" s="321"/>
      <c r="H334" s="301">
        <f t="shared" si="16"/>
        <v>0</v>
      </c>
      <c r="I334" s="301">
        <f t="shared" si="17"/>
        <v>0</v>
      </c>
      <c r="J334" s="301"/>
      <c r="K334" s="301"/>
    </row>
    <row r="335" spans="1:11" ht="20.399999999999999">
      <c r="A335" s="304" t="s">
        <v>5045</v>
      </c>
      <c r="B335" s="304" t="s">
        <v>4719</v>
      </c>
      <c r="C335" s="320" t="s">
        <v>4720</v>
      </c>
      <c r="D335" s="317" t="s">
        <v>4721</v>
      </c>
      <c r="E335" s="318">
        <v>27</v>
      </c>
      <c r="F335" s="321"/>
      <c r="G335" s="321"/>
      <c r="H335" s="301">
        <f t="shared" si="16"/>
        <v>0</v>
      </c>
      <c r="I335" s="301">
        <f t="shared" si="17"/>
        <v>0</v>
      </c>
      <c r="J335" s="301"/>
      <c r="K335" s="301"/>
    </row>
    <row r="336" spans="1:11">
      <c r="A336" s="304"/>
      <c r="B336" s="304"/>
      <c r="C336" s="320" t="s">
        <v>4722</v>
      </c>
      <c r="D336" s="317"/>
      <c r="E336" s="318"/>
      <c r="F336" s="301"/>
      <c r="G336" s="301"/>
      <c r="H336" s="301">
        <f t="shared" si="16"/>
        <v>0</v>
      </c>
      <c r="I336" s="301">
        <f t="shared" si="17"/>
        <v>0</v>
      </c>
      <c r="J336" s="301"/>
      <c r="K336" s="301"/>
    </row>
    <row r="337" spans="1:11" ht="20.399999999999999">
      <c r="A337" s="304" t="s">
        <v>5046</v>
      </c>
      <c r="B337" s="304"/>
      <c r="C337" s="320" t="s">
        <v>4726</v>
      </c>
      <c r="D337" s="317" t="s">
        <v>4727</v>
      </c>
      <c r="E337" s="318">
        <v>6</v>
      </c>
      <c r="F337" s="321"/>
      <c r="G337" s="301"/>
      <c r="H337" s="301">
        <f t="shared" si="16"/>
        <v>0</v>
      </c>
      <c r="I337" s="301">
        <f t="shared" si="17"/>
        <v>0</v>
      </c>
      <c r="J337" s="301"/>
      <c r="K337" s="301"/>
    </row>
    <row r="338" spans="1:11" ht="20.399999999999999">
      <c r="A338" s="304" t="s">
        <v>5047</v>
      </c>
      <c r="B338" s="304"/>
      <c r="C338" s="320" t="s">
        <v>4729</v>
      </c>
      <c r="D338" s="317" t="s">
        <v>4727</v>
      </c>
      <c r="E338" s="318">
        <v>18</v>
      </c>
      <c r="F338" s="321"/>
      <c r="G338" s="301"/>
      <c r="H338" s="301">
        <f t="shared" si="16"/>
        <v>0</v>
      </c>
      <c r="I338" s="301">
        <f t="shared" si="17"/>
        <v>0</v>
      </c>
      <c r="J338" s="301"/>
      <c r="K338" s="301"/>
    </row>
    <row r="339" spans="1:11" ht="20.399999999999999">
      <c r="A339" s="304" t="s">
        <v>5048</v>
      </c>
      <c r="B339" s="304"/>
      <c r="C339" s="320" t="s">
        <v>4731</v>
      </c>
      <c r="D339" s="317" t="s">
        <v>4677</v>
      </c>
      <c r="E339" s="318">
        <v>25</v>
      </c>
      <c r="F339" s="321"/>
      <c r="G339" s="301"/>
      <c r="H339" s="301">
        <f t="shared" si="16"/>
        <v>0</v>
      </c>
      <c r="I339" s="301">
        <f t="shared" si="17"/>
        <v>0</v>
      </c>
      <c r="J339" s="301"/>
      <c r="K339" s="301"/>
    </row>
    <row r="340" spans="1:11">
      <c r="A340" s="304"/>
      <c r="B340" s="304"/>
      <c r="C340" s="316" t="s">
        <v>5049</v>
      </c>
      <c r="D340" s="317"/>
      <c r="E340" s="318"/>
      <c r="F340" s="301"/>
      <c r="G340" s="301"/>
      <c r="H340" s="323">
        <f>SUM(H305:H339)</f>
        <v>0</v>
      </c>
      <c r="I340" s="323">
        <f>SUM(I305:I339)</f>
        <v>0</v>
      </c>
      <c r="J340" s="301"/>
      <c r="K340" s="301"/>
    </row>
    <row r="341" spans="1:11">
      <c r="A341" s="304"/>
      <c r="B341" s="304"/>
      <c r="C341" s="316"/>
      <c r="D341" s="317"/>
      <c r="E341" s="318"/>
      <c r="F341" s="301"/>
      <c r="G341" s="301"/>
      <c r="H341" s="323"/>
      <c r="I341" s="323"/>
      <c r="J341" s="301"/>
      <c r="K341" s="301"/>
    </row>
    <row r="342" spans="1:11">
      <c r="A342" s="304"/>
      <c r="B342" s="304"/>
      <c r="C342" s="316"/>
      <c r="D342" s="317"/>
      <c r="E342" s="318"/>
      <c r="F342" s="301"/>
      <c r="G342" s="301"/>
      <c r="H342" s="323"/>
      <c r="I342" s="323"/>
      <c r="J342" s="301"/>
      <c r="K342" s="301"/>
    </row>
    <row r="343" spans="1:11">
      <c r="A343" s="304"/>
      <c r="B343" s="304"/>
      <c r="C343" s="320"/>
      <c r="D343" s="317"/>
      <c r="E343" s="318"/>
      <c r="F343" s="301"/>
      <c r="G343" s="301"/>
      <c r="H343" s="301"/>
      <c r="I343" s="301"/>
      <c r="J343" s="301"/>
      <c r="K343" s="301"/>
    </row>
    <row r="344" spans="1:11">
      <c r="A344" s="304"/>
      <c r="B344" s="304"/>
      <c r="C344" s="316" t="s">
        <v>5050</v>
      </c>
      <c r="D344" s="317"/>
      <c r="E344" s="318"/>
      <c r="F344" s="301"/>
      <c r="G344" s="301"/>
      <c r="H344" s="301"/>
      <c r="I344" s="301"/>
      <c r="J344" s="301"/>
      <c r="K344" s="301"/>
    </row>
    <row r="345" spans="1:11">
      <c r="A345" s="304" t="s">
        <v>5051</v>
      </c>
      <c r="B345" s="304" t="s">
        <v>5052</v>
      </c>
      <c r="C345" s="320" t="s">
        <v>5053</v>
      </c>
      <c r="D345" s="317" t="s">
        <v>4677</v>
      </c>
      <c r="E345" s="318">
        <v>2</v>
      </c>
      <c r="F345" s="321"/>
      <c r="G345" s="321"/>
      <c r="H345" s="301">
        <f>E345*F345</f>
        <v>0</v>
      </c>
      <c r="I345" s="301">
        <f>E345*G345</f>
        <v>0</v>
      </c>
      <c r="J345" s="301"/>
      <c r="K345" s="301"/>
    </row>
    <row r="346" spans="1:11">
      <c r="A346" s="304"/>
      <c r="B346" s="304"/>
      <c r="C346" s="320" t="s">
        <v>5054</v>
      </c>
      <c r="D346" s="317"/>
      <c r="E346" s="318"/>
      <c r="F346" s="301"/>
      <c r="G346" s="301"/>
      <c r="H346" s="301">
        <f t="shared" ref="H346:H380" si="18">E346*F346</f>
        <v>0</v>
      </c>
      <c r="I346" s="301">
        <f t="shared" ref="I346:I380" si="19">E346*G346</f>
        <v>0</v>
      </c>
      <c r="J346" s="301"/>
      <c r="K346" s="301"/>
    </row>
    <row r="347" spans="1:11">
      <c r="A347" s="304" t="s">
        <v>5055</v>
      </c>
      <c r="B347" s="304" t="s">
        <v>5052</v>
      </c>
      <c r="C347" s="320" t="s">
        <v>5056</v>
      </c>
      <c r="D347" s="317" t="s">
        <v>4677</v>
      </c>
      <c r="E347" s="318">
        <v>2</v>
      </c>
      <c r="F347" s="321"/>
      <c r="G347" s="321"/>
      <c r="H347" s="301">
        <f t="shared" si="18"/>
        <v>0</v>
      </c>
      <c r="I347" s="301">
        <f t="shared" si="19"/>
        <v>0</v>
      </c>
      <c r="J347" s="301"/>
      <c r="K347" s="301"/>
    </row>
    <row r="348" spans="1:11">
      <c r="A348" s="304"/>
      <c r="B348" s="304"/>
      <c r="C348" s="320" t="s">
        <v>5057</v>
      </c>
      <c r="D348" s="317"/>
      <c r="E348" s="318"/>
      <c r="F348" s="301"/>
      <c r="G348" s="301"/>
      <c r="H348" s="301">
        <f t="shared" si="18"/>
        <v>0</v>
      </c>
      <c r="I348" s="301">
        <f t="shared" si="19"/>
        <v>0</v>
      </c>
      <c r="J348" s="301"/>
      <c r="K348" s="301"/>
    </row>
    <row r="349" spans="1:11">
      <c r="A349" s="304" t="s">
        <v>5058</v>
      </c>
      <c r="B349" s="304" t="s">
        <v>5059</v>
      </c>
      <c r="C349" s="320" t="s">
        <v>5060</v>
      </c>
      <c r="D349" s="317" t="s">
        <v>4677</v>
      </c>
      <c r="E349" s="318">
        <v>1</v>
      </c>
      <c r="F349" s="321"/>
      <c r="G349" s="321"/>
      <c r="H349" s="301">
        <f t="shared" si="18"/>
        <v>0</v>
      </c>
      <c r="I349" s="301">
        <f t="shared" si="19"/>
        <v>0</v>
      </c>
      <c r="J349" s="301"/>
      <c r="K349" s="301"/>
    </row>
    <row r="350" spans="1:11">
      <c r="A350" s="304" t="s">
        <v>5061</v>
      </c>
      <c r="B350" s="304" t="s">
        <v>5062</v>
      </c>
      <c r="C350" s="320" t="s">
        <v>5063</v>
      </c>
      <c r="D350" s="317" t="s">
        <v>4677</v>
      </c>
      <c r="E350" s="318">
        <v>2</v>
      </c>
      <c r="F350" s="321"/>
      <c r="G350" s="321"/>
      <c r="H350" s="301">
        <f t="shared" si="18"/>
        <v>0</v>
      </c>
      <c r="I350" s="301">
        <f t="shared" si="19"/>
        <v>0</v>
      </c>
      <c r="J350" s="301"/>
      <c r="K350" s="301"/>
    </row>
    <row r="351" spans="1:11">
      <c r="A351" s="304"/>
      <c r="B351" s="304"/>
      <c r="C351" s="320" t="s">
        <v>5064</v>
      </c>
      <c r="D351" s="317"/>
      <c r="E351" s="318"/>
      <c r="F351" s="301"/>
      <c r="G351" s="301"/>
      <c r="H351" s="301">
        <f t="shared" si="18"/>
        <v>0</v>
      </c>
      <c r="I351" s="301">
        <f t="shared" si="19"/>
        <v>0</v>
      </c>
      <c r="J351" s="301"/>
      <c r="K351" s="301"/>
    </row>
    <row r="352" spans="1:11">
      <c r="A352" s="304" t="s">
        <v>5065</v>
      </c>
      <c r="B352" s="304" t="s">
        <v>5066</v>
      </c>
      <c r="C352" s="320" t="s">
        <v>5067</v>
      </c>
      <c r="D352" s="317" t="s">
        <v>4677</v>
      </c>
      <c r="E352" s="318">
        <v>2</v>
      </c>
      <c r="F352" s="321"/>
      <c r="G352" s="321"/>
      <c r="H352" s="301">
        <f t="shared" si="18"/>
        <v>0</v>
      </c>
      <c r="I352" s="301">
        <f t="shared" si="19"/>
        <v>0</v>
      </c>
      <c r="J352" s="301"/>
      <c r="K352" s="301"/>
    </row>
    <row r="353" spans="1:11">
      <c r="A353" s="304" t="s">
        <v>5068</v>
      </c>
      <c r="B353" s="304" t="s">
        <v>5069</v>
      </c>
      <c r="C353" s="320" t="s">
        <v>5070</v>
      </c>
      <c r="D353" s="317" t="s">
        <v>4677</v>
      </c>
      <c r="E353" s="318">
        <v>1</v>
      </c>
      <c r="F353" s="321"/>
      <c r="G353" s="321"/>
      <c r="H353" s="301">
        <f t="shared" si="18"/>
        <v>0</v>
      </c>
      <c r="I353" s="301">
        <f t="shared" si="19"/>
        <v>0</v>
      </c>
      <c r="J353" s="301"/>
      <c r="K353" s="301"/>
    </row>
    <row r="354" spans="1:11">
      <c r="A354" s="304" t="s">
        <v>5071</v>
      </c>
      <c r="B354" s="304" t="s">
        <v>5072</v>
      </c>
      <c r="C354" s="320" t="s">
        <v>5073</v>
      </c>
      <c r="D354" s="317" t="s">
        <v>4677</v>
      </c>
      <c r="E354" s="318">
        <v>1</v>
      </c>
      <c r="F354" s="321"/>
      <c r="G354" s="321"/>
      <c r="H354" s="301">
        <f t="shared" si="18"/>
        <v>0</v>
      </c>
      <c r="I354" s="301">
        <f t="shared" si="19"/>
        <v>0</v>
      </c>
      <c r="J354" s="301"/>
      <c r="K354" s="301"/>
    </row>
    <row r="355" spans="1:11">
      <c r="A355" s="304" t="s">
        <v>5074</v>
      </c>
      <c r="B355" s="304" t="s">
        <v>5075</v>
      </c>
      <c r="C355" s="320" t="s">
        <v>5076</v>
      </c>
      <c r="D355" s="317" t="s">
        <v>4677</v>
      </c>
      <c r="E355" s="318">
        <v>1</v>
      </c>
      <c r="F355" s="321"/>
      <c r="G355" s="321"/>
      <c r="H355" s="301">
        <f t="shared" si="18"/>
        <v>0</v>
      </c>
      <c r="I355" s="301">
        <f t="shared" si="19"/>
        <v>0</v>
      </c>
      <c r="J355" s="301"/>
      <c r="K355" s="301"/>
    </row>
    <row r="356" spans="1:11">
      <c r="A356" s="304" t="s">
        <v>5077</v>
      </c>
      <c r="B356" s="304" t="s">
        <v>4807</v>
      </c>
      <c r="C356" s="320" t="s">
        <v>5078</v>
      </c>
      <c r="D356" s="317" t="s">
        <v>4677</v>
      </c>
      <c r="E356" s="318">
        <v>1</v>
      </c>
      <c r="F356" s="321"/>
      <c r="G356" s="321"/>
      <c r="H356" s="301">
        <f t="shared" si="18"/>
        <v>0</v>
      </c>
      <c r="I356" s="301">
        <f t="shared" si="19"/>
        <v>0</v>
      </c>
      <c r="J356" s="301"/>
      <c r="K356" s="301"/>
    </row>
    <row r="357" spans="1:11">
      <c r="A357" s="304"/>
      <c r="B357" s="304" t="s">
        <v>5079</v>
      </c>
      <c r="C357" s="320" t="s">
        <v>5080</v>
      </c>
      <c r="D357" s="317" t="s">
        <v>4677</v>
      </c>
      <c r="E357" s="318">
        <v>1</v>
      </c>
      <c r="F357" s="321"/>
      <c r="G357" s="301"/>
      <c r="H357" s="301">
        <f t="shared" si="18"/>
        <v>0</v>
      </c>
      <c r="I357" s="301">
        <f t="shared" si="19"/>
        <v>0</v>
      </c>
      <c r="J357" s="301"/>
      <c r="K357" s="301"/>
    </row>
    <row r="358" spans="1:11" ht="20.399999999999999">
      <c r="A358" s="304" t="s">
        <v>5081</v>
      </c>
      <c r="B358" s="304" t="s">
        <v>5019</v>
      </c>
      <c r="C358" s="320" t="s">
        <v>5020</v>
      </c>
      <c r="D358" s="317" t="s">
        <v>4677</v>
      </c>
      <c r="E358" s="318">
        <v>7</v>
      </c>
      <c r="F358" s="321"/>
      <c r="G358" s="321"/>
      <c r="H358" s="301">
        <f t="shared" si="18"/>
        <v>0</v>
      </c>
      <c r="I358" s="301">
        <f t="shared" si="19"/>
        <v>0</v>
      </c>
      <c r="J358" s="301"/>
      <c r="K358" s="301"/>
    </row>
    <row r="359" spans="1:11" ht="20.399999999999999">
      <c r="A359" s="304" t="s">
        <v>5082</v>
      </c>
      <c r="B359" s="304" t="s">
        <v>4802</v>
      </c>
      <c r="C359" s="320" t="s">
        <v>4929</v>
      </c>
      <c r="D359" s="317" t="s">
        <v>4677</v>
      </c>
      <c r="E359" s="318">
        <v>8</v>
      </c>
      <c r="F359" s="321"/>
      <c r="G359" s="321"/>
      <c r="H359" s="301">
        <f t="shared" si="18"/>
        <v>0</v>
      </c>
      <c r="I359" s="301">
        <f t="shared" si="19"/>
        <v>0</v>
      </c>
      <c r="J359" s="301"/>
      <c r="K359" s="301"/>
    </row>
    <row r="360" spans="1:11" ht="20.399999999999999">
      <c r="A360" s="304" t="s">
        <v>5083</v>
      </c>
      <c r="B360" s="304"/>
      <c r="C360" s="320" t="s">
        <v>4692</v>
      </c>
      <c r="D360" s="317"/>
      <c r="E360" s="318"/>
      <c r="F360" s="301"/>
      <c r="G360" s="301"/>
      <c r="H360" s="301">
        <f t="shared" si="18"/>
        <v>0</v>
      </c>
      <c r="I360" s="301">
        <f t="shared" si="19"/>
        <v>0</v>
      </c>
      <c r="J360" s="301"/>
      <c r="K360" s="301"/>
    </row>
    <row r="361" spans="1:11">
      <c r="A361" s="304"/>
      <c r="B361" s="304"/>
      <c r="C361" s="320" t="s">
        <v>4703</v>
      </c>
      <c r="D361" s="317"/>
      <c r="E361" s="318"/>
      <c r="F361" s="301"/>
      <c r="G361" s="301"/>
      <c r="H361" s="301">
        <f t="shared" si="18"/>
        <v>0</v>
      </c>
      <c r="I361" s="301">
        <f t="shared" si="19"/>
        <v>0</v>
      </c>
      <c r="J361" s="301"/>
      <c r="K361" s="301"/>
    </row>
    <row r="362" spans="1:11" ht="20.399999999999999">
      <c r="A362" s="304" t="s">
        <v>5084</v>
      </c>
      <c r="B362" s="304" t="s">
        <v>4818</v>
      </c>
      <c r="C362" s="320" t="s">
        <v>4939</v>
      </c>
      <c r="D362" s="317" t="s">
        <v>4697</v>
      </c>
      <c r="E362" s="318">
        <v>2</v>
      </c>
      <c r="F362" s="321"/>
      <c r="G362" s="301"/>
      <c r="H362" s="301">
        <f t="shared" si="18"/>
        <v>0</v>
      </c>
      <c r="I362" s="301">
        <f t="shared" si="19"/>
        <v>0</v>
      </c>
      <c r="J362" s="301"/>
      <c r="K362" s="301"/>
    </row>
    <row r="363" spans="1:11">
      <c r="A363" s="304"/>
      <c r="B363" s="304" t="s">
        <v>4820</v>
      </c>
      <c r="C363" s="320" t="s">
        <v>4821</v>
      </c>
      <c r="D363" s="317" t="s">
        <v>4697</v>
      </c>
      <c r="E363" s="318">
        <v>2</v>
      </c>
      <c r="F363" s="301"/>
      <c r="G363" s="321"/>
      <c r="H363" s="301">
        <f t="shared" si="18"/>
        <v>0</v>
      </c>
      <c r="I363" s="301">
        <f t="shared" si="19"/>
        <v>0</v>
      </c>
      <c r="J363" s="301"/>
      <c r="K363" s="301"/>
    </row>
    <row r="364" spans="1:11" ht="20.399999999999999">
      <c r="A364" s="304" t="s">
        <v>5085</v>
      </c>
      <c r="B364" s="304" t="s">
        <v>4818</v>
      </c>
      <c r="C364" s="320" t="s">
        <v>5086</v>
      </c>
      <c r="D364" s="317" t="s">
        <v>4697</v>
      </c>
      <c r="E364" s="318">
        <v>18</v>
      </c>
      <c r="F364" s="321"/>
      <c r="G364" s="301"/>
      <c r="H364" s="301">
        <f t="shared" si="18"/>
        <v>0</v>
      </c>
      <c r="I364" s="301">
        <v>0</v>
      </c>
      <c r="J364" s="301"/>
      <c r="K364" s="301"/>
    </row>
    <row r="365" spans="1:11">
      <c r="A365" s="304"/>
      <c r="B365" s="304" t="s">
        <v>4820</v>
      </c>
      <c r="C365" s="320" t="s">
        <v>4821</v>
      </c>
      <c r="D365" s="317" t="s">
        <v>4697</v>
      </c>
      <c r="E365" s="318">
        <v>18</v>
      </c>
      <c r="F365" s="301"/>
      <c r="G365" s="321"/>
      <c r="H365" s="301">
        <f t="shared" si="18"/>
        <v>0</v>
      </c>
      <c r="I365" s="301">
        <f t="shared" si="19"/>
        <v>0</v>
      </c>
      <c r="J365" s="301"/>
      <c r="K365" s="301"/>
    </row>
    <row r="366" spans="1:11" ht="20.399999999999999">
      <c r="A366" s="304" t="s">
        <v>5087</v>
      </c>
      <c r="B366" s="304" t="s">
        <v>4818</v>
      </c>
      <c r="C366" s="320" t="s">
        <v>4819</v>
      </c>
      <c r="D366" s="317" t="s">
        <v>4697</v>
      </c>
      <c r="E366" s="318">
        <v>1</v>
      </c>
      <c r="F366" s="321"/>
      <c r="G366" s="301"/>
      <c r="H366" s="301">
        <f t="shared" si="18"/>
        <v>0</v>
      </c>
      <c r="I366" s="301">
        <v>0</v>
      </c>
      <c r="J366" s="301"/>
      <c r="K366" s="301"/>
    </row>
    <row r="367" spans="1:11">
      <c r="A367" s="304"/>
      <c r="B367" s="304" t="s">
        <v>4820</v>
      </c>
      <c r="C367" s="320" t="s">
        <v>4821</v>
      </c>
      <c r="D367" s="317" t="s">
        <v>4697</v>
      </c>
      <c r="E367" s="318">
        <v>1</v>
      </c>
      <c r="F367" s="301"/>
      <c r="G367" s="321"/>
      <c r="H367" s="301">
        <f t="shared" si="18"/>
        <v>0</v>
      </c>
      <c r="I367" s="301">
        <f t="shared" si="19"/>
        <v>0</v>
      </c>
      <c r="J367" s="301"/>
      <c r="K367" s="301"/>
    </row>
    <row r="368" spans="1:11" ht="20.399999999999999">
      <c r="A368" s="304" t="s">
        <v>5088</v>
      </c>
      <c r="B368" s="304" t="s">
        <v>4823</v>
      </c>
      <c r="C368" s="320" t="s">
        <v>5034</v>
      </c>
      <c r="D368" s="317" t="s">
        <v>4677</v>
      </c>
      <c r="E368" s="318">
        <v>1</v>
      </c>
      <c r="F368" s="321"/>
      <c r="G368" s="321"/>
      <c r="H368" s="301">
        <f t="shared" si="18"/>
        <v>0</v>
      </c>
      <c r="I368" s="301">
        <f t="shared" si="19"/>
        <v>0</v>
      </c>
      <c r="J368" s="301"/>
      <c r="K368" s="301"/>
    </row>
    <row r="369" spans="1:11" ht="20.399999999999999">
      <c r="A369" s="304" t="s">
        <v>5089</v>
      </c>
      <c r="B369" s="304" t="s">
        <v>4823</v>
      </c>
      <c r="C369" s="320" t="s">
        <v>5090</v>
      </c>
      <c r="D369" s="317" t="s">
        <v>4677</v>
      </c>
      <c r="E369" s="318">
        <v>3</v>
      </c>
      <c r="F369" s="321"/>
      <c r="G369" s="321"/>
      <c r="H369" s="301">
        <f t="shared" si="18"/>
        <v>0</v>
      </c>
      <c r="I369" s="301">
        <f t="shared" si="19"/>
        <v>0</v>
      </c>
      <c r="J369" s="301"/>
      <c r="K369" s="301"/>
    </row>
    <row r="370" spans="1:11" ht="20.399999999999999">
      <c r="A370" s="304" t="s">
        <v>5091</v>
      </c>
      <c r="B370" s="304" t="s">
        <v>4823</v>
      </c>
      <c r="C370" s="320" t="s">
        <v>5092</v>
      </c>
      <c r="D370" s="317" t="s">
        <v>4677</v>
      </c>
      <c r="E370" s="318">
        <v>1</v>
      </c>
      <c r="F370" s="321"/>
      <c r="G370" s="321"/>
      <c r="H370" s="301">
        <f t="shared" si="18"/>
        <v>0</v>
      </c>
      <c r="I370" s="301">
        <f t="shared" si="19"/>
        <v>0</v>
      </c>
      <c r="J370" s="301"/>
      <c r="K370" s="301"/>
    </row>
    <row r="371" spans="1:11" ht="20.399999999999999">
      <c r="A371" s="304" t="s">
        <v>5093</v>
      </c>
      <c r="B371" s="304" t="s">
        <v>4828</v>
      </c>
      <c r="C371" s="320" t="s">
        <v>5094</v>
      </c>
      <c r="D371" s="317" t="s">
        <v>4677</v>
      </c>
      <c r="E371" s="318">
        <v>1</v>
      </c>
      <c r="F371" s="321"/>
      <c r="G371" s="321"/>
      <c r="H371" s="301">
        <f t="shared" si="18"/>
        <v>0</v>
      </c>
      <c r="I371" s="301">
        <f t="shared" si="19"/>
        <v>0</v>
      </c>
      <c r="J371" s="301"/>
      <c r="K371" s="301"/>
    </row>
    <row r="372" spans="1:11" ht="20.399999999999999">
      <c r="A372" s="304" t="s">
        <v>5095</v>
      </c>
      <c r="B372" s="304" t="s">
        <v>4831</v>
      </c>
      <c r="C372" s="320" t="s">
        <v>5096</v>
      </c>
      <c r="D372" s="317" t="s">
        <v>4677</v>
      </c>
      <c r="E372" s="318">
        <v>2</v>
      </c>
      <c r="F372" s="321"/>
      <c r="G372" s="321"/>
      <c r="H372" s="301">
        <f t="shared" si="18"/>
        <v>0</v>
      </c>
      <c r="I372" s="301">
        <f t="shared" si="19"/>
        <v>0</v>
      </c>
      <c r="J372" s="301"/>
      <c r="K372" s="301"/>
    </row>
    <row r="373" spans="1:11" ht="20.399999999999999">
      <c r="A373" s="304" t="s">
        <v>5097</v>
      </c>
      <c r="B373" s="304" t="s">
        <v>5069</v>
      </c>
      <c r="C373" s="320" t="s">
        <v>5098</v>
      </c>
      <c r="D373" s="317" t="s">
        <v>4677</v>
      </c>
      <c r="E373" s="318">
        <v>3</v>
      </c>
      <c r="F373" s="321"/>
      <c r="G373" s="321"/>
      <c r="H373" s="301">
        <f t="shared" si="18"/>
        <v>0</v>
      </c>
      <c r="I373" s="301">
        <f t="shared" si="19"/>
        <v>0</v>
      </c>
      <c r="J373" s="301"/>
      <c r="K373" s="301"/>
    </row>
    <row r="374" spans="1:11" ht="20.399999999999999">
      <c r="A374" s="304" t="s">
        <v>5099</v>
      </c>
      <c r="B374" s="304" t="s">
        <v>4831</v>
      </c>
      <c r="C374" s="320" t="s">
        <v>5036</v>
      </c>
      <c r="D374" s="317" t="s">
        <v>4677</v>
      </c>
      <c r="E374" s="318">
        <v>2</v>
      </c>
      <c r="F374" s="321"/>
      <c r="G374" s="321"/>
      <c r="H374" s="301">
        <f t="shared" si="18"/>
        <v>0</v>
      </c>
      <c r="I374" s="301">
        <f t="shared" si="19"/>
        <v>0</v>
      </c>
      <c r="J374" s="301"/>
      <c r="K374" s="301"/>
    </row>
    <row r="375" spans="1:11">
      <c r="A375" s="304"/>
      <c r="B375" s="304"/>
      <c r="C375" s="320" t="s">
        <v>5100</v>
      </c>
      <c r="D375" s="317"/>
      <c r="E375" s="318"/>
      <c r="F375" s="301"/>
      <c r="G375" s="301"/>
      <c r="H375" s="301">
        <f t="shared" si="18"/>
        <v>0</v>
      </c>
      <c r="I375" s="301">
        <f t="shared" si="19"/>
        <v>0</v>
      </c>
      <c r="J375" s="301"/>
      <c r="K375" s="301"/>
    </row>
    <row r="376" spans="1:11" ht="20.399999999999999">
      <c r="A376" s="304" t="s">
        <v>5101</v>
      </c>
      <c r="B376" s="304" t="s">
        <v>4839</v>
      </c>
      <c r="C376" s="320" t="s">
        <v>5102</v>
      </c>
      <c r="D376" s="317" t="s">
        <v>4697</v>
      </c>
      <c r="E376" s="318">
        <v>3.5</v>
      </c>
      <c r="F376" s="321"/>
      <c r="G376" s="321"/>
      <c r="H376" s="301">
        <f t="shared" si="18"/>
        <v>0</v>
      </c>
      <c r="I376" s="301">
        <f t="shared" si="19"/>
        <v>0</v>
      </c>
      <c r="J376" s="301"/>
      <c r="K376" s="301"/>
    </row>
    <row r="377" spans="1:11" ht="20.399999999999999">
      <c r="A377" s="304" t="s">
        <v>5103</v>
      </c>
      <c r="B377" s="304" t="s">
        <v>4839</v>
      </c>
      <c r="C377" s="320" t="s">
        <v>5042</v>
      </c>
      <c r="D377" s="317" t="s">
        <v>4697</v>
      </c>
      <c r="E377" s="318">
        <v>17</v>
      </c>
      <c r="F377" s="321"/>
      <c r="G377" s="321"/>
      <c r="H377" s="301">
        <f t="shared" si="18"/>
        <v>0</v>
      </c>
      <c r="I377" s="301">
        <f t="shared" si="19"/>
        <v>0</v>
      </c>
      <c r="J377" s="301"/>
      <c r="K377" s="301"/>
    </row>
    <row r="378" spans="1:11" ht="20.399999999999999">
      <c r="A378" s="304" t="s">
        <v>5104</v>
      </c>
      <c r="B378" s="304" t="s">
        <v>4839</v>
      </c>
      <c r="C378" s="320" t="s">
        <v>5044</v>
      </c>
      <c r="D378" s="317" t="s">
        <v>4697</v>
      </c>
      <c r="E378" s="318">
        <v>7</v>
      </c>
      <c r="F378" s="321"/>
      <c r="G378" s="321"/>
      <c r="H378" s="301">
        <f t="shared" si="18"/>
        <v>0</v>
      </c>
      <c r="I378" s="301">
        <f t="shared" si="19"/>
        <v>0</v>
      </c>
      <c r="J378" s="301"/>
      <c r="K378" s="301"/>
    </row>
    <row r="379" spans="1:11" ht="20.399999999999999">
      <c r="A379" s="304" t="s">
        <v>5105</v>
      </c>
      <c r="B379" s="304"/>
      <c r="C379" s="320" t="s">
        <v>4726</v>
      </c>
      <c r="D379" s="317" t="s">
        <v>4727</v>
      </c>
      <c r="E379" s="318">
        <v>2</v>
      </c>
      <c r="F379" s="321"/>
      <c r="G379" s="301"/>
      <c r="H379" s="301">
        <f t="shared" si="18"/>
        <v>0</v>
      </c>
      <c r="I379" s="301">
        <f t="shared" si="19"/>
        <v>0</v>
      </c>
      <c r="J379" s="301"/>
      <c r="K379" s="301"/>
    </row>
    <row r="380" spans="1:11" ht="20.399999999999999">
      <c r="A380" s="304" t="s">
        <v>5106</v>
      </c>
      <c r="B380" s="304"/>
      <c r="C380" s="320" t="s">
        <v>4731</v>
      </c>
      <c r="D380" s="317" t="s">
        <v>4677</v>
      </c>
      <c r="E380" s="318">
        <v>3</v>
      </c>
      <c r="F380" s="321"/>
      <c r="G380" s="301"/>
      <c r="H380" s="301">
        <f t="shared" si="18"/>
        <v>0</v>
      </c>
      <c r="I380" s="301">
        <f t="shared" si="19"/>
        <v>0</v>
      </c>
      <c r="J380" s="301"/>
      <c r="K380" s="301"/>
    </row>
    <row r="381" spans="1:11">
      <c r="A381" s="304"/>
      <c r="B381" s="304"/>
      <c r="C381" s="316" t="s">
        <v>5107</v>
      </c>
      <c r="D381" s="317"/>
      <c r="E381" s="318"/>
      <c r="F381" s="301"/>
      <c r="G381" s="301"/>
      <c r="H381" s="323">
        <f>SUM(H345:H380)</f>
        <v>0</v>
      </c>
      <c r="I381" s="323">
        <f>SUM(I345:I380)</f>
        <v>0</v>
      </c>
      <c r="J381" s="301"/>
      <c r="K381" s="301"/>
    </row>
    <row r="382" spans="1:11" ht="12" customHeight="1" thickBot="1">
      <c r="A382" s="324"/>
      <c r="B382" s="324"/>
      <c r="C382" s="325"/>
      <c r="D382" s="326"/>
      <c r="E382" s="300"/>
      <c r="F382" s="327"/>
      <c r="G382" s="327"/>
      <c r="H382" s="327"/>
      <c r="I382" s="327"/>
      <c r="J382" s="327"/>
      <c r="K382" s="301"/>
    </row>
    <row r="383" spans="1:11" ht="11.4" thickTop="1" thickBot="1">
      <c r="A383" s="297"/>
      <c r="B383" s="298" t="s">
        <v>22</v>
      </c>
      <c r="C383" s="297" t="s">
        <v>5108</v>
      </c>
      <c r="D383" s="299"/>
      <c r="E383" s="300"/>
      <c r="F383" s="328"/>
      <c r="G383" s="328"/>
      <c r="H383" s="329"/>
      <c r="I383" s="329"/>
      <c r="J383" s="302"/>
      <c r="K383" s="301"/>
    </row>
    <row r="384" spans="1:11" ht="10.8" thickTop="1">
      <c r="A384" s="304"/>
      <c r="B384" s="304"/>
      <c r="C384" s="316" t="s">
        <v>5109</v>
      </c>
      <c r="D384" s="317"/>
      <c r="E384" s="318"/>
      <c r="F384" s="301"/>
      <c r="G384" s="301"/>
      <c r="H384" s="301"/>
      <c r="I384" s="301"/>
      <c r="J384" s="319"/>
      <c r="K384" s="301"/>
    </row>
    <row r="385" spans="1:11">
      <c r="A385" s="304" t="s">
        <v>4365</v>
      </c>
      <c r="B385" s="304"/>
      <c r="C385" s="320" t="s">
        <v>5110</v>
      </c>
      <c r="D385" s="317" t="s">
        <v>4677</v>
      </c>
      <c r="E385" s="318">
        <v>1</v>
      </c>
      <c r="F385" s="321"/>
      <c r="G385" s="301"/>
      <c r="H385" s="301">
        <f>E385*F385</f>
        <v>0</v>
      </c>
      <c r="I385" s="301"/>
      <c r="J385" s="319"/>
      <c r="K385" s="301"/>
    </row>
    <row r="386" spans="1:11">
      <c r="A386" s="304" t="s">
        <v>22</v>
      </c>
      <c r="B386" s="304"/>
      <c r="C386" s="320" t="s">
        <v>5111</v>
      </c>
      <c r="D386" s="317"/>
      <c r="E386" s="318"/>
      <c r="F386" s="301"/>
      <c r="G386" s="301"/>
      <c r="H386" s="301">
        <f t="shared" ref="H386:H393" si="20">E386*F386</f>
        <v>0</v>
      </c>
      <c r="I386" s="301"/>
      <c r="J386" s="319"/>
      <c r="K386" s="301"/>
    </row>
    <row r="387" spans="1:11">
      <c r="A387" s="304" t="s">
        <v>4395</v>
      </c>
      <c r="B387" s="304"/>
      <c r="C387" s="320" t="s">
        <v>5112</v>
      </c>
      <c r="D387" s="317" t="s">
        <v>4677</v>
      </c>
      <c r="E387" s="318">
        <v>1</v>
      </c>
      <c r="F387" s="321"/>
      <c r="G387" s="301"/>
      <c r="H387" s="301">
        <f t="shared" si="20"/>
        <v>0</v>
      </c>
      <c r="I387" s="301"/>
      <c r="J387" s="319"/>
      <c r="K387" s="301"/>
    </row>
    <row r="388" spans="1:11">
      <c r="A388" s="304" t="s">
        <v>4410</v>
      </c>
      <c r="B388" s="304" t="s">
        <v>5113</v>
      </c>
      <c r="C388" s="320" t="s">
        <v>5114</v>
      </c>
      <c r="D388" s="317" t="s">
        <v>4677</v>
      </c>
      <c r="E388" s="318">
        <v>1</v>
      </c>
      <c r="F388" s="318"/>
      <c r="G388" s="321"/>
      <c r="H388" s="301">
        <v>0</v>
      </c>
      <c r="I388" s="301">
        <f>E388*G388</f>
        <v>0</v>
      </c>
      <c r="J388" s="319"/>
      <c r="K388" s="301"/>
    </row>
    <row r="389" spans="1:11">
      <c r="A389" s="304" t="s">
        <v>4415</v>
      </c>
      <c r="B389" s="304" t="s">
        <v>5115</v>
      </c>
      <c r="C389" s="320" t="s">
        <v>5116</v>
      </c>
      <c r="D389" s="317" t="s">
        <v>4677</v>
      </c>
      <c r="E389" s="318">
        <v>1</v>
      </c>
      <c r="F389" s="301"/>
      <c r="G389" s="321"/>
      <c r="H389" s="301">
        <f t="shared" si="20"/>
        <v>0</v>
      </c>
      <c r="I389" s="301">
        <f>E389*G389</f>
        <v>0</v>
      </c>
      <c r="J389" s="319"/>
      <c r="K389" s="301"/>
    </row>
    <row r="390" spans="1:11">
      <c r="A390" s="304" t="s">
        <v>4418</v>
      </c>
      <c r="B390" s="304"/>
      <c r="C390" s="320" t="s">
        <v>5117</v>
      </c>
      <c r="D390" s="317" t="s">
        <v>4697</v>
      </c>
      <c r="E390" s="318">
        <v>7</v>
      </c>
      <c r="F390" s="321"/>
      <c r="G390" s="301"/>
      <c r="H390" s="301">
        <f t="shared" si="20"/>
        <v>0</v>
      </c>
      <c r="I390" s="301">
        <f>E390*G390</f>
        <v>0</v>
      </c>
      <c r="J390" s="319"/>
      <c r="K390" s="301"/>
    </row>
    <row r="391" spans="1:11">
      <c r="A391" s="304" t="s">
        <v>4421</v>
      </c>
      <c r="B391" s="304" t="s">
        <v>5118</v>
      </c>
      <c r="C391" s="320" t="s">
        <v>5119</v>
      </c>
      <c r="D391" s="317" t="s">
        <v>4697</v>
      </c>
      <c r="E391" s="318">
        <v>7</v>
      </c>
      <c r="F391" s="301"/>
      <c r="G391" s="321"/>
      <c r="H391" s="301">
        <v>0</v>
      </c>
      <c r="I391" s="301">
        <f>E391*G391</f>
        <v>0</v>
      </c>
      <c r="J391" s="319"/>
      <c r="K391" s="301"/>
    </row>
    <row r="392" spans="1:11">
      <c r="A392" s="304" t="s">
        <v>4511</v>
      </c>
      <c r="B392" s="304" t="s">
        <v>5120</v>
      </c>
      <c r="C392" s="320" t="s">
        <v>5121</v>
      </c>
      <c r="D392" s="317" t="s">
        <v>4697</v>
      </c>
      <c r="E392" s="318">
        <v>7</v>
      </c>
      <c r="F392" s="301"/>
      <c r="G392" s="321"/>
      <c r="H392" s="301">
        <v>0</v>
      </c>
      <c r="I392" s="301">
        <f>E392*G392</f>
        <v>0</v>
      </c>
      <c r="J392" s="319"/>
      <c r="K392" s="301"/>
    </row>
    <row r="393" spans="1:11">
      <c r="A393" s="304" t="s">
        <v>4513</v>
      </c>
      <c r="B393" s="304" t="s">
        <v>5122</v>
      </c>
      <c r="C393" s="320" t="s">
        <v>5123</v>
      </c>
      <c r="D393" s="317" t="s">
        <v>5124</v>
      </c>
      <c r="E393" s="318">
        <v>0.11</v>
      </c>
      <c r="F393" s="321"/>
      <c r="G393" s="301"/>
      <c r="H393" s="301">
        <f t="shared" si="20"/>
        <v>0</v>
      </c>
      <c r="I393" s="301">
        <v>0</v>
      </c>
      <c r="J393" s="319"/>
      <c r="K393" s="301"/>
    </row>
    <row r="394" spans="1:11">
      <c r="A394" s="304"/>
      <c r="B394" s="304"/>
      <c r="C394" s="316" t="s">
        <v>5125</v>
      </c>
      <c r="D394" s="317"/>
      <c r="E394" s="318"/>
      <c r="F394" s="301"/>
      <c r="G394" s="301"/>
      <c r="H394" s="323">
        <f>SUM(H385:H393)</f>
        <v>0</v>
      </c>
      <c r="I394" s="323">
        <f>SUM(I388:I393)</f>
        <v>0</v>
      </c>
      <c r="J394" s="319"/>
      <c r="K394" s="301"/>
    </row>
    <row r="395" spans="1:11">
      <c r="A395" s="304"/>
      <c r="B395" s="304"/>
      <c r="C395" s="320"/>
      <c r="D395" s="317"/>
      <c r="E395" s="318"/>
      <c r="F395" s="301"/>
      <c r="G395" s="301"/>
      <c r="H395" s="301"/>
      <c r="I395" s="301"/>
      <c r="J395" s="319"/>
      <c r="K395" s="301"/>
    </row>
    <row r="396" spans="1:11">
      <c r="A396" s="304"/>
      <c r="B396" s="304"/>
      <c r="C396" s="330"/>
      <c r="D396" s="317"/>
      <c r="E396" s="318"/>
      <c r="F396" s="301"/>
      <c r="G396" s="301"/>
      <c r="H396" s="323"/>
      <c r="I396" s="323"/>
      <c r="J396" s="331"/>
      <c r="K396" s="323"/>
    </row>
    <row r="397" spans="1:11">
      <c r="A397" s="304"/>
      <c r="B397" s="304" t="s">
        <v>5126</v>
      </c>
      <c r="C397" s="320" t="s">
        <v>5127</v>
      </c>
      <c r="D397" s="317" t="s">
        <v>4677</v>
      </c>
      <c r="E397" s="318">
        <v>119</v>
      </c>
      <c r="F397" s="301"/>
      <c r="G397" s="321"/>
      <c r="H397" s="301"/>
      <c r="I397" s="301">
        <f>E397*G397</f>
        <v>0</v>
      </c>
      <c r="J397" s="331"/>
      <c r="K397" s="323"/>
    </row>
    <row r="398" spans="1:11">
      <c r="A398" s="304"/>
      <c r="B398" s="304"/>
      <c r="C398" s="320" t="s">
        <v>5128</v>
      </c>
      <c r="D398" s="317"/>
      <c r="E398" s="318"/>
      <c r="F398" s="301"/>
      <c r="G398" s="301"/>
      <c r="H398" s="301"/>
      <c r="I398" s="301"/>
      <c r="J398" s="319"/>
      <c r="K398" s="301" t="s">
        <v>22</v>
      </c>
    </row>
    <row r="399" spans="1:11">
      <c r="A399" s="304"/>
      <c r="B399" s="304" t="s">
        <v>22</v>
      </c>
      <c r="C399" s="320" t="s">
        <v>22</v>
      </c>
      <c r="D399" s="317" t="s">
        <v>22</v>
      </c>
      <c r="E399" s="318" t="s">
        <v>22</v>
      </c>
      <c r="F399" s="301"/>
      <c r="G399" s="301"/>
      <c r="H399" s="301" t="s">
        <v>22</v>
      </c>
      <c r="I399" s="301" t="s">
        <v>22</v>
      </c>
      <c r="J399" s="301"/>
      <c r="K399" s="301"/>
    </row>
    <row r="400" spans="1:11">
      <c r="A400" s="304" t="s">
        <v>22</v>
      </c>
      <c r="B400" s="304"/>
      <c r="C400" s="320" t="s">
        <v>5129</v>
      </c>
      <c r="D400" s="317"/>
      <c r="E400" s="318"/>
      <c r="F400" s="301"/>
      <c r="G400" s="301"/>
      <c r="H400" s="301">
        <f>H394+H381+H340+H302+H260+H212+H168+H132+H94+H77+H53+H32</f>
        <v>0</v>
      </c>
      <c r="I400" s="301"/>
      <c r="J400" s="319"/>
      <c r="K400" s="301"/>
    </row>
    <row r="401" spans="1:11">
      <c r="A401" s="304"/>
      <c r="B401" s="304"/>
      <c r="C401" s="320" t="s">
        <v>5130</v>
      </c>
      <c r="D401" s="317"/>
      <c r="E401" s="318"/>
      <c r="F401" s="301"/>
      <c r="G401" s="301"/>
      <c r="H401" s="301" t="s">
        <v>22</v>
      </c>
      <c r="I401" s="301">
        <f>I397+I394+I381+I340+I302+I260+I212+I168+I132+I94+I77+I53+I32</f>
        <v>0</v>
      </c>
      <c r="J401" s="319"/>
      <c r="K401" s="301"/>
    </row>
    <row r="402" spans="1:11">
      <c r="A402" s="304"/>
      <c r="B402" s="304"/>
      <c r="C402" s="320" t="s">
        <v>364</v>
      </c>
      <c r="D402" s="317" t="s">
        <v>382</v>
      </c>
      <c r="E402" s="332"/>
      <c r="F402" s="301"/>
      <c r="G402" s="301"/>
      <c r="H402" s="301">
        <f>$H$400*E402%</f>
        <v>0</v>
      </c>
      <c r="I402" s="301"/>
      <c r="J402" s="319"/>
      <c r="K402" s="301"/>
    </row>
    <row r="403" spans="1:11">
      <c r="A403" s="304"/>
      <c r="B403" s="304"/>
      <c r="C403" s="320" t="s">
        <v>5131</v>
      </c>
      <c r="D403" s="317" t="s">
        <v>382</v>
      </c>
      <c r="E403" s="332"/>
      <c r="F403" s="301"/>
      <c r="G403" s="301"/>
      <c r="H403" s="301">
        <f>$H$400*E403%</f>
        <v>0</v>
      </c>
      <c r="I403" s="301"/>
      <c r="J403" s="319"/>
      <c r="K403" s="301"/>
    </row>
    <row r="404" spans="1:11">
      <c r="A404" s="304"/>
      <c r="B404" s="304"/>
      <c r="C404" s="320" t="s">
        <v>5132</v>
      </c>
      <c r="D404" s="317" t="s">
        <v>1554</v>
      </c>
      <c r="E404" s="318">
        <v>250</v>
      </c>
      <c r="F404" s="301"/>
      <c r="G404" s="321"/>
      <c r="H404" s="301" t="s">
        <v>22</v>
      </c>
      <c r="I404" s="301">
        <f>E404*G404</f>
        <v>0</v>
      </c>
      <c r="J404" s="319"/>
      <c r="K404" s="301"/>
    </row>
    <row r="405" spans="1:11">
      <c r="A405" s="304"/>
      <c r="B405" s="304"/>
      <c r="C405" s="330" t="s">
        <v>5133</v>
      </c>
      <c r="D405" s="317" t="s">
        <v>22</v>
      </c>
      <c r="E405" s="318" t="s">
        <v>22</v>
      </c>
      <c r="F405" s="301"/>
      <c r="G405" s="301"/>
      <c r="H405" s="323">
        <f>SUM(H400+H402+H403)</f>
        <v>0</v>
      </c>
      <c r="I405" s="323">
        <f>SUM(I401+I404)</f>
        <v>0</v>
      </c>
      <c r="J405" s="319"/>
      <c r="K405" s="323">
        <f>H405+I405</f>
        <v>0</v>
      </c>
    </row>
    <row r="406" spans="1:11">
      <c r="A406" s="304"/>
      <c r="B406" s="304"/>
      <c r="C406" s="320" t="s">
        <v>22</v>
      </c>
      <c r="D406" s="317"/>
      <c r="E406" s="318"/>
      <c r="F406" s="301"/>
      <c r="G406" s="301"/>
      <c r="H406" s="301"/>
      <c r="I406" s="301" t="s">
        <v>22</v>
      </c>
      <c r="J406" s="319"/>
      <c r="K406" s="301"/>
    </row>
    <row r="407" spans="1:11">
      <c r="A407" s="304"/>
      <c r="B407" s="304"/>
      <c r="C407" s="320" t="s">
        <v>22</v>
      </c>
      <c r="D407" s="317" t="s">
        <v>22</v>
      </c>
      <c r="E407" s="318" t="s">
        <v>22</v>
      </c>
      <c r="F407" s="301" t="s">
        <v>22</v>
      </c>
      <c r="G407" s="301"/>
      <c r="H407" s="301" t="s">
        <v>22</v>
      </c>
      <c r="I407" s="301" t="s">
        <v>22</v>
      </c>
      <c r="J407" s="319"/>
      <c r="K407" s="301"/>
    </row>
    <row r="408" spans="1:11">
      <c r="A408" s="304"/>
      <c r="B408" s="304"/>
      <c r="C408" s="330" t="s">
        <v>22</v>
      </c>
      <c r="D408" s="317" t="s">
        <v>22</v>
      </c>
      <c r="E408" s="318" t="s">
        <v>22</v>
      </c>
      <c r="F408" s="301" t="s">
        <v>22</v>
      </c>
      <c r="G408" s="301" t="s">
        <v>22</v>
      </c>
      <c r="H408" s="323" t="s">
        <v>22</v>
      </c>
      <c r="I408" s="323" t="s">
        <v>22</v>
      </c>
      <c r="J408" s="319"/>
      <c r="K408" s="301"/>
    </row>
    <row r="409" spans="1:11">
      <c r="A409" s="304"/>
      <c r="B409" s="304"/>
      <c r="C409" s="330" t="s">
        <v>22</v>
      </c>
      <c r="D409" s="317"/>
      <c r="E409" s="318"/>
      <c r="F409" s="301"/>
      <c r="G409" s="301"/>
      <c r="H409" s="323" t="s">
        <v>22</v>
      </c>
      <c r="I409" s="323" t="s">
        <v>22</v>
      </c>
      <c r="J409" s="319"/>
      <c r="K409" s="323" t="s">
        <v>22</v>
      </c>
    </row>
    <row r="410" spans="1:11">
      <c r="A410" s="304"/>
      <c r="B410" s="304"/>
      <c r="C410" s="320"/>
      <c r="D410" s="317"/>
      <c r="E410" s="318"/>
      <c r="F410" s="301"/>
      <c r="G410" s="301"/>
      <c r="H410" s="301"/>
      <c r="I410" s="301"/>
      <c r="J410" s="319"/>
      <c r="K410" s="301"/>
    </row>
    <row r="411" spans="1:11">
      <c r="A411" s="304"/>
      <c r="B411" s="304"/>
      <c r="C411" s="320"/>
      <c r="D411" s="317"/>
      <c r="E411" s="318"/>
      <c r="F411" s="301"/>
      <c r="G411" s="301"/>
      <c r="H411" s="301"/>
      <c r="I411" s="301"/>
      <c r="J411" s="319"/>
      <c r="K411" s="301"/>
    </row>
    <row r="412" spans="1:11">
      <c r="A412" s="304"/>
      <c r="B412" s="304"/>
      <c r="C412" s="320"/>
      <c r="D412" s="317"/>
      <c r="E412" s="318"/>
      <c r="F412" s="301"/>
      <c r="G412" s="301"/>
      <c r="H412" s="301"/>
      <c r="I412" s="301"/>
      <c r="J412" s="319"/>
      <c r="K412" s="301"/>
    </row>
    <row r="413" spans="1:11">
      <c r="A413" s="304"/>
      <c r="B413" s="304"/>
      <c r="C413" s="320"/>
      <c r="D413" s="317"/>
      <c r="E413" s="318"/>
      <c r="F413" s="301"/>
      <c r="G413" s="301"/>
      <c r="H413" s="301"/>
      <c r="I413" s="301"/>
      <c r="J413" s="319"/>
      <c r="K413" s="301"/>
    </row>
    <row r="414" spans="1:11">
      <c r="A414" s="304"/>
      <c r="B414" s="304"/>
      <c r="C414" s="320"/>
      <c r="D414" s="317"/>
      <c r="E414" s="318"/>
      <c r="F414" s="301"/>
      <c r="G414" s="301"/>
      <c r="H414" s="301"/>
      <c r="I414" s="301"/>
      <c r="J414" s="319"/>
      <c r="K414" s="301"/>
    </row>
    <row r="415" spans="1:11">
      <c r="A415" s="304"/>
      <c r="B415" s="304"/>
      <c r="C415" s="320"/>
      <c r="D415" s="317"/>
      <c r="E415" s="318"/>
      <c r="F415" s="301"/>
      <c r="G415" s="301"/>
      <c r="H415" s="301"/>
      <c r="I415" s="301"/>
      <c r="J415" s="319"/>
      <c r="K415" s="301"/>
    </row>
    <row r="416" spans="1:11">
      <c r="A416" s="304"/>
      <c r="B416" s="304"/>
      <c r="C416" s="320"/>
      <c r="D416" s="317"/>
      <c r="E416" s="318"/>
      <c r="F416" s="301"/>
      <c r="G416" s="301"/>
      <c r="H416" s="301"/>
      <c r="I416" s="301"/>
      <c r="J416" s="319"/>
      <c r="K416" s="301"/>
    </row>
    <row r="417" spans="1:11">
      <c r="A417" s="304"/>
      <c r="B417" s="304"/>
      <c r="C417" s="320"/>
      <c r="D417" s="317"/>
      <c r="E417" s="318"/>
      <c r="F417" s="301"/>
      <c r="G417" s="301"/>
      <c r="H417" s="301"/>
      <c r="I417" s="301"/>
      <c r="J417" s="319"/>
      <c r="K417" s="301"/>
    </row>
    <row r="418" spans="1:11">
      <c r="A418" s="304"/>
      <c r="B418" s="304"/>
      <c r="C418" s="320"/>
      <c r="D418" s="317"/>
      <c r="E418" s="318"/>
      <c r="F418" s="301"/>
      <c r="G418" s="301"/>
      <c r="H418" s="301"/>
      <c r="I418" s="301"/>
      <c r="J418" s="319"/>
      <c r="K418" s="301"/>
    </row>
    <row r="419" spans="1:11">
      <c r="A419" s="304"/>
      <c r="B419" s="304"/>
      <c r="C419" s="320"/>
      <c r="D419" s="317"/>
      <c r="E419" s="318"/>
      <c r="F419" s="301"/>
      <c r="G419" s="301"/>
      <c r="H419" s="301"/>
      <c r="I419" s="301"/>
      <c r="J419" s="319"/>
      <c r="K419" s="301"/>
    </row>
    <row r="420" spans="1:11">
      <c r="A420" s="304"/>
      <c r="B420" s="304"/>
      <c r="C420" s="320"/>
      <c r="D420" s="317"/>
      <c r="E420" s="318"/>
      <c r="F420" s="301"/>
      <c r="G420" s="301"/>
      <c r="H420" s="301"/>
      <c r="I420" s="301"/>
      <c r="J420" s="319"/>
      <c r="K420" s="301"/>
    </row>
    <row r="421" spans="1:11">
      <c r="A421" s="304"/>
      <c r="B421" s="304"/>
      <c r="C421" s="320"/>
      <c r="D421" s="317"/>
      <c r="E421" s="318"/>
      <c r="F421" s="301"/>
      <c r="G421" s="301"/>
      <c r="H421" s="301"/>
      <c r="I421" s="301"/>
      <c r="J421" s="319"/>
      <c r="K421" s="301"/>
    </row>
    <row r="422" spans="1:11">
      <c r="A422" s="304"/>
      <c r="B422" s="304"/>
      <c r="C422" s="320"/>
      <c r="D422" s="317"/>
      <c r="E422" s="318"/>
      <c r="F422" s="301"/>
      <c r="G422" s="301"/>
      <c r="H422" s="301"/>
      <c r="I422" s="301"/>
      <c r="J422" s="319"/>
      <c r="K422" s="301"/>
    </row>
    <row r="423" spans="1:11">
      <c r="A423" s="304"/>
      <c r="B423" s="304"/>
      <c r="C423" s="320"/>
      <c r="D423" s="317"/>
      <c r="E423" s="318"/>
      <c r="F423" s="301"/>
      <c r="G423" s="301"/>
      <c r="H423" s="301"/>
      <c r="I423" s="301"/>
      <c r="J423" s="319"/>
      <c r="K423" s="301"/>
    </row>
    <row r="424" spans="1:11">
      <c r="A424" s="304"/>
      <c r="B424" s="304"/>
      <c r="C424" s="320"/>
      <c r="D424" s="317"/>
      <c r="E424" s="318"/>
      <c r="F424" s="301"/>
      <c r="G424" s="301"/>
      <c r="H424" s="301"/>
      <c r="I424" s="301"/>
      <c r="J424" s="319"/>
      <c r="K424" s="301"/>
    </row>
    <row r="425" spans="1:11">
      <c r="A425" s="304"/>
      <c r="B425" s="304"/>
      <c r="C425" s="320"/>
      <c r="D425" s="317"/>
      <c r="E425" s="318"/>
      <c r="F425" s="301"/>
      <c r="G425" s="301"/>
      <c r="H425" s="301"/>
      <c r="I425" s="301"/>
      <c r="J425" s="319"/>
      <c r="K425" s="301"/>
    </row>
    <row r="426" spans="1:11">
      <c r="A426" s="304"/>
      <c r="B426" s="304"/>
      <c r="C426" s="320"/>
      <c r="D426" s="317"/>
      <c r="E426" s="318"/>
      <c r="F426" s="301"/>
      <c r="G426" s="301"/>
      <c r="H426" s="301"/>
      <c r="I426" s="301"/>
      <c r="J426" s="319"/>
      <c r="K426" s="301"/>
    </row>
    <row r="427" spans="1:11">
      <c r="A427" s="304"/>
      <c r="B427" s="304"/>
      <c r="C427" s="320"/>
      <c r="D427" s="317"/>
      <c r="E427" s="318"/>
      <c r="F427" s="301"/>
      <c r="G427" s="301"/>
      <c r="H427" s="301"/>
      <c r="I427" s="301"/>
      <c r="J427" s="319"/>
      <c r="K427" s="301"/>
    </row>
    <row r="428" spans="1:11">
      <c r="A428" s="304"/>
      <c r="B428" s="304"/>
      <c r="C428" s="320"/>
      <c r="D428" s="317"/>
      <c r="E428" s="318"/>
      <c r="F428" s="301"/>
      <c r="G428" s="301"/>
      <c r="H428" s="301"/>
      <c r="I428" s="301"/>
      <c r="J428" s="319"/>
      <c r="K428" s="301"/>
    </row>
    <row r="429" spans="1:11">
      <c r="A429" s="304"/>
      <c r="B429" s="304"/>
      <c r="C429" s="320"/>
      <c r="D429" s="317"/>
      <c r="E429" s="318"/>
      <c r="F429" s="301"/>
      <c r="G429" s="301"/>
      <c r="H429" s="301"/>
      <c r="I429" s="301"/>
      <c r="J429" s="319"/>
    </row>
    <row r="430" spans="1:11">
      <c r="A430" s="304"/>
      <c r="B430" s="304"/>
      <c r="C430" s="320"/>
      <c r="D430" s="317"/>
      <c r="E430" s="318"/>
      <c r="F430" s="301"/>
      <c r="G430" s="301"/>
      <c r="H430" s="301"/>
      <c r="I430" s="301"/>
      <c r="J430" s="319"/>
    </row>
    <row r="431" spans="1:11">
      <c r="A431" s="304"/>
      <c r="B431" s="304"/>
      <c r="C431" s="320"/>
      <c r="D431" s="317"/>
      <c r="E431" s="318"/>
      <c r="F431" s="301"/>
      <c r="G431" s="301"/>
      <c r="H431" s="301"/>
      <c r="I431" s="301"/>
      <c r="J431" s="319"/>
    </row>
    <row r="432" spans="1:11">
      <c r="A432" s="304"/>
      <c r="B432" s="304"/>
      <c r="C432" s="320"/>
      <c r="D432" s="317"/>
      <c r="E432" s="318"/>
      <c r="F432" s="301"/>
      <c r="G432" s="301"/>
      <c r="H432" s="301"/>
      <c r="I432" s="301"/>
      <c r="J432" s="319"/>
    </row>
    <row r="433" spans="1:10">
      <c r="A433" s="304"/>
      <c r="B433" s="304"/>
      <c r="C433" s="320"/>
      <c r="D433" s="317"/>
      <c r="E433" s="318"/>
      <c r="F433" s="301"/>
      <c r="G433" s="301"/>
      <c r="H433" s="301"/>
      <c r="I433" s="301"/>
      <c r="J433" s="319"/>
    </row>
    <row r="434" spans="1:10">
      <c r="A434" s="304"/>
      <c r="B434" s="304"/>
      <c r="C434" s="320"/>
      <c r="D434" s="317"/>
      <c r="E434" s="318"/>
      <c r="F434" s="301"/>
      <c r="G434" s="301"/>
      <c r="H434" s="301"/>
      <c r="I434" s="301"/>
      <c r="J434" s="319"/>
    </row>
    <row r="435" spans="1:10">
      <c r="A435" s="304"/>
      <c r="B435" s="304"/>
      <c r="C435" s="320"/>
      <c r="D435" s="317"/>
      <c r="E435" s="318"/>
      <c r="F435" s="301"/>
      <c r="G435" s="301"/>
      <c r="H435" s="301"/>
      <c r="I435" s="301"/>
      <c r="J435" s="319"/>
    </row>
    <row r="436" spans="1:10">
      <c r="A436" s="304"/>
      <c r="B436" s="304"/>
      <c r="C436" s="320"/>
      <c r="D436" s="317"/>
      <c r="E436" s="318"/>
      <c r="F436" s="301"/>
      <c r="G436" s="301"/>
      <c r="H436" s="301"/>
      <c r="I436" s="301"/>
      <c r="J436" s="319"/>
    </row>
    <row r="437" spans="1:10">
      <c r="A437" s="304"/>
      <c r="B437" s="304"/>
      <c r="C437" s="320"/>
      <c r="D437" s="317"/>
      <c r="E437" s="318"/>
      <c r="F437" s="301"/>
      <c r="G437" s="301"/>
      <c r="H437" s="301"/>
      <c r="I437" s="301"/>
      <c r="J437" s="319"/>
    </row>
    <row r="438" spans="1:10">
      <c r="A438" s="304"/>
      <c r="B438" s="304"/>
      <c r="C438" s="320"/>
      <c r="D438" s="317"/>
      <c r="E438" s="318"/>
      <c r="F438" s="301"/>
      <c r="G438" s="301"/>
      <c r="H438" s="301"/>
      <c r="I438" s="301"/>
      <c r="J438" s="319"/>
    </row>
    <row r="439" spans="1:10">
      <c r="A439" s="304"/>
      <c r="B439" s="304"/>
      <c r="C439" s="320"/>
      <c r="D439" s="317"/>
      <c r="E439" s="318"/>
      <c r="F439" s="301"/>
      <c r="G439" s="301"/>
      <c r="H439" s="301"/>
      <c r="I439" s="301"/>
      <c r="J439" s="319"/>
    </row>
    <row r="440" spans="1:10">
      <c r="A440" s="304"/>
      <c r="B440" s="304"/>
      <c r="C440" s="320"/>
      <c r="D440" s="317"/>
      <c r="E440" s="318"/>
      <c r="F440" s="301"/>
      <c r="G440" s="301"/>
      <c r="H440" s="301"/>
      <c r="I440" s="301"/>
      <c r="J440" s="319"/>
    </row>
    <row r="441" spans="1:10">
      <c r="A441" s="304"/>
      <c r="B441" s="304"/>
      <c r="C441" s="320"/>
      <c r="D441" s="317"/>
      <c r="E441" s="318"/>
      <c r="F441" s="301"/>
      <c r="G441" s="301"/>
      <c r="H441" s="301"/>
      <c r="I441" s="301"/>
      <c r="J441" s="319"/>
    </row>
    <row r="442" spans="1:10">
      <c r="A442" s="304"/>
      <c r="B442" s="304"/>
      <c r="C442" s="320"/>
      <c r="D442" s="317"/>
      <c r="E442" s="318"/>
      <c r="F442" s="301"/>
      <c r="G442" s="301"/>
      <c r="H442" s="301"/>
      <c r="I442" s="301"/>
      <c r="J442" s="319"/>
    </row>
    <row r="443" spans="1:10">
      <c r="A443" s="304"/>
      <c r="B443" s="304"/>
      <c r="C443" s="320"/>
      <c r="D443" s="317"/>
      <c r="E443" s="318"/>
      <c r="F443" s="301"/>
      <c r="G443" s="301"/>
      <c r="H443" s="301"/>
      <c r="I443" s="301"/>
      <c r="J443" s="319"/>
    </row>
    <row r="444" spans="1:10">
      <c r="A444" s="304"/>
      <c r="B444" s="304"/>
      <c r="C444" s="320"/>
      <c r="D444" s="317"/>
      <c r="E444" s="318"/>
      <c r="F444" s="301"/>
      <c r="G444" s="301"/>
      <c r="H444" s="301"/>
      <c r="I444" s="301"/>
      <c r="J444" s="319"/>
    </row>
    <row r="445" spans="1:10">
      <c r="A445" s="304"/>
      <c r="B445" s="304"/>
      <c r="C445" s="320"/>
      <c r="D445" s="317"/>
      <c r="E445" s="318"/>
      <c r="F445" s="301"/>
      <c r="G445" s="301"/>
      <c r="H445" s="301"/>
      <c r="I445" s="301"/>
      <c r="J445" s="319"/>
    </row>
    <row r="446" spans="1:10">
      <c r="A446" s="304"/>
      <c r="B446" s="304"/>
      <c r="C446" s="320"/>
      <c r="D446" s="317"/>
      <c r="E446" s="318"/>
      <c r="F446" s="301"/>
      <c r="G446" s="301"/>
      <c r="H446" s="301"/>
      <c r="I446" s="301"/>
      <c r="J446" s="319"/>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V5033"/>
  <sheetViews>
    <sheetView workbookViewId="0">
      <selection activeCell="O20" sqref="O20"/>
    </sheetView>
  </sheetViews>
  <sheetFormatPr defaultColWidth="11.7109375" defaultRowHeight="12"/>
  <cols>
    <col min="1" max="1" width="4.42578125" style="334" customWidth="1"/>
    <col min="2" max="2" width="16" style="339" bestFit="1" customWidth="1"/>
    <col min="3" max="3" width="49.28515625" style="339" customWidth="1"/>
    <col min="4" max="4" width="6.28515625" style="334" customWidth="1"/>
    <col min="5" max="5" width="13.42578125" style="334" customWidth="1"/>
    <col min="6" max="6" width="12.7109375" style="334" customWidth="1"/>
    <col min="7" max="7" width="16.28515625" style="334" customWidth="1"/>
    <col min="8" max="10" width="11.7109375" style="334"/>
    <col min="11" max="11" width="11.7109375" style="334" customWidth="1"/>
    <col min="12" max="13" width="11.7109375" style="334" hidden="1" customWidth="1"/>
    <col min="14" max="16384" width="11.7109375" style="334"/>
  </cols>
  <sheetData>
    <row r="1" spans="1:14" ht="15.6">
      <c r="A1" s="650" t="s">
        <v>5134</v>
      </c>
      <c r="B1" s="650"/>
      <c r="C1" s="650"/>
      <c r="D1" s="650"/>
      <c r="E1" s="650"/>
      <c r="F1" s="650"/>
      <c r="G1" s="650"/>
      <c r="H1" s="333"/>
      <c r="I1" s="333"/>
    </row>
    <row r="2" spans="1:14">
      <c r="A2" s="335" t="s">
        <v>5135</v>
      </c>
      <c r="B2" s="336" t="str">
        <f>[1]Stavba!CisloStavby</f>
        <v>0001</v>
      </c>
      <c r="C2" s="651" t="str">
        <f>[1]Stavba!NazevStavby</f>
        <v>Tělocvična Jívanská</v>
      </c>
      <c r="D2" s="651"/>
      <c r="E2" s="651"/>
      <c r="F2" s="651"/>
      <c r="G2" s="651"/>
      <c r="H2" s="651"/>
      <c r="I2" s="651"/>
      <c r="J2" s="651"/>
      <c r="K2" s="651"/>
    </row>
    <row r="3" spans="1:14">
      <c r="A3" s="335" t="s">
        <v>5136</v>
      </c>
      <c r="B3" s="336" t="str">
        <f>cisloobjektu</f>
        <v>20.011</v>
      </c>
      <c r="C3" s="652" t="str">
        <f>[1]Stavba!E3</f>
        <v>Tělocvična Jívanská</v>
      </c>
      <c r="D3" s="652"/>
      <c r="E3" s="652"/>
      <c r="F3" s="652"/>
      <c r="G3" s="652"/>
      <c r="H3" s="652"/>
      <c r="I3" s="652"/>
      <c r="J3" s="652"/>
      <c r="K3" s="652"/>
    </row>
    <row r="4" spans="1:14">
      <c r="A4" s="337" t="s">
        <v>5137</v>
      </c>
      <c r="B4" s="338" t="str">
        <f>CisloStavebnihoRozpoctu</f>
        <v>01</v>
      </c>
      <c r="C4" s="653" t="s">
        <v>5688</v>
      </c>
      <c r="D4" s="653"/>
      <c r="E4" s="653"/>
      <c r="F4" s="653"/>
      <c r="G4" s="653"/>
      <c r="H4" s="653"/>
      <c r="I4" s="653"/>
      <c r="J4" s="653"/>
      <c r="K4" s="653"/>
    </row>
    <row r="5" spans="1:14">
      <c r="D5" s="340"/>
      <c r="H5" s="333"/>
      <c r="I5" s="333"/>
    </row>
    <row r="6" spans="1:14" ht="24">
      <c r="A6" s="341" t="s">
        <v>5138</v>
      </c>
      <c r="B6" s="342" t="s">
        <v>5139</v>
      </c>
      <c r="C6" s="342" t="s">
        <v>5140</v>
      </c>
      <c r="D6" s="343" t="s">
        <v>122</v>
      </c>
      <c r="E6" s="341" t="s">
        <v>4006</v>
      </c>
      <c r="F6" s="341" t="s">
        <v>5141</v>
      </c>
      <c r="G6" s="344" t="s">
        <v>5142</v>
      </c>
      <c r="H6" s="345" t="s">
        <v>5143</v>
      </c>
      <c r="I6" s="345" t="s">
        <v>5144</v>
      </c>
      <c r="J6" s="346" t="s">
        <v>5145</v>
      </c>
      <c r="K6" s="346" t="s">
        <v>5146</v>
      </c>
      <c r="L6" s="346" t="s">
        <v>35</v>
      </c>
      <c r="M6" s="346" t="s">
        <v>5147</v>
      </c>
    </row>
    <row r="7" spans="1:14">
      <c r="A7" s="347"/>
      <c r="B7" s="348"/>
      <c r="C7" s="348"/>
      <c r="D7" s="349"/>
      <c r="E7" s="350"/>
      <c r="F7" s="351"/>
      <c r="G7" s="351"/>
      <c r="H7" s="352"/>
      <c r="I7" s="352"/>
      <c r="J7" s="351"/>
      <c r="K7" s="351"/>
      <c r="L7" s="351"/>
      <c r="M7" s="351"/>
    </row>
    <row r="8" spans="1:14">
      <c r="A8" s="353" t="s">
        <v>5148</v>
      </c>
      <c r="B8" s="354" t="s">
        <v>5149</v>
      </c>
      <c r="C8" s="355" t="s">
        <v>5150</v>
      </c>
      <c r="D8" s="356"/>
      <c r="E8" s="357"/>
      <c r="F8" s="358"/>
      <c r="G8" s="358">
        <f>SUM(G9:G137)</f>
        <v>0</v>
      </c>
      <c r="H8" s="359"/>
      <c r="I8" s="359">
        <f>SUM(I9:I137)</f>
        <v>0</v>
      </c>
      <c r="J8" s="358"/>
      <c r="K8" s="360">
        <f>SUM(K9:K137)</f>
        <v>0</v>
      </c>
      <c r="L8" s="361"/>
      <c r="M8" s="361">
        <f>SUM(M9:M56)</f>
        <v>0</v>
      </c>
    </row>
    <row r="9" spans="1:14">
      <c r="A9" s="362">
        <v>1</v>
      </c>
      <c r="B9" s="363"/>
      <c r="C9" s="364" t="s">
        <v>5151</v>
      </c>
      <c r="D9" s="365" t="s">
        <v>316</v>
      </c>
      <c r="E9" s="584">
        <v>1</v>
      </c>
      <c r="F9" s="366">
        <f t="shared" ref="F9:F94" si="0">H9+J9</f>
        <v>0</v>
      </c>
      <c r="G9" s="366">
        <f>E9*F9</f>
        <v>0</v>
      </c>
      <c r="H9" s="367"/>
      <c r="I9" s="368">
        <f>ROUND(E9*H9,2)</f>
        <v>0</v>
      </c>
      <c r="J9" s="369"/>
      <c r="K9" s="370">
        <f>ROUND(E9*J9,2)</f>
        <v>0</v>
      </c>
      <c r="L9" s="371">
        <v>21</v>
      </c>
      <c r="M9" s="371">
        <f t="shared" ref="M9:M102" si="1">G9*(1+L9/100)</f>
        <v>0</v>
      </c>
    </row>
    <row r="10" spans="1:14">
      <c r="A10" s="362">
        <v>2</v>
      </c>
      <c r="B10" s="363"/>
      <c r="C10" s="364" t="s">
        <v>5151</v>
      </c>
      <c r="D10" s="365" t="s">
        <v>316</v>
      </c>
      <c r="E10" s="584">
        <v>1</v>
      </c>
      <c r="F10" s="366">
        <f t="shared" si="0"/>
        <v>0</v>
      </c>
      <c r="G10" s="366">
        <f t="shared" ref="G10:G95" si="2">E10*F10</f>
        <v>0</v>
      </c>
      <c r="H10" s="367"/>
      <c r="I10" s="368">
        <f t="shared" ref="I10:I95" si="3">ROUND(E10*H10,2)</f>
        <v>0</v>
      </c>
      <c r="J10" s="369"/>
      <c r="K10" s="370">
        <f t="shared" ref="K10:K95" si="4">ROUND(E10*J10,2)</f>
        <v>0</v>
      </c>
      <c r="L10" s="371">
        <v>21</v>
      </c>
      <c r="M10" s="371">
        <f t="shared" si="1"/>
        <v>0</v>
      </c>
    </row>
    <row r="11" spans="1:14" ht="24">
      <c r="A11" s="362">
        <v>3</v>
      </c>
      <c r="B11" s="363"/>
      <c r="C11" s="364" t="s">
        <v>5152</v>
      </c>
      <c r="D11" s="365" t="s">
        <v>316</v>
      </c>
      <c r="E11" s="584">
        <v>3</v>
      </c>
      <c r="F11" s="366">
        <f t="shared" si="0"/>
        <v>0</v>
      </c>
      <c r="G11" s="366">
        <f t="shared" si="2"/>
        <v>0</v>
      </c>
      <c r="H11" s="367"/>
      <c r="I11" s="368">
        <f t="shared" si="3"/>
        <v>0</v>
      </c>
      <c r="J11" s="369"/>
      <c r="K11" s="370">
        <f t="shared" si="4"/>
        <v>0</v>
      </c>
      <c r="L11" s="371">
        <v>21</v>
      </c>
      <c r="M11" s="371">
        <f t="shared" si="1"/>
        <v>0</v>
      </c>
    </row>
    <row r="12" spans="1:14">
      <c r="A12" s="362">
        <v>4</v>
      </c>
      <c r="B12" s="363"/>
      <c r="C12" s="364" t="s">
        <v>5709</v>
      </c>
      <c r="D12" s="365" t="s">
        <v>316</v>
      </c>
      <c r="E12" s="584">
        <v>1</v>
      </c>
      <c r="F12" s="366">
        <f t="shared" si="0"/>
        <v>0</v>
      </c>
      <c r="G12" s="366">
        <f t="shared" si="2"/>
        <v>0</v>
      </c>
      <c r="H12" s="367"/>
      <c r="I12" s="368">
        <f t="shared" si="3"/>
        <v>0</v>
      </c>
      <c r="J12" s="369"/>
      <c r="K12" s="370">
        <f t="shared" si="4"/>
        <v>0</v>
      </c>
      <c r="L12" s="371">
        <v>21</v>
      </c>
      <c r="M12" s="371">
        <f t="shared" si="1"/>
        <v>0</v>
      </c>
      <c r="N12" s="587"/>
    </row>
    <row r="13" spans="1:14">
      <c r="A13" s="362">
        <v>5</v>
      </c>
      <c r="B13" s="363"/>
      <c r="C13" s="364" t="s">
        <v>5710</v>
      </c>
      <c r="D13" s="365" t="s">
        <v>188</v>
      </c>
      <c r="E13" s="584">
        <v>5</v>
      </c>
      <c r="F13" s="366">
        <f t="shared" si="0"/>
        <v>0</v>
      </c>
      <c r="G13" s="366">
        <f t="shared" si="2"/>
        <v>0</v>
      </c>
      <c r="H13" s="367"/>
      <c r="I13" s="368">
        <f t="shared" si="3"/>
        <v>0</v>
      </c>
      <c r="J13" s="369"/>
      <c r="K13" s="370">
        <f t="shared" si="4"/>
        <v>0</v>
      </c>
      <c r="L13" s="371">
        <v>21</v>
      </c>
      <c r="M13" s="371">
        <f t="shared" si="1"/>
        <v>0</v>
      </c>
      <c r="N13" s="587"/>
    </row>
    <row r="14" spans="1:14">
      <c r="A14" s="362">
        <v>6</v>
      </c>
      <c r="B14" s="363"/>
      <c r="C14" s="364" t="s">
        <v>5711</v>
      </c>
      <c r="D14" s="365" t="s">
        <v>316</v>
      </c>
      <c r="E14" s="584">
        <v>2</v>
      </c>
      <c r="F14" s="366">
        <f t="shared" si="0"/>
        <v>0</v>
      </c>
      <c r="G14" s="366">
        <f t="shared" si="2"/>
        <v>0</v>
      </c>
      <c r="H14" s="367"/>
      <c r="I14" s="368">
        <f t="shared" si="3"/>
        <v>0</v>
      </c>
      <c r="J14" s="369"/>
      <c r="K14" s="370">
        <f t="shared" si="4"/>
        <v>0</v>
      </c>
      <c r="L14" s="371">
        <v>21</v>
      </c>
      <c r="M14" s="371">
        <f t="shared" si="1"/>
        <v>0</v>
      </c>
      <c r="N14" s="587"/>
    </row>
    <row r="15" spans="1:14">
      <c r="A15" s="362">
        <v>7</v>
      </c>
      <c r="B15" s="363"/>
      <c r="C15" s="364" t="s">
        <v>5712</v>
      </c>
      <c r="D15" s="365" t="s">
        <v>188</v>
      </c>
      <c r="E15" s="584">
        <v>2</v>
      </c>
      <c r="F15" s="366">
        <f t="shared" si="0"/>
        <v>0</v>
      </c>
      <c r="G15" s="366">
        <f t="shared" si="2"/>
        <v>0</v>
      </c>
      <c r="H15" s="367"/>
      <c r="I15" s="368">
        <f t="shared" si="3"/>
        <v>0</v>
      </c>
      <c r="J15" s="369"/>
      <c r="K15" s="370">
        <f t="shared" si="4"/>
        <v>0</v>
      </c>
      <c r="L15" s="371">
        <v>21</v>
      </c>
      <c r="M15" s="371">
        <f t="shared" si="1"/>
        <v>0</v>
      </c>
      <c r="N15" s="587"/>
    </row>
    <row r="16" spans="1:14">
      <c r="A16" s="362">
        <v>8</v>
      </c>
      <c r="B16" s="363"/>
      <c r="C16" s="364" t="s">
        <v>5713</v>
      </c>
      <c r="D16" s="365" t="s">
        <v>188</v>
      </c>
      <c r="E16" s="584">
        <v>8</v>
      </c>
      <c r="F16" s="366">
        <f t="shared" si="0"/>
        <v>0</v>
      </c>
      <c r="G16" s="366">
        <f t="shared" si="2"/>
        <v>0</v>
      </c>
      <c r="H16" s="367"/>
      <c r="I16" s="368">
        <f t="shared" si="3"/>
        <v>0</v>
      </c>
      <c r="J16" s="369"/>
      <c r="K16" s="370">
        <f t="shared" si="4"/>
        <v>0</v>
      </c>
      <c r="L16" s="371">
        <v>21</v>
      </c>
      <c r="M16" s="371">
        <f t="shared" si="1"/>
        <v>0</v>
      </c>
      <c r="N16" s="587"/>
    </row>
    <row r="17" spans="1:14">
      <c r="A17" s="362">
        <v>9</v>
      </c>
      <c r="B17" s="363"/>
      <c r="C17" s="364" t="s">
        <v>5714</v>
      </c>
      <c r="D17" s="372" t="s">
        <v>188</v>
      </c>
      <c r="E17" s="566">
        <v>1</v>
      </c>
      <c r="F17" s="366">
        <f t="shared" si="0"/>
        <v>0</v>
      </c>
      <c r="G17" s="366">
        <f t="shared" si="2"/>
        <v>0</v>
      </c>
      <c r="H17" s="374"/>
      <c r="I17" s="368">
        <f t="shared" si="3"/>
        <v>0</v>
      </c>
      <c r="J17" s="374"/>
      <c r="K17" s="370">
        <f t="shared" si="4"/>
        <v>0</v>
      </c>
      <c r="L17" s="371">
        <v>21</v>
      </c>
      <c r="M17" s="371">
        <f t="shared" si="1"/>
        <v>0</v>
      </c>
      <c r="N17" s="587"/>
    </row>
    <row r="18" spans="1:14">
      <c r="A18" s="362">
        <v>10</v>
      </c>
      <c r="B18" s="363"/>
      <c r="C18" s="364" t="s">
        <v>5715</v>
      </c>
      <c r="D18" s="372" t="s">
        <v>188</v>
      </c>
      <c r="E18" s="566">
        <v>1</v>
      </c>
      <c r="F18" s="366">
        <f t="shared" si="0"/>
        <v>0</v>
      </c>
      <c r="G18" s="366">
        <f t="shared" si="2"/>
        <v>0</v>
      </c>
      <c r="H18" s="374"/>
      <c r="I18" s="368">
        <f t="shared" si="3"/>
        <v>0</v>
      </c>
      <c r="J18" s="374"/>
      <c r="K18" s="370">
        <f t="shared" si="4"/>
        <v>0</v>
      </c>
      <c r="L18" s="371">
        <v>21</v>
      </c>
      <c r="M18" s="371">
        <f t="shared" si="1"/>
        <v>0</v>
      </c>
      <c r="N18" s="587"/>
    </row>
    <row r="19" spans="1:14">
      <c r="A19" s="362">
        <v>11</v>
      </c>
      <c r="B19" s="363"/>
      <c r="C19" s="364" t="s">
        <v>5716</v>
      </c>
      <c r="D19" s="372" t="s">
        <v>188</v>
      </c>
      <c r="E19" s="566">
        <v>3</v>
      </c>
      <c r="F19" s="366">
        <f t="shared" si="0"/>
        <v>0</v>
      </c>
      <c r="G19" s="366">
        <f t="shared" si="2"/>
        <v>0</v>
      </c>
      <c r="H19" s="374"/>
      <c r="I19" s="368">
        <f t="shared" si="3"/>
        <v>0</v>
      </c>
      <c r="J19" s="374"/>
      <c r="K19" s="370">
        <f t="shared" si="4"/>
        <v>0</v>
      </c>
      <c r="L19" s="371">
        <v>21</v>
      </c>
      <c r="M19" s="371">
        <f t="shared" si="1"/>
        <v>0</v>
      </c>
      <c r="N19" s="588"/>
    </row>
    <row r="20" spans="1:14">
      <c r="A20" s="362">
        <v>12</v>
      </c>
      <c r="B20" s="363"/>
      <c r="C20" s="364" t="s">
        <v>5717</v>
      </c>
      <c r="D20" s="372" t="s">
        <v>188</v>
      </c>
      <c r="E20" s="566">
        <v>1</v>
      </c>
      <c r="F20" s="366">
        <f t="shared" si="0"/>
        <v>0</v>
      </c>
      <c r="G20" s="366">
        <f t="shared" si="2"/>
        <v>0</v>
      </c>
      <c r="H20" s="374"/>
      <c r="I20" s="368">
        <f t="shared" si="3"/>
        <v>0</v>
      </c>
      <c r="J20" s="374"/>
      <c r="K20" s="370">
        <f t="shared" si="4"/>
        <v>0</v>
      </c>
      <c r="L20" s="371">
        <v>21</v>
      </c>
      <c r="M20" s="371">
        <f t="shared" si="1"/>
        <v>0</v>
      </c>
      <c r="N20" s="588"/>
    </row>
    <row r="21" spans="1:14">
      <c r="A21" s="362">
        <v>13</v>
      </c>
      <c r="B21" s="363"/>
      <c r="C21" s="364" t="s">
        <v>5718</v>
      </c>
      <c r="D21" s="372" t="s">
        <v>188</v>
      </c>
      <c r="E21" s="566">
        <v>4</v>
      </c>
      <c r="F21" s="366">
        <f t="shared" si="0"/>
        <v>0</v>
      </c>
      <c r="G21" s="366">
        <f t="shared" si="2"/>
        <v>0</v>
      </c>
      <c r="H21" s="374"/>
      <c r="I21" s="368">
        <f t="shared" si="3"/>
        <v>0</v>
      </c>
      <c r="J21" s="374"/>
      <c r="K21" s="370">
        <f t="shared" si="4"/>
        <v>0</v>
      </c>
      <c r="L21" s="371">
        <v>21</v>
      </c>
      <c r="M21" s="371">
        <f t="shared" si="1"/>
        <v>0</v>
      </c>
      <c r="N21" s="588"/>
    </row>
    <row r="22" spans="1:14">
      <c r="A22" s="362">
        <v>14</v>
      </c>
      <c r="B22" s="363"/>
      <c r="C22" s="364" t="s">
        <v>5719</v>
      </c>
      <c r="D22" s="372" t="s">
        <v>188</v>
      </c>
      <c r="E22" s="566">
        <v>4</v>
      </c>
      <c r="F22" s="366">
        <f t="shared" si="0"/>
        <v>0</v>
      </c>
      <c r="G22" s="366">
        <f t="shared" si="2"/>
        <v>0</v>
      </c>
      <c r="H22" s="374"/>
      <c r="I22" s="368">
        <f t="shared" si="3"/>
        <v>0</v>
      </c>
      <c r="J22" s="374"/>
      <c r="K22" s="370">
        <f t="shared" si="4"/>
        <v>0</v>
      </c>
      <c r="L22" s="371">
        <v>21</v>
      </c>
      <c r="M22" s="371">
        <f t="shared" si="1"/>
        <v>0</v>
      </c>
      <c r="N22" s="588"/>
    </row>
    <row r="23" spans="1:14">
      <c r="A23" s="362">
        <v>15</v>
      </c>
      <c r="B23" s="363"/>
      <c r="C23" s="364" t="s">
        <v>5720</v>
      </c>
      <c r="D23" s="372" t="s">
        <v>188</v>
      </c>
      <c r="E23" s="566">
        <v>1</v>
      </c>
      <c r="F23" s="366">
        <f t="shared" si="0"/>
        <v>0</v>
      </c>
      <c r="G23" s="366">
        <f t="shared" si="2"/>
        <v>0</v>
      </c>
      <c r="H23" s="374"/>
      <c r="I23" s="368">
        <f t="shared" si="3"/>
        <v>0</v>
      </c>
      <c r="J23" s="374"/>
      <c r="K23" s="370">
        <f t="shared" si="4"/>
        <v>0</v>
      </c>
      <c r="L23" s="371">
        <v>21</v>
      </c>
      <c r="M23" s="371">
        <f t="shared" si="1"/>
        <v>0</v>
      </c>
      <c r="N23" s="588"/>
    </row>
    <row r="24" spans="1:14">
      <c r="A24" s="362">
        <v>16</v>
      </c>
      <c r="B24" s="363"/>
      <c r="C24" s="364" t="s">
        <v>5721</v>
      </c>
      <c r="D24" s="372" t="s">
        <v>188</v>
      </c>
      <c r="E24" s="566">
        <v>3</v>
      </c>
      <c r="F24" s="366">
        <f t="shared" si="0"/>
        <v>0</v>
      </c>
      <c r="G24" s="366">
        <f t="shared" si="2"/>
        <v>0</v>
      </c>
      <c r="H24" s="374"/>
      <c r="I24" s="368">
        <f t="shared" si="3"/>
        <v>0</v>
      </c>
      <c r="J24" s="374"/>
      <c r="K24" s="370">
        <f t="shared" si="4"/>
        <v>0</v>
      </c>
      <c r="L24" s="371">
        <v>21</v>
      </c>
      <c r="M24" s="371">
        <f t="shared" si="1"/>
        <v>0</v>
      </c>
      <c r="N24" s="588"/>
    </row>
    <row r="25" spans="1:14">
      <c r="A25" s="362">
        <v>17</v>
      </c>
      <c r="B25" s="363"/>
      <c r="C25" s="364" t="s">
        <v>5722</v>
      </c>
      <c r="D25" s="372" t="s">
        <v>188</v>
      </c>
      <c r="E25" s="566">
        <v>48</v>
      </c>
      <c r="F25" s="366">
        <f t="shared" si="0"/>
        <v>0</v>
      </c>
      <c r="G25" s="366">
        <f t="shared" si="2"/>
        <v>0</v>
      </c>
      <c r="H25" s="374"/>
      <c r="I25" s="368">
        <f t="shared" si="3"/>
        <v>0</v>
      </c>
      <c r="J25" s="374"/>
      <c r="K25" s="370">
        <f t="shared" si="4"/>
        <v>0</v>
      </c>
      <c r="L25" s="371">
        <v>21</v>
      </c>
      <c r="M25" s="371">
        <f t="shared" si="1"/>
        <v>0</v>
      </c>
      <c r="N25" s="588"/>
    </row>
    <row r="26" spans="1:14">
      <c r="A26" s="362">
        <v>18</v>
      </c>
      <c r="B26" s="363"/>
      <c r="C26" s="364" t="s">
        <v>5723</v>
      </c>
      <c r="D26" s="372" t="s">
        <v>188</v>
      </c>
      <c r="E26" s="566">
        <v>4</v>
      </c>
      <c r="F26" s="366">
        <f t="shared" si="0"/>
        <v>0</v>
      </c>
      <c r="G26" s="366">
        <f t="shared" si="2"/>
        <v>0</v>
      </c>
      <c r="H26" s="374"/>
      <c r="I26" s="368">
        <f t="shared" si="3"/>
        <v>0</v>
      </c>
      <c r="J26" s="374"/>
      <c r="K26" s="370">
        <f t="shared" si="4"/>
        <v>0</v>
      </c>
      <c r="L26" s="371">
        <v>21</v>
      </c>
      <c r="M26" s="371">
        <f t="shared" si="1"/>
        <v>0</v>
      </c>
      <c r="N26" s="588"/>
    </row>
    <row r="27" spans="1:14">
      <c r="A27" s="362">
        <v>19</v>
      </c>
      <c r="B27" s="363"/>
      <c r="C27" s="364" t="s">
        <v>5724</v>
      </c>
      <c r="D27" s="372" t="s">
        <v>188</v>
      </c>
      <c r="E27" s="566">
        <v>58</v>
      </c>
      <c r="F27" s="366">
        <f t="shared" si="0"/>
        <v>0</v>
      </c>
      <c r="G27" s="366">
        <f t="shared" si="2"/>
        <v>0</v>
      </c>
      <c r="H27" s="374"/>
      <c r="I27" s="368">
        <f t="shared" si="3"/>
        <v>0</v>
      </c>
      <c r="J27" s="374"/>
      <c r="K27" s="370">
        <f t="shared" si="4"/>
        <v>0</v>
      </c>
      <c r="L27" s="371">
        <v>21</v>
      </c>
      <c r="M27" s="371">
        <f t="shared" si="1"/>
        <v>0</v>
      </c>
      <c r="N27" s="588"/>
    </row>
    <row r="28" spans="1:14">
      <c r="A28" s="362">
        <v>20</v>
      </c>
      <c r="B28" s="363"/>
      <c r="C28" s="364" t="s">
        <v>5725</v>
      </c>
      <c r="D28" s="372" t="s">
        <v>188</v>
      </c>
      <c r="E28" s="566">
        <v>3</v>
      </c>
      <c r="F28" s="366">
        <f t="shared" si="0"/>
        <v>0</v>
      </c>
      <c r="G28" s="366">
        <f t="shared" si="2"/>
        <v>0</v>
      </c>
      <c r="H28" s="374"/>
      <c r="I28" s="368">
        <f t="shared" si="3"/>
        <v>0</v>
      </c>
      <c r="J28" s="374"/>
      <c r="K28" s="370">
        <f t="shared" si="4"/>
        <v>0</v>
      </c>
      <c r="L28" s="371">
        <v>21</v>
      </c>
      <c r="M28" s="371">
        <f t="shared" si="1"/>
        <v>0</v>
      </c>
      <c r="N28" s="587"/>
    </row>
    <row r="29" spans="1:14">
      <c r="A29" s="362">
        <v>21</v>
      </c>
      <c r="B29" s="363"/>
      <c r="C29" s="364" t="s">
        <v>5726</v>
      </c>
      <c r="D29" s="372" t="s">
        <v>188</v>
      </c>
      <c r="E29" s="566">
        <v>23</v>
      </c>
      <c r="F29" s="366">
        <f t="shared" si="0"/>
        <v>0</v>
      </c>
      <c r="G29" s="366">
        <f t="shared" si="2"/>
        <v>0</v>
      </c>
      <c r="H29" s="374"/>
      <c r="I29" s="368">
        <f t="shared" si="3"/>
        <v>0</v>
      </c>
      <c r="J29" s="374"/>
      <c r="K29" s="370">
        <f t="shared" si="4"/>
        <v>0</v>
      </c>
      <c r="L29" s="371">
        <v>21</v>
      </c>
      <c r="M29" s="371">
        <f t="shared" si="1"/>
        <v>0</v>
      </c>
      <c r="N29" s="587"/>
    </row>
    <row r="30" spans="1:14">
      <c r="A30" s="362">
        <v>22</v>
      </c>
      <c r="B30" s="363"/>
      <c r="C30" s="364" t="s">
        <v>5727</v>
      </c>
      <c r="D30" s="372" t="s">
        <v>188</v>
      </c>
      <c r="E30" s="566">
        <v>15</v>
      </c>
      <c r="F30" s="366">
        <f t="shared" si="0"/>
        <v>0</v>
      </c>
      <c r="G30" s="366">
        <f t="shared" si="2"/>
        <v>0</v>
      </c>
      <c r="H30" s="374"/>
      <c r="I30" s="368">
        <f t="shared" si="3"/>
        <v>0</v>
      </c>
      <c r="J30" s="374"/>
      <c r="K30" s="370">
        <f t="shared" si="4"/>
        <v>0</v>
      </c>
      <c r="L30" s="371">
        <v>21</v>
      </c>
      <c r="M30" s="371">
        <f t="shared" si="1"/>
        <v>0</v>
      </c>
      <c r="N30" s="587"/>
    </row>
    <row r="31" spans="1:14">
      <c r="A31" s="362">
        <v>23</v>
      </c>
      <c r="B31" s="363"/>
      <c r="C31" s="364" t="s">
        <v>5728</v>
      </c>
      <c r="D31" s="372" t="s">
        <v>188</v>
      </c>
      <c r="E31" s="566">
        <v>2</v>
      </c>
      <c r="F31" s="366">
        <f t="shared" si="0"/>
        <v>0</v>
      </c>
      <c r="G31" s="366">
        <f t="shared" si="2"/>
        <v>0</v>
      </c>
      <c r="H31" s="374"/>
      <c r="I31" s="368">
        <f t="shared" si="3"/>
        <v>0</v>
      </c>
      <c r="J31" s="374"/>
      <c r="K31" s="370">
        <f t="shared" si="4"/>
        <v>0</v>
      </c>
      <c r="L31" s="371">
        <v>21</v>
      </c>
      <c r="M31" s="371">
        <f t="shared" si="1"/>
        <v>0</v>
      </c>
      <c r="N31" s="587"/>
    </row>
    <row r="32" spans="1:14">
      <c r="A32" s="362">
        <v>24</v>
      </c>
      <c r="B32" s="363"/>
      <c r="C32" s="364" t="s">
        <v>5729</v>
      </c>
      <c r="D32" s="372" t="s">
        <v>188</v>
      </c>
      <c r="E32" s="566">
        <v>4</v>
      </c>
      <c r="F32" s="366">
        <f t="shared" si="0"/>
        <v>0</v>
      </c>
      <c r="G32" s="366">
        <f t="shared" si="2"/>
        <v>0</v>
      </c>
      <c r="H32" s="374"/>
      <c r="I32" s="368">
        <f t="shared" si="3"/>
        <v>0</v>
      </c>
      <c r="J32" s="374"/>
      <c r="K32" s="370">
        <f t="shared" si="4"/>
        <v>0</v>
      </c>
      <c r="L32" s="371">
        <v>21</v>
      </c>
      <c r="M32" s="371">
        <f t="shared" si="1"/>
        <v>0</v>
      </c>
      <c r="N32" s="587"/>
    </row>
    <row r="33" spans="1:14">
      <c r="A33" s="362">
        <v>25</v>
      </c>
      <c r="B33" s="363"/>
      <c r="C33" s="364" t="s">
        <v>5730</v>
      </c>
      <c r="D33" s="372" t="s">
        <v>188</v>
      </c>
      <c r="E33" s="566">
        <v>12</v>
      </c>
      <c r="F33" s="366">
        <f t="shared" si="0"/>
        <v>0</v>
      </c>
      <c r="G33" s="366">
        <f t="shared" si="2"/>
        <v>0</v>
      </c>
      <c r="H33" s="374"/>
      <c r="I33" s="368">
        <f t="shared" si="3"/>
        <v>0</v>
      </c>
      <c r="J33" s="374"/>
      <c r="K33" s="370">
        <f t="shared" si="4"/>
        <v>0</v>
      </c>
      <c r="L33" s="371">
        <v>21</v>
      </c>
      <c r="M33" s="371">
        <f t="shared" si="1"/>
        <v>0</v>
      </c>
      <c r="N33" s="587"/>
    </row>
    <row r="34" spans="1:14" ht="24">
      <c r="A34" s="362">
        <v>26</v>
      </c>
      <c r="B34" s="363"/>
      <c r="C34" s="364" t="s">
        <v>5153</v>
      </c>
      <c r="D34" s="365" t="s">
        <v>188</v>
      </c>
      <c r="E34" s="584">
        <v>18</v>
      </c>
      <c r="F34" s="366">
        <f t="shared" si="0"/>
        <v>0</v>
      </c>
      <c r="G34" s="366">
        <f t="shared" si="2"/>
        <v>0</v>
      </c>
      <c r="H34" s="367"/>
      <c r="I34" s="368">
        <f t="shared" si="3"/>
        <v>0</v>
      </c>
      <c r="J34" s="369"/>
      <c r="K34" s="370">
        <f t="shared" si="4"/>
        <v>0</v>
      </c>
      <c r="L34" s="371">
        <v>21</v>
      </c>
      <c r="M34" s="371">
        <f t="shared" si="1"/>
        <v>0</v>
      </c>
    </row>
    <row r="35" spans="1:14">
      <c r="A35" s="362">
        <v>27</v>
      </c>
      <c r="B35" s="363"/>
      <c r="C35" s="364" t="s">
        <v>5154</v>
      </c>
      <c r="D35" s="365" t="s">
        <v>188</v>
      </c>
      <c r="E35" s="584">
        <v>13</v>
      </c>
      <c r="F35" s="366">
        <f t="shared" si="0"/>
        <v>0</v>
      </c>
      <c r="G35" s="366">
        <f t="shared" si="2"/>
        <v>0</v>
      </c>
      <c r="H35" s="367"/>
      <c r="I35" s="368">
        <f t="shared" si="3"/>
        <v>0</v>
      </c>
      <c r="J35" s="369"/>
      <c r="K35" s="370">
        <f t="shared" si="4"/>
        <v>0</v>
      </c>
      <c r="L35" s="371">
        <v>21</v>
      </c>
      <c r="M35" s="371">
        <f t="shared" si="1"/>
        <v>0</v>
      </c>
    </row>
    <row r="36" spans="1:14" ht="24">
      <c r="A36" s="362">
        <v>28</v>
      </c>
      <c r="B36" s="363"/>
      <c r="C36" s="364" t="s">
        <v>5155</v>
      </c>
      <c r="D36" s="365" t="s">
        <v>188</v>
      </c>
      <c r="E36" s="584">
        <v>20</v>
      </c>
      <c r="F36" s="366">
        <f t="shared" si="0"/>
        <v>0</v>
      </c>
      <c r="G36" s="366">
        <f t="shared" si="2"/>
        <v>0</v>
      </c>
      <c r="H36" s="367"/>
      <c r="I36" s="368">
        <f t="shared" si="3"/>
        <v>0</v>
      </c>
      <c r="J36" s="369"/>
      <c r="K36" s="370">
        <f t="shared" si="4"/>
        <v>0</v>
      </c>
      <c r="L36" s="371">
        <v>21</v>
      </c>
      <c r="M36" s="371">
        <f t="shared" si="1"/>
        <v>0</v>
      </c>
    </row>
    <row r="37" spans="1:14" ht="24">
      <c r="A37" s="362">
        <v>29</v>
      </c>
      <c r="B37" s="363"/>
      <c r="C37" s="364" t="s">
        <v>5156</v>
      </c>
      <c r="D37" s="365" t="s">
        <v>188</v>
      </c>
      <c r="E37" s="584">
        <v>10</v>
      </c>
      <c r="F37" s="366">
        <f t="shared" si="0"/>
        <v>0</v>
      </c>
      <c r="G37" s="366">
        <f t="shared" si="2"/>
        <v>0</v>
      </c>
      <c r="H37" s="367"/>
      <c r="I37" s="368">
        <f t="shared" si="3"/>
        <v>0</v>
      </c>
      <c r="J37" s="369"/>
      <c r="K37" s="370">
        <f t="shared" si="4"/>
        <v>0</v>
      </c>
      <c r="L37" s="371">
        <v>21</v>
      </c>
      <c r="M37" s="371">
        <f t="shared" si="1"/>
        <v>0</v>
      </c>
    </row>
    <row r="38" spans="1:14" ht="24">
      <c r="A38" s="362">
        <v>30</v>
      </c>
      <c r="B38" s="363"/>
      <c r="C38" s="364" t="s">
        <v>5157</v>
      </c>
      <c r="D38" s="365" t="s">
        <v>188</v>
      </c>
      <c r="E38" s="584">
        <v>120</v>
      </c>
      <c r="F38" s="366">
        <f t="shared" si="0"/>
        <v>0</v>
      </c>
      <c r="G38" s="366">
        <f t="shared" si="2"/>
        <v>0</v>
      </c>
      <c r="H38" s="367"/>
      <c r="I38" s="368">
        <f t="shared" si="3"/>
        <v>0</v>
      </c>
      <c r="J38" s="369"/>
      <c r="K38" s="370">
        <f t="shared" si="4"/>
        <v>0</v>
      </c>
      <c r="L38" s="371">
        <v>21</v>
      </c>
      <c r="M38" s="371">
        <f t="shared" si="1"/>
        <v>0</v>
      </c>
    </row>
    <row r="39" spans="1:14" ht="24">
      <c r="A39" s="362">
        <v>31</v>
      </c>
      <c r="B39" s="363"/>
      <c r="C39" s="364" t="s">
        <v>5158</v>
      </c>
      <c r="D39" s="372" t="s">
        <v>188</v>
      </c>
      <c r="E39" s="566">
        <v>4800</v>
      </c>
      <c r="F39" s="366">
        <f t="shared" si="0"/>
        <v>0</v>
      </c>
      <c r="G39" s="366">
        <f t="shared" si="2"/>
        <v>0</v>
      </c>
      <c r="H39" s="374"/>
      <c r="I39" s="368">
        <f t="shared" si="3"/>
        <v>0</v>
      </c>
      <c r="J39" s="374"/>
      <c r="K39" s="370">
        <f t="shared" si="4"/>
        <v>0</v>
      </c>
      <c r="L39" s="371">
        <v>21</v>
      </c>
      <c r="M39" s="371">
        <f t="shared" si="1"/>
        <v>0</v>
      </c>
    </row>
    <row r="40" spans="1:14" ht="24">
      <c r="A40" s="362">
        <v>32</v>
      </c>
      <c r="B40" s="363"/>
      <c r="C40" s="364" t="s">
        <v>5159</v>
      </c>
      <c r="D40" s="372" t="s">
        <v>188</v>
      </c>
      <c r="E40" s="566">
        <v>2800</v>
      </c>
      <c r="F40" s="366">
        <f t="shared" si="0"/>
        <v>0</v>
      </c>
      <c r="G40" s="366">
        <f t="shared" si="2"/>
        <v>0</v>
      </c>
      <c r="H40" s="374"/>
      <c r="I40" s="368">
        <f t="shared" si="3"/>
        <v>0</v>
      </c>
      <c r="J40" s="374"/>
      <c r="K40" s="370">
        <f t="shared" si="4"/>
        <v>0</v>
      </c>
      <c r="L40" s="371">
        <v>21</v>
      </c>
      <c r="M40" s="371">
        <f t="shared" si="1"/>
        <v>0</v>
      </c>
    </row>
    <row r="41" spans="1:14" ht="24">
      <c r="A41" s="362">
        <v>33</v>
      </c>
      <c r="B41" s="363"/>
      <c r="C41" s="364" t="s">
        <v>5160</v>
      </c>
      <c r="D41" s="372" t="s">
        <v>188</v>
      </c>
      <c r="E41" s="566">
        <v>120</v>
      </c>
      <c r="F41" s="366">
        <f t="shared" si="0"/>
        <v>0</v>
      </c>
      <c r="G41" s="366">
        <f t="shared" si="2"/>
        <v>0</v>
      </c>
      <c r="H41" s="374"/>
      <c r="I41" s="368">
        <f t="shared" si="3"/>
        <v>0</v>
      </c>
      <c r="J41" s="374"/>
      <c r="K41" s="370">
        <f t="shared" si="4"/>
        <v>0</v>
      </c>
      <c r="L41" s="371">
        <v>21</v>
      </c>
      <c r="M41" s="371">
        <f t="shared" si="1"/>
        <v>0</v>
      </c>
    </row>
    <row r="42" spans="1:14" ht="24">
      <c r="A42" s="362">
        <v>34</v>
      </c>
      <c r="B42" s="363"/>
      <c r="C42" s="364" t="s">
        <v>5161</v>
      </c>
      <c r="D42" s="372" t="s">
        <v>188</v>
      </c>
      <c r="E42" s="566">
        <v>225</v>
      </c>
      <c r="F42" s="366">
        <f t="shared" si="0"/>
        <v>0</v>
      </c>
      <c r="G42" s="366">
        <f t="shared" si="2"/>
        <v>0</v>
      </c>
      <c r="H42" s="374"/>
      <c r="I42" s="368">
        <f t="shared" si="3"/>
        <v>0</v>
      </c>
      <c r="J42" s="374"/>
      <c r="K42" s="370">
        <f t="shared" si="4"/>
        <v>0</v>
      </c>
      <c r="L42" s="371">
        <v>21</v>
      </c>
      <c r="M42" s="371">
        <f t="shared" si="1"/>
        <v>0</v>
      </c>
    </row>
    <row r="43" spans="1:14" ht="24">
      <c r="A43" s="362">
        <v>35</v>
      </c>
      <c r="B43" s="363"/>
      <c r="C43" s="364" t="s">
        <v>5162</v>
      </c>
      <c r="D43" s="372" t="s">
        <v>188</v>
      </c>
      <c r="E43" s="566">
        <v>485</v>
      </c>
      <c r="F43" s="366">
        <f t="shared" si="0"/>
        <v>0</v>
      </c>
      <c r="G43" s="366">
        <f t="shared" si="2"/>
        <v>0</v>
      </c>
      <c r="H43" s="374"/>
      <c r="I43" s="368">
        <f t="shared" si="3"/>
        <v>0</v>
      </c>
      <c r="J43" s="374"/>
      <c r="K43" s="370">
        <f t="shared" si="4"/>
        <v>0</v>
      </c>
      <c r="L43" s="371">
        <v>21</v>
      </c>
      <c r="M43" s="371">
        <f t="shared" si="1"/>
        <v>0</v>
      </c>
    </row>
    <row r="44" spans="1:14" ht="24">
      <c r="A44" s="362">
        <v>36</v>
      </c>
      <c r="B44" s="363"/>
      <c r="C44" s="364" t="s">
        <v>5163</v>
      </c>
      <c r="D44" s="372" t="s">
        <v>188</v>
      </c>
      <c r="E44" s="566">
        <v>250</v>
      </c>
      <c r="F44" s="366">
        <f t="shared" si="0"/>
        <v>0</v>
      </c>
      <c r="G44" s="366">
        <f t="shared" si="2"/>
        <v>0</v>
      </c>
      <c r="H44" s="374"/>
      <c r="I44" s="368">
        <f t="shared" si="3"/>
        <v>0</v>
      </c>
      <c r="J44" s="374"/>
      <c r="K44" s="370">
        <f t="shared" si="4"/>
        <v>0</v>
      </c>
      <c r="L44" s="371">
        <v>21</v>
      </c>
      <c r="M44" s="371">
        <f t="shared" si="1"/>
        <v>0</v>
      </c>
    </row>
    <row r="45" spans="1:14" ht="24">
      <c r="A45" s="362">
        <v>37</v>
      </c>
      <c r="B45" s="363"/>
      <c r="C45" s="364" t="s">
        <v>5164</v>
      </c>
      <c r="D45" s="372" t="s">
        <v>188</v>
      </c>
      <c r="E45" s="566">
        <v>85</v>
      </c>
      <c r="F45" s="366">
        <f t="shared" si="0"/>
        <v>0</v>
      </c>
      <c r="G45" s="366">
        <f t="shared" si="2"/>
        <v>0</v>
      </c>
      <c r="H45" s="374"/>
      <c r="I45" s="368">
        <f t="shared" si="3"/>
        <v>0</v>
      </c>
      <c r="J45" s="374"/>
      <c r="K45" s="370">
        <f t="shared" si="4"/>
        <v>0</v>
      </c>
      <c r="L45" s="371">
        <v>21</v>
      </c>
      <c r="M45" s="371">
        <f t="shared" si="1"/>
        <v>0</v>
      </c>
    </row>
    <row r="46" spans="1:14" ht="24">
      <c r="A46" s="362">
        <v>38</v>
      </c>
      <c r="B46" s="363"/>
      <c r="C46" s="364" t="s">
        <v>5165</v>
      </c>
      <c r="D46" s="372" t="s">
        <v>188</v>
      </c>
      <c r="E46" s="566">
        <v>400</v>
      </c>
      <c r="F46" s="366">
        <f t="shared" si="0"/>
        <v>0</v>
      </c>
      <c r="G46" s="366">
        <f t="shared" si="2"/>
        <v>0</v>
      </c>
      <c r="H46" s="374"/>
      <c r="I46" s="368">
        <f t="shared" si="3"/>
        <v>0</v>
      </c>
      <c r="J46" s="374"/>
      <c r="K46" s="370">
        <f t="shared" si="4"/>
        <v>0</v>
      </c>
      <c r="L46" s="371">
        <v>21</v>
      </c>
      <c r="M46" s="371">
        <f t="shared" si="1"/>
        <v>0</v>
      </c>
    </row>
    <row r="47" spans="1:14" ht="24">
      <c r="A47" s="362">
        <v>39</v>
      </c>
      <c r="B47" s="363"/>
      <c r="C47" s="364" t="s">
        <v>5166</v>
      </c>
      <c r="D47" s="372" t="s">
        <v>188</v>
      </c>
      <c r="E47" s="566">
        <v>120</v>
      </c>
      <c r="F47" s="366">
        <f t="shared" si="0"/>
        <v>0</v>
      </c>
      <c r="G47" s="366">
        <f t="shared" si="2"/>
        <v>0</v>
      </c>
      <c r="H47" s="374"/>
      <c r="I47" s="368">
        <f t="shared" si="3"/>
        <v>0</v>
      </c>
      <c r="J47" s="374"/>
      <c r="K47" s="370">
        <f t="shared" si="4"/>
        <v>0</v>
      </c>
      <c r="L47" s="371">
        <v>21</v>
      </c>
      <c r="M47" s="371">
        <f t="shared" si="1"/>
        <v>0</v>
      </c>
    </row>
    <row r="48" spans="1:14" ht="24">
      <c r="A48" s="362">
        <v>40</v>
      </c>
      <c r="B48" s="363"/>
      <c r="C48" s="364" t="s">
        <v>5167</v>
      </c>
      <c r="D48" s="372" t="s">
        <v>188</v>
      </c>
      <c r="E48" s="566">
        <v>360</v>
      </c>
      <c r="F48" s="366">
        <f t="shared" si="0"/>
        <v>0</v>
      </c>
      <c r="G48" s="366">
        <f t="shared" si="2"/>
        <v>0</v>
      </c>
      <c r="H48" s="374"/>
      <c r="I48" s="368">
        <f t="shared" si="3"/>
        <v>0</v>
      </c>
      <c r="J48" s="374"/>
      <c r="K48" s="370">
        <f t="shared" si="4"/>
        <v>0</v>
      </c>
      <c r="L48" s="371">
        <v>21</v>
      </c>
      <c r="M48" s="371">
        <f t="shared" si="1"/>
        <v>0</v>
      </c>
    </row>
    <row r="49" spans="1:13" ht="24">
      <c r="A49" s="362">
        <v>41</v>
      </c>
      <c r="B49" s="363"/>
      <c r="C49" s="364" t="s">
        <v>5168</v>
      </c>
      <c r="D49" s="372" t="s">
        <v>188</v>
      </c>
      <c r="E49" s="566">
        <v>275</v>
      </c>
      <c r="F49" s="366">
        <f t="shared" si="0"/>
        <v>0</v>
      </c>
      <c r="G49" s="366">
        <f t="shared" si="2"/>
        <v>0</v>
      </c>
      <c r="H49" s="374"/>
      <c r="I49" s="368">
        <f t="shared" si="3"/>
        <v>0</v>
      </c>
      <c r="J49" s="374"/>
      <c r="K49" s="370">
        <f t="shared" si="4"/>
        <v>0</v>
      </c>
      <c r="L49" s="371">
        <v>21</v>
      </c>
      <c r="M49" s="371">
        <f t="shared" si="1"/>
        <v>0</v>
      </c>
    </row>
    <row r="50" spans="1:13">
      <c r="A50" s="362">
        <v>42</v>
      </c>
      <c r="B50" s="363"/>
      <c r="C50" s="364" t="s">
        <v>5169</v>
      </c>
      <c r="D50" s="372" t="s">
        <v>188</v>
      </c>
      <c r="E50" s="566">
        <v>180</v>
      </c>
      <c r="F50" s="366">
        <f t="shared" si="0"/>
        <v>0</v>
      </c>
      <c r="G50" s="366">
        <f t="shared" si="2"/>
        <v>0</v>
      </c>
      <c r="H50" s="374"/>
      <c r="I50" s="368">
        <f t="shared" si="3"/>
        <v>0</v>
      </c>
      <c r="J50" s="374"/>
      <c r="K50" s="370">
        <f t="shared" si="4"/>
        <v>0</v>
      </c>
      <c r="L50" s="371">
        <v>21</v>
      </c>
      <c r="M50" s="371">
        <f t="shared" si="1"/>
        <v>0</v>
      </c>
    </row>
    <row r="51" spans="1:13">
      <c r="A51" s="362">
        <v>43</v>
      </c>
      <c r="B51" s="363"/>
      <c r="C51" s="364" t="s">
        <v>5170</v>
      </c>
      <c r="D51" s="372" t="s">
        <v>188</v>
      </c>
      <c r="E51" s="566">
        <v>180</v>
      </c>
      <c r="F51" s="366">
        <f t="shared" si="0"/>
        <v>0</v>
      </c>
      <c r="G51" s="366">
        <f t="shared" si="2"/>
        <v>0</v>
      </c>
      <c r="H51" s="374"/>
      <c r="I51" s="368">
        <f t="shared" si="3"/>
        <v>0</v>
      </c>
      <c r="J51" s="374"/>
      <c r="K51" s="370">
        <f t="shared" si="4"/>
        <v>0</v>
      </c>
      <c r="L51" s="371">
        <v>21</v>
      </c>
      <c r="M51" s="371">
        <f t="shared" si="1"/>
        <v>0</v>
      </c>
    </row>
    <row r="52" spans="1:13">
      <c r="A52" s="362">
        <v>44</v>
      </c>
      <c r="B52" s="363"/>
      <c r="C52" s="364" t="s">
        <v>5171</v>
      </c>
      <c r="D52" s="372" t="s">
        <v>188</v>
      </c>
      <c r="E52" s="566">
        <v>100</v>
      </c>
      <c r="F52" s="366">
        <f t="shared" si="0"/>
        <v>0</v>
      </c>
      <c r="G52" s="366">
        <f t="shared" si="2"/>
        <v>0</v>
      </c>
      <c r="H52" s="374"/>
      <c r="I52" s="368">
        <f t="shared" si="3"/>
        <v>0</v>
      </c>
      <c r="J52" s="374"/>
      <c r="K52" s="370">
        <f t="shared" si="4"/>
        <v>0</v>
      </c>
      <c r="L52" s="371">
        <v>21</v>
      </c>
      <c r="M52" s="371">
        <f t="shared" si="1"/>
        <v>0</v>
      </c>
    </row>
    <row r="53" spans="1:13">
      <c r="A53" s="362">
        <v>45</v>
      </c>
      <c r="B53" s="363"/>
      <c r="C53" s="364" t="s">
        <v>5172</v>
      </c>
      <c r="D53" s="372" t="s">
        <v>316</v>
      </c>
      <c r="E53" s="566">
        <v>20</v>
      </c>
      <c r="F53" s="366">
        <f t="shared" si="0"/>
        <v>0</v>
      </c>
      <c r="G53" s="366">
        <f t="shared" si="2"/>
        <v>0</v>
      </c>
      <c r="H53" s="374"/>
      <c r="I53" s="368">
        <f t="shared" si="3"/>
        <v>0</v>
      </c>
      <c r="J53" s="374"/>
      <c r="K53" s="370">
        <f t="shared" si="4"/>
        <v>0</v>
      </c>
      <c r="L53" s="371">
        <v>21</v>
      </c>
      <c r="M53" s="371">
        <f t="shared" si="1"/>
        <v>0</v>
      </c>
    </row>
    <row r="54" spans="1:13">
      <c r="A54" s="362">
        <v>46</v>
      </c>
      <c r="B54" s="363"/>
      <c r="C54" s="364" t="s">
        <v>5173</v>
      </c>
      <c r="D54" s="365" t="s">
        <v>316</v>
      </c>
      <c r="E54" s="584">
        <v>2</v>
      </c>
      <c r="F54" s="366">
        <f t="shared" si="0"/>
        <v>0</v>
      </c>
      <c r="G54" s="366">
        <f t="shared" si="2"/>
        <v>0</v>
      </c>
      <c r="H54" s="367"/>
      <c r="I54" s="368">
        <f t="shared" si="3"/>
        <v>0</v>
      </c>
      <c r="J54" s="369"/>
      <c r="K54" s="370">
        <f t="shared" si="4"/>
        <v>0</v>
      </c>
      <c r="L54" s="371">
        <v>21</v>
      </c>
      <c r="M54" s="371">
        <f t="shared" si="1"/>
        <v>0</v>
      </c>
    </row>
    <row r="55" spans="1:13">
      <c r="A55" s="362">
        <v>47</v>
      </c>
      <c r="B55" s="363"/>
      <c r="C55" s="364" t="s">
        <v>5174</v>
      </c>
      <c r="D55" s="372" t="s">
        <v>153</v>
      </c>
      <c r="E55" s="566">
        <v>680</v>
      </c>
      <c r="F55" s="366">
        <f t="shared" si="0"/>
        <v>0</v>
      </c>
      <c r="G55" s="366">
        <f t="shared" si="2"/>
        <v>0</v>
      </c>
      <c r="H55" s="374"/>
      <c r="I55" s="368">
        <f t="shared" si="3"/>
        <v>0</v>
      </c>
      <c r="J55" s="374"/>
      <c r="K55" s="370">
        <f t="shared" si="4"/>
        <v>0</v>
      </c>
      <c r="L55" s="371">
        <v>21</v>
      </c>
      <c r="M55" s="371">
        <f t="shared" si="1"/>
        <v>0</v>
      </c>
    </row>
    <row r="56" spans="1:13">
      <c r="A56" s="362">
        <v>48</v>
      </c>
      <c r="B56" s="363"/>
      <c r="C56" s="364" t="s">
        <v>5175</v>
      </c>
      <c r="D56" s="372" t="s">
        <v>153</v>
      </c>
      <c r="E56" s="566">
        <v>54</v>
      </c>
      <c r="F56" s="366">
        <f t="shared" si="0"/>
        <v>0</v>
      </c>
      <c r="G56" s="366">
        <f t="shared" si="2"/>
        <v>0</v>
      </c>
      <c r="H56" s="374"/>
      <c r="I56" s="368">
        <f t="shared" si="3"/>
        <v>0</v>
      </c>
      <c r="J56" s="374"/>
      <c r="K56" s="370">
        <f t="shared" si="4"/>
        <v>0</v>
      </c>
      <c r="L56" s="371">
        <v>21</v>
      </c>
      <c r="M56" s="371">
        <f t="shared" si="1"/>
        <v>0</v>
      </c>
    </row>
    <row r="57" spans="1:13">
      <c r="A57" s="362">
        <v>49</v>
      </c>
      <c r="B57" s="363"/>
      <c r="C57" s="364" t="s">
        <v>5176</v>
      </c>
      <c r="D57" s="372" t="s">
        <v>153</v>
      </c>
      <c r="E57" s="566">
        <v>10</v>
      </c>
      <c r="F57" s="366">
        <f t="shared" si="0"/>
        <v>0</v>
      </c>
      <c r="G57" s="366">
        <f t="shared" si="2"/>
        <v>0</v>
      </c>
      <c r="H57" s="374"/>
      <c r="I57" s="368">
        <f t="shared" si="3"/>
        <v>0</v>
      </c>
      <c r="J57" s="374"/>
      <c r="K57" s="370">
        <f t="shared" si="4"/>
        <v>0</v>
      </c>
      <c r="L57" s="371">
        <v>21</v>
      </c>
      <c r="M57" s="371">
        <f t="shared" si="1"/>
        <v>0</v>
      </c>
    </row>
    <row r="58" spans="1:13">
      <c r="A58" s="362">
        <v>50</v>
      </c>
      <c r="B58" s="363"/>
      <c r="C58" s="364" t="s">
        <v>5177</v>
      </c>
      <c r="D58" s="372" t="s">
        <v>153</v>
      </c>
      <c r="E58" s="566">
        <v>8</v>
      </c>
      <c r="F58" s="366">
        <f t="shared" si="0"/>
        <v>0</v>
      </c>
      <c r="G58" s="366">
        <f t="shared" si="2"/>
        <v>0</v>
      </c>
      <c r="H58" s="374"/>
      <c r="I58" s="368">
        <f t="shared" si="3"/>
        <v>0</v>
      </c>
      <c r="J58" s="374"/>
      <c r="K58" s="370">
        <f t="shared" si="4"/>
        <v>0</v>
      </c>
      <c r="L58" s="371">
        <v>21</v>
      </c>
      <c r="M58" s="371">
        <f t="shared" si="1"/>
        <v>0</v>
      </c>
    </row>
    <row r="59" spans="1:13">
      <c r="A59" s="362">
        <v>51</v>
      </c>
      <c r="B59" s="363"/>
      <c r="C59" s="364" t="s">
        <v>5178</v>
      </c>
      <c r="D59" s="372" t="s">
        <v>330</v>
      </c>
      <c r="E59" s="566">
        <v>140</v>
      </c>
      <c r="F59" s="366">
        <f t="shared" si="0"/>
        <v>0</v>
      </c>
      <c r="G59" s="366">
        <f t="shared" si="2"/>
        <v>0</v>
      </c>
      <c r="H59" s="374"/>
      <c r="I59" s="368">
        <f t="shared" si="3"/>
        <v>0</v>
      </c>
      <c r="J59" s="374"/>
      <c r="K59" s="370">
        <f t="shared" si="4"/>
        <v>0</v>
      </c>
      <c r="L59" s="371">
        <v>21</v>
      </c>
      <c r="M59" s="371">
        <f t="shared" si="1"/>
        <v>0</v>
      </c>
    </row>
    <row r="60" spans="1:13">
      <c r="A60" s="362">
        <v>52</v>
      </c>
      <c r="B60" s="363"/>
      <c r="C60" s="364" t="s">
        <v>5179</v>
      </c>
      <c r="D60" s="372" t="s">
        <v>330</v>
      </c>
      <c r="E60" s="566">
        <v>6</v>
      </c>
      <c r="F60" s="366">
        <f t="shared" si="0"/>
        <v>0</v>
      </c>
      <c r="G60" s="366">
        <f t="shared" si="2"/>
        <v>0</v>
      </c>
      <c r="H60" s="374"/>
      <c r="I60" s="368">
        <f t="shared" si="3"/>
        <v>0</v>
      </c>
      <c r="J60" s="374"/>
      <c r="K60" s="370">
        <f t="shared" si="4"/>
        <v>0</v>
      </c>
      <c r="L60" s="371">
        <v>21</v>
      </c>
      <c r="M60" s="371">
        <f t="shared" si="1"/>
        <v>0</v>
      </c>
    </row>
    <row r="61" spans="1:13">
      <c r="A61" s="362">
        <v>53</v>
      </c>
      <c r="B61" s="363"/>
      <c r="C61" s="364" t="s">
        <v>5180</v>
      </c>
      <c r="D61" s="372" t="s">
        <v>330</v>
      </c>
      <c r="E61" s="566">
        <v>2</v>
      </c>
      <c r="F61" s="366">
        <f t="shared" si="0"/>
        <v>0</v>
      </c>
      <c r="G61" s="366">
        <f t="shared" si="2"/>
        <v>0</v>
      </c>
      <c r="H61" s="374"/>
      <c r="I61" s="368">
        <f t="shared" si="3"/>
        <v>0</v>
      </c>
      <c r="J61" s="374"/>
      <c r="K61" s="370">
        <f t="shared" si="4"/>
        <v>0</v>
      </c>
      <c r="L61" s="371">
        <v>21</v>
      </c>
      <c r="M61" s="371">
        <f t="shared" si="1"/>
        <v>0</v>
      </c>
    </row>
    <row r="62" spans="1:13">
      <c r="A62" s="362">
        <v>54</v>
      </c>
      <c r="B62" s="363"/>
      <c r="C62" s="364" t="s">
        <v>5181</v>
      </c>
      <c r="D62" s="372" t="s">
        <v>153</v>
      </c>
      <c r="E62" s="566">
        <v>141</v>
      </c>
      <c r="F62" s="366">
        <f t="shared" si="0"/>
        <v>0</v>
      </c>
      <c r="G62" s="366">
        <f t="shared" si="2"/>
        <v>0</v>
      </c>
      <c r="H62" s="374"/>
      <c r="I62" s="368">
        <f t="shared" si="3"/>
        <v>0</v>
      </c>
      <c r="J62" s="374"/>
      <c r="K62" s="370">
        <f t="shared" si="4"/>
        <v>0</v>
      </c>
      <c r="L62" s="371">
        <v>21</v>
      </c>
      <c r="M62" s="371">
        <f t="shared" si="1"/>
        <v>0</v>
      </c>
    </row>
    <row r="63" spans="1:13">
      <c r="A63" s="362">
        <v>55</v>
      </c>
      <c r="B63" s="363"/>
      <c r="C63" s="364" t="s">
        <v>5182</v>
      </c>
      <c r="D63" s="372" t="s">
        <v>153</v>
      </c>
      <c r="E63" s="566">
        <v>2</v>
      </c>
      <c r="F63" s="366">
        <f t="shared" si="0"/>
        <v>0</v>
      </c>
      <c r="G63" s="366">
        <f t="shared" si="2"/>
        <v>0</v>
      </c>
      <c r="H63" s="374"/>
      <c r="I63" s="368">
        <f t="shared" si="3"/>
        <v>0</v>
      </c>
      <c r="J63" s="374"/>
      <c r="K63" s="370">
        <f t="shared" si="4"/>
        <v>0</v>
      </c>
      <c r="L63" s="371">
        <v>21</v>
      </c>
      <c r="M63" s="371">
        <f t="shared" si="1"/>
        <v>0</v>
      </c>
    </row>
    <row r="64" spans="1:13">
      <c r="A64" s="362">
        <v>56</v>
      </c>
      <c r="B64" s="363"/>
      <c r="C64" s="364" t="s">
        <v>5183</v>
      </c>
      <c r="D64" s="372" t="s">
        <v>153</v>
      </c>
      <c r="E64" s="566">
        <v>2</v>
      </c>
      <c r="F64" s="366">
        <f t="shared" si="0"/>
        <v>0</v>
      </c>
      <c r="G64" s="366">
        <f t="shared" si="2"/>
        <v>0</v>
      </c>
      <c r="H64" s="374"/>
      <c r="I64" s="368">
        <f t="shared" si="3"/>
        <v>0</v>
      </c>
      <c r="J64" s="374"/>
      <c r="K64" s="370">
        <f t="shared" si="4"/>
        <v>0</v>
      </c>
      <c r="L64" s="371">
        <v>21</v>
      </c>
      <c r="M64" s="371">
        <f t="shared" si="1"/>
        <v>0</v>
      </c>
    </row>
    <row r="65" spans="1:13">
      <c r="A65" s="362">
        <v>57</v>
      </c>
      <c r="B65" s="363"/>
      <c r="C65" s="364" t="s">
        <v>5184</v>
      </c>
      <c r="D65" s="372" t="s">
        <v>316</v>
      </c>
      <c r="E65" s="566">
        <v>1</v>
      </c>
      <c r="F65" s="366">
        <f t="shared" si="0"/>
        <v>0</v>
      </c>
      <c r="G65" s="366">
        <f t="shared" si="2"/>
        <v>0</v>
      </c>
      <c r="H65" s="374"/>
      <c r="I65" s="368">
        <f t="shared" si="3"/>
        <v>0</v>
      </c>
      <c r="J65" s="374"/>
      <c r="K65" s="370">
        <f t="shared" si="4"/>
        <v>0</v>
      </c>
      <c r="L65" s="371">
        <v>21</v>
      </c>
      <c r="M65" s="371">
        <f t="shared" si="1"/>
        <v>0</v>
      </c>
    </row>
    <row r="66" spans="1:13">
      <c r="A66" s="362">
        <v>58</v>
      </c>
      <c r="B66" s="363"/>
      <c r="C66" s="364" t="s">
        <v>5185</v>
      </c>
      <c r="D66" s="372" t="s">
        <v>330</v>
      </c>
      <c r="E66" s="566">
        <v>3</v>
      </c>
      <c r="F66" s="366">
        <f t="shared" si="0"/>
        <v>0</v>
      </c>
      <c r="G66" s="366">
        <f t="shared" si="2"/>
        <v>0</v>
      </c>
      <c r="H66" s="374"/>
      <c r="I66" s="368">
        <f t="shared" si="3"/>
        <v>0</v>
      </c>
      <c r="J66" s="374"/>
      <c r="K66" s="370">
        <f t="shared" si="4"/>
        <v>0</v>
      </c>
      <c r="L66" s="371">
        <v>21</v>
      </c>
      <c r="M66" s="371">
        <f t="shared" si="1"/>
        <v>0</v>
      </c>
    </row>
    <row r="67" spans="1:13">
      <c r="A67" s="362">
        <v>59</v>
      </c>
      <c r="B67" s="363"/>
      <c r="C67" s="364" t="s">
        <v>5186</v>
      </c>
      <c r="D67" s="372" t="s">
        <v>330</v>
      </c>
      <c r="E67" s="566">
        <v>1</v>
      </c>
      <c r="F67" s="366">
        <f t="shared" si="0"/>
        <v>0</v>
      </c>
      <c r="G67" s="366">
        <f t="shared" si="2"/>
        <v>0</v>
      </c>
      <c r="H67" s="374"/>
      <c r="I67" s="368">
        <f t="shared" si="3"/>
        <v>0</v>
      </c>
      <c r="J67" s="374"/>
      <c r="K67" s="370">
        <f t="shared" si="4"/>
        <v>0</v>
      </c>
      <c r="L67" s="371">
        <v>21</v>
      </c>
      <c r="M67" s="371">
        <f t="shared" si="1"/>
        <v>0</v>
      </c>
    </row>
    <row r="68" spans="1:13">
      <c r="A68" s="362">
        <v>60</v>
      </c>
      <c r="B68" s="363"/>
      <c r="C68" s="364" t="s">
        <v>5187</v>
      </c>
      <c r="D68" s="372" t="s">
        <v>316</v>
      </c>
      <c r="E68" s="566">
        <v>1</v>
      </c>
      <c r="F68" s="366">
        <f t="shared" si="0"/>
        <v>0</v>
      </c>
      <c r="G68" s="366">
        <f t="shared" si="2"/>
        <v>0</v>
      </c>
      <c r="H68" s="374"/>
      <c r="I68" s="368">
        <f t="shared" si="3"/>
        <v>0</v>
      </c>
      <c r="J68" s="374"/>
      <c r="K68" s="370">
        <f t="shared" si="4"/>
        <v>0</v>
      </c>
      <c r="L68" s="371">
        <v>21</v>
      </c>
      <c r="M68" s="371">
        <f t="shared" si="1"/>
        <v>0</v>
      </c>
    </row>
    <row r="69" spans="1:13">
      <c r="A69" s="362">
        <v>61</v>
      </c>
      <c r="B69" s="363"/>
      <c r="C69" s="364" t="s">
        <v>5188</v>
      </c>
      <c r="D69" s="372" t="s">
        <v>316</v>
      </c>
      <c r="E69" s="566">
        <v>3</v>
      </c>
      <c r="F69" s="366">
        <f t="shared" si="0"/>
        <v>0</v>
      </c>
      <c r="G69" s="366">
        <f t="shared" si="2"/>
        <v>0</v>
      </c>
      <c r="H69" s="374"/>
      <c r="I69" s="368">
        <f t="shared" si="3"/>
        <v>0</v>
      </c>
      <c r="J69" s="374"/>
      <c r="K69" s="370">
        <f t="shared" si="4"/>
        <v>0</v>
      </c>
      <c r="L69" s="371">
        <v>21</v>
      </c>
      <c r="M69" s="371">
        <f t="shared" si="1"/>
        <v>0</v>
      </c>
    </row>
    <row r="70" spans="1:13">
      <c r="A70" s="362">
        <v>62</v>
      </c>
      <c r="B70" s="363"/>
      <c r="C70" s="364" t="s">
        <v>5189</v>
      </c>
      <c r="D70" s="372" t="s">
        <v>316</v>
      </c>
      <c r="E70" s="566">
        <v>1</v>
      </c>
      <c r="F70" s="366">
        <f t="shared" si="0"/>
        <v>0</v>
      </c>
      <c r="G70" s="366">
        <f t="shared" si="2"/>
        <v>0</v>
      </c>
      <c r="H70" s="374"/>
      <c r="I70" s="368">
        <f t="shared" si="3"/>
        <v>0</v>
      </c>
      <c r="J70" s="374"/>
      <c r="K70" s="370">
        <f t="shared" si="4"/>
        <v>0</v>
      </c>
      <c r="L70" s="371">
        <v>21</v>
      </c>
      <c r="M70" s="371">
        <f t="shared" si="1"/>
        <v>0</v>
      </c>
    </row>
    <row r="71" spans="1:13">
      <c r="A71" s="362">
        <v>63</v>
      </c>
      <c r="B71" s="363"/>
      <c r="C71" s="364" t="s">
        <v>5190</v>
      </c>
      <c r="D71" s="372" t="s">
        <v>316</v>
      </c>
      <c r="E71" s="566">
        <v>2</v>
      </c>
      <c r="F71" s="366">
        <f t="shared" si="0"/>
        <v>0</v>
      </c>
      <c r="G71" s="366">
        <f t="shared" si="2"/>
        <v>0</v>
      </c>
      <c r="H71" s="374"/>
      <c r="I71" s="368">
        <f t="shared" si="3"/>
        <v>0</v>
      </c>
      <c r="J71" s="374"/>
      <c r="K71" s="370">
        <f t="shared" si="4"/>
        <v>0</v>
      </c>
      <c r="L71" s="371">
        <v>21</v>
      </c>
      <c r="M71" s="371">
        <f t="shared" si="1"/>
        <v>0</v>
      </c>
    </row>
    <row r="72" spans="1:13">
      <c r="A72" s="362">
        <v>64</v>
      </c>
      <c r="B72" s="363"/>
      <c r="C72" s="364" t="s">
        <v>5191</v>
      </c>
      <c r="D72" s="372" t="s">
        <v>316</v>
      </c>
      <c r="E72" s="566">
        <v>3</v>
      </c>
      <c r="F72" s="366">
        <f t="shared" si="0"/>
        <v>0</v>
      </c>
      <c r="G72" s="366">
        <f t="shared" si="2"/>
        <v>0</v>
      </c>
      <c r="H72" s="374"/>
      <c r="I72" s="368">
        <f t="shared" si="3"/>
        <v>0</v>
      </c>
      <c r="J72" s="374"/>
      <c r="K72" s="370">
        <f t="shared" si="4"/>
        <v>0</v>
      </c>
      <c r="L72" s="371">
        <v>21</v>
      </c>
      <c r="M72" s="371">
        <f t="shared" si="1"/>
        <v>0</v>
      </c>
    </row>
    <row r="73" spans="1:13" ht="24">
      <c r="A73" s="362">
        <v>65</v>
      </c>
      <c r="B73" s="363"/>
      <c r="C73" s="364" t="s">
        <v>5192</v>
      </c>
      <c r="D73" s="372" t="s">
        <v>316</v>
      </c>
      <c r="E73" s="566">
        <v>4</v>
      </c>
      <c r="F73" s="366">
        <f t="shared" si="0"/>
        <v>0</v>
      </c>
      <c r="G73" s="366">
        <f t="shared" si="2"/>
        <v>0</v>
      </c>
      <c r="H73" s="374"/>
      <c r="I73" s="368">
        <f t="shared" si="3"/>
        <v>0</v>
      </c>
      <c r="J73" s="374"/>
      <c r="K73" s="370">
        <f t="shared" si="4"/>
        <v>0</v>
      </c>
      <c r="L73" s="371">
        <v>21</v>
      </c>
      <c r="M73" s="371">
        <f t="shared" si="1"/>
        <v>0</v>
      </c>
    </row>
    <row r="74" spans="1:13">
      <c r="A74" s="362">
        <v>66</v>
      </c>
      <c r="B74" s="363"/>
      <c r="C74" s="364" t="s">
        <v>5193</v>
      </c>
      <c r="D74" s="372" t="s">
        <v>316</v>
      </c>
      <c r="E74" s="566">
        <v>8</v>
      </c>
      <c r="F74" s="366">
        <f t="shared" si="0"/>
        <v>0</v>
      </c>
      <c r="G74" s="366">
        <f t="shared" si="2"/>
        <v>0</v>
      </c>
      <c r="H74" s="374"/>
      <c r="I74" s="368">
        <f t="shared" si="3"/>
        <v>0</v>
      </c>
      <c r="J74" s="374"/>
      <c r="K74" s="370">
        <f t="shared" si="4"/>
        <v>0</v>
      </c>
      <c r="L74" s="371">
        <v>21</v>
      </c>
      <c r="M74" s="371">
        <f t="shared" si="1"/>
        <v>0</v>
      </c>
    </row>
    <row r="75" spans="1:13">
      <c r="A75" s="362">
        <v>67</v>
      </c>
      <c r="B75" s="363"/>
      <c r="C75" s="364" t="s">
        <v>5194</v>
      </c>
      <c r="D75" s="372" t="s">
        <v>316</v>
      </c>
      <c r="E75" s="566">
        <v>1</v>
      </c>
      <c r="F75" s="366">
        <f t="shared" si="0"/>
        <v>0</v>
      </c>
      <c r="G75" s="366">
        <f t="shared" si="2"/>
        <v>0</v>
      </c>
      <c r="H75" s="374"/>
      <c r="I75" s="368">
        <f t="shared" si="3"/>
        <v>0</v>
      </c>
      <c r="J75" s="374"/>
      <c r="K75" s="370">
        <f t="shared" si="4"/>
        <v>0</v>
      </c>
      <c r="L75" s="371">
        <v>21</v>
      </c>
      <c r="M75" s="371">
        <f t="shared" si="1"/>
        <v>0</v>
      </c>
    </row>
    <row r="76" spans="1:13" ht="24">
      <c r="A76" s="362">
        <v>68</v>
      </c>
      <c r="B76" s="363"/>
      <c r="C76" s="364" t="s">
        <v>5195</v>
      </c>
      <c r="D76" s="372" t="s">
        <v>316</v>
      </c>
      <c r="E76" s="566">
        <v>100</v>
      </c>
      <c r="F76" s="366">
        <f t="shared" si="0"/>
        <v>0</v>
      </c>
      <c r="G76" s="366">
        <f t="shared" si="2"/>
        <v>0</v>
      </c>
      <c r="H76" s="374"/>
      <c r="I76" s="368">
        <f t="shared" si="3"/>
        <v>0</v>
      </c>
      <c r="J76" s="374"/>
      <c r="K76" s="370">
        <f t="shared" si="4"/>
        <v>0</v>
      </c>
      <c r="L76" s="371">
        <v>21</v>
      </c>
      <c r="M76" s="371">
        <f t="shared" si="1"/>
        <v>0</v>
      </c>
    </row>
    <row r="77" spans="1:13" ht="24">
      <c r="A77" s="362">
        <v>69</v>
      </c>
      <c r="B77" s="363"/>
      <c r="C77" s="364" t="s">
        <v>5196</v>
      </c>
      <c r="D77" s="372" t="s">
        <v>188</v>
      </c>
      <c r="E77" s="566">
        <v>100</v>
      </c>
      <c r="F77" s="366">
        <f t="shared" si="0"/>
        <v>0</v>
      </c>
      <c r="G77" s="366">
        <f t="shared" si="2"/>
        <v>0</v>
      </c>
      <c r="H77" s="374"/>
      <c r="I77" s="368">
        <f t="shared" si="3"/>
        <v>0</v>
      </c>
      <c r="J77" s="374"/>
      <c r="K77" s="370">
        <f t="shared" si="4"/>
        <v>0</v>
      </c>
      <c r="L77" s="371">
        <v>21</v>
      </c>
      <c r="M77" s="371">
        <f t="shared" si="1"/>
        <v>0</v>
      </c>
    </row>
    <row r="78" spans="1:13">
      <c r="A78" s="362">
        <v>70</v>
      </c>
      <c r="B78" s="363"/>
      <c r="C78" s="364" t="s">
        <v>5197</v>
      </c>
      <c r="D78" s="372" t="s">
        <v>188</v>
      </c>
      <c r="E78" s="566">
        <v>45</v>
      </c>
      <c r="F78" s="366">
        <f t="shared" si="0"/>
        <v>0</v>
      </c>
      <c r="G78" s="366">
        <f t="shared" si="2"/>
        <v>0</v>
      </c>
      <c r="H78" s="374"/>
      <c r="I78" s="368">
        <f t="shared" si="3"/>
        <v>0</v>
      </c>
      <c r="J78" s="374"/>
      <c r="K78" s="370">
        <f t="shared" si="4"/>
        <v>0</v>
      </c>
      <c r="L78" s="371">
        <v>21</v>
      </c>
      <c r="M78" s="371">
        <f t="shared" si="1"/>
        <v>0</v>
      </c>
    </row>
    <row r="79" spans="1:13" ht="24">
      <c r="A79" s="362">
        <v>71</v>
      </c>
      <c r="B79" s="363"/>
      <c r="C79" s="364" t="s">
        <v>5198</v>
      </c>
      <c r="D79" s="372" t="s">
        <v>188</v>
      </c>
      <c r="E79" s="566">
        <v>45</v>
      </c>
      <c r="F79" s="366">
        <f t="shared" si="0"/>
        <v>0</v>
      </c>
      <c r="G79" s="366">
        <f t="shared" si="2"/>
        <v>0</v>
      </c>
      <c r="H79" s="374"/>
      <c r="I79" s="368">
        <f t="shared" si="3"/>
        <v>0</v>
      </c>
      <c r="J79" s="374"/>
      <c r="K79" s="370">
        <f t="shared" si="4"/>
        <v>0</v>
      </c>
      <c r="L79" s="371">
        <v>21</v>
      </c>
      <c r="M79" s="371">
        <f t="shared" si="1"/>
        <v>0</v>
      </c>
    </row>
    <row r="80" spans="1:13" ht="24">
      <c r="A80" s="362">
        <v>72</v>
      </c>
      <c r="B80" s="363"/>
      <c r="C80" s="364" t="s">
        <v>5199</v>
      </c>
      <c r="D80" s="372" t="s">
        <v>153</v>
      </c>
      <c r="E80" s="566">
        <v>15</v>
      </c>
      <c r="F80" s="366">
        <f t="shared" si="0"/>
        <v>0</v>
      </c>
      <c r="G80" s="366">
        <f t="shared" si="2"/>
        <v>0</v>
      </c>
      <c r="H80" s="374"/>
      <c r="I80" s="368">
        <f t="shared" si="3"/>
        <v>0</v>
      </c>
      <c r="J80" s="374"/>
      <c r="K80" s="370">
        <f t="shared" si="4"/>
        <v>0</v>
      </c>
      <c r="L80" s="371">
        <v>21</v>
      </c>
      <c r="M80" s="371">
        <f t="shared" si="1"/>
        <v>0</v>
      </c>
    </row>
    <row r="81" spans="1:13">
      <c r="A81" s="362">
        <v>73</v>
      </c>
      <c r="B81" s="363"/>
      <c r="C81" s="364" t="s">
        <v>5200</v>
      </c>
      <c r="D81" s="372" t="s">
        <v>153</v>
      </c>
      <c r="E81" s="566">
        <v>300</v>
      </c>
      <c r="F81" s="366">
        <f t="shared" si="0"/>
        <v>0</v>
      </c>
      <c r="G81" s="366">
        <f t="shared" si="2"/>
        <v>0</v>
      </c>
      <c r="H81" s="374"/>
      <c r="I81" s="368">
        <f t="shared" si="3"/>
        <v>0</v>
      </c>
      <c r="J81" s="374"/>
      <c r="K81" s="370">
        <f t="shared" si="4"/>
        <v>0</v>
      </c>
      <c r="L81" s="371">
        <v>21</v>
      </c>
      <c r="M81" s="371">
        <f t="shared" si="1"/>
        <v>0</v>
      </c>
    </row>
    <row r="82" spans="1:13">
      <c r="A82" s="362">
        <v>74</v>
      </c>
      <c r="B82" s="363"/>
      <c r="C82" s="364" t="s">
        <v>5201</v>
      </c>
      <c r="D82" s="372" t="s">
        <v>153</v>
      </c>
      <c r="E82" s="566">
        <v>62</v>
      </c>
      <c r="F82" s="366">
        <f t="shared" si="0"/>
        <v>0</v>
      </c>
      <c r="G82" s="366">
        <f t="shared" si="2"/>
        <v>0</v>
      </c>
      <c r="H82" s="374"/>
      <c r="I82" s="368">
        <f t="shared" si="3"/>
        <v>0</v>
      </c>
      <c r="J82" s="374"/>
      <c r="K82" s="370">
        <f t="shared" si="4"/>
        <v>0</v>
      </c>
      <c r="L82" s="371">
        <v>21</v>
      </c>
      <c r="M82" s="371">
        <f t="shared" si="1"/>
        <v>0</v>
      </c>
    </row>
    <row r="83" spans="1:13">
      <c r="A83" s="362">
        <v>75</v>
      </c>
      <c r="B83" s="363"/>
      <c r="C83" s="364" t="s">
        <v>5202</v>
      </c>
      <c r="D83" s="372" t="s">
        <v>153</v>
      </c>
      <c r="E83" s="566">
        <v>35</v>
      </c>
      <c r="F83" s="366">
        <f t="shared" si="0"/>
        <v>0</v>
      </c>
      <c r="G83" s="366">
        <f t="shared" si="2"/>
        <v>0</v>
      </c>
      <c r="H83" s="374"/>
      <c r="I83" s="368">
        <f t="shared" si="3"/>
        <v>0</v>
      </c>
      <c r="J83" s="374"/>
      <c r="K83" s="370">
        <f t="shared" si="4"/>
        <v>0</v>
      </c>
      <c r="L83" s="371">
        <v>21</v>
      </c>
      <c r="M83" s="371">
        <f t="shared" si="1"/>
        <v>0</v>
      </c>
    </row>
    <row r="84" spans="1:13">
      <c r="A84" s="362">
        <v>76</v>
      </c>
      <c r="B84" s="363"/>
      <c r="C84" s="364" t="s">
        <v>5203</v>
      </c>
      <c r="D84" s="372" t="s">
        <v>153</v>
      </c>
      <c r="E84" s="566">
        <v>1</v>
      </c>
      <c r="F84" s="366">
        <f t="shared" si="0"/>
        <v>0</v>
      </c>
      <c r="G84" s="366">
        <f t="shared" si="2"/>
        <v>0</v>
      </c>
      <c r="H84" s="374"/>
      <c r="I84" s="368">
        <f t="shared" si="3"/>
        <v>0</v>
      </c>
      <c r="J84" s="374"/>
      <c r="K84" s="370">
        <f t="shared" si="4"/>
        <v>0</v>
      </c>
      <c r="L84" s="371">
        <v>21</v>
      </c>
      <c r="M84" s="371">
        <f t="shared" si="1"/>
        <v>0</v>
      </c>
    </row>
    <row r="85" spans="1:13">
      <c r="A85" s="362">
        <v>77</v>
      </c>
      <c r="B85" s="363"/>
      <c r="C85" s="364" t="s">
        <v>5204</v>
      </c>
      <c r="D85" s="372" t="s">
        <v>153</v>
      </c>
      <c r="E85" s="566">
        <v>1</v>
      </c>
      <c r="F85" s="366">
        <f t="shared" si="0"/>
        <v>0</v>
      </c>
      <c r="G85" s="366">
        <f t="shared" si="2"/>
        <v>0</v>
      </c>
      <c r="H85" s="374"/>
      <c r="I85" s="368">
        <f t="shared" si="3"/>
        <v>0</v>
      </c>
      <c r="J85" s="374"/>
      <c r="K85" s="370">
        <f t="shared" si="4"/>
        <v>0</v>
      </c>
      <c r="L85" s="371">
        <v>21</v>
      </c>
      <c r="M85" s="371">
        <f t="shared" si="1"/>
        <v>0</v>
      </c>
    </row>
    <row r="86" spans="1:13">
      <c r="A86" s="362">
        <v>78</v>
      </c>
      <c r="B86" s="363"/>
      <c r="C86" s="364" t="s">
        <v>5205</v>
      </c>
      <c r="D86" s="372" t="s">
        <v>153</v>
      </c>
      <c r="E86" s="566">
        <v>30</v>
      </c>
      <c r="F86" s="366">
        <f t="shared" si="0"/>
        <v>0</v>
      </c>
      <c r="G86" s="366">
        <f t="shared" si="2"/>
        <v>0</v>
      </c>
      <c r="H86" s="374"/>
      <c r="I86" s="368">
        <f t="shared" si="3"/>
        <v>0</v>
      </c>
      <c r="J86" s="374"/>
      <c r="K86" s="370">
        <f t="shared" si="4"/>
        <v>0</v>
      </c>
      <c r="L86" s="371">
        <v>21</v>
      </c>
      <c r="M86" s="371">
        <f t="shared" si="1"/>
        <v>0</v>
      </c>
    </row>
    <row r="87" spans="1:13">
      <c r="A87" s="362">
        <v>79</v>
      </c>
      <c r="B87" s="363"/>
      <c r="C87" s="364" t="s">
        <v>5206</v>
      </c>
      <c r="D87" s="372" t="s">
        <v>153</v>
      </c>
      <c r="E87" s="566">
        <v>3</v>
      </c>
      <c r="F87" s="366">
        <f t="shared" si="0"/>
        <v>0</v>
      </c>
      <c r="G87" s="366">
        <f t="shared" si="2"/>
        <v>0</v>
      </c>
      <c r="H87" s="374"/>
      <c r="I87" s="368">
        <f t="shared" si="3"/>
        <v>0</v>
      </c>
      <c r="J87" s="374"/>
      <c r="K87" s="370">
        <f t="shared" si="4"/>
        <v>0</v>
      </c>
      <c r="L87" s="371">
        <v>21</v>
      </c>
      <c r="M87" s="371">
        <f t="shared" si="1"/>
        <v>0</v>
      </c>
    </row>
    <row r="88" spans="1:13" ht="24">
      <c r="A88" s="362">
        <v>80</v>
      </c>
      <c r="B88" s="363"/>
      <c r="C88" s="364" t="s">
        <v>5207</v>
      </c>
      <c r="D88" s="372" t="s">
        <v>153</v>
      </c>
      <c r="E88" s="566">
        <v>5</v>
      </c>
      <c r="F88" s="366">
        <f t="shared" si="0"/>
        <v>0</v>
      </c>
      <c r="G88" s="366">
        <f t="shared" si="2"/>
        <v>0</v>
      </c>
      <c r="H88" s="374"/>
      <c r="I88" s="368">
        <f t="shared" si="3"/>
        <v>0</v>
      </c>
      <c r="J88" s="374"/>
      <c r="K88" s="370">
        <f t="shared" si="4"/>
        <v>0</v>
      </c>
      <c r="L88" s="371">
        <v>21</v>
      </c>
      <c r="M88" s="371">
        <f t="shared" si="1"/>
        <v>0</v>
      </c>
    </row>
    <row r="89" spans="1:13">
      <c r="A89" s="362">
        <v>81</v>
      </c>
      <c r="B89" s="363"/>
      <c r="C89" s="364" t="s">
        <v>5208</v>
      </c>
      <c r="D89" s="372" t="s">
        <v>316</v>
      </c>
      <c r="E89" s="566">
        <v>140</v>
      </c>
      <c r="F89" s="366">
        <f t="shared" si="0"/>
        <v>0</v>
      </c>
      <c r="G89" s="366">
        <f t="shared" si="2"/>
        <v>0</v>
      </c>
      <c r="H89" s="374"/>
      <c r="I89" s="368">
        <f t="shared" si="3"/>
        <v>0</v>
      </c>
      <c r="J89" s="374"/>
      <c r="K89" s="370">
        <f t="shared" si="4"/>
        <v>0</v>
      </c>
      <c r="L89" s="371">
        <v>21</v>
      </c>
      <c r="M89" s="371">
        <f t="shared" si="1"/>
        <v>0</v>
      </c>
    </row>
    <row r="90" spans="1:13" ht="24">
      <c r="A90" s="362">
        <v>82</v>
      </c>
      <c r="B90" s="363"/>
      <c r="C90" s="364" t="s">
        <v>5209</v>
      </c>
      <c r="D90" s="372" t="s">
        <v>153</v>
      </c>
      <c r="E90" s="566">
        <v>1</v>
      </c>
      <c r="F90" s="366">
        <f t="shared" si="0"/>
        <v>0</v>
      </c>
      <c r="G90" s="366">
        <f t="shared" si="2"/>
        <v>0</v>
      </c>
      <c r="H90" s="374"/>
      <c r="I90" s="368">
        <f t="shared" si="3"/>
        <v>0</v>
      </c>
      <c r="J90" s="374"/>
      <c r="K90" s="370">
        <f t="shared" si="4"/>
        <v>0</v>
      </c>
      <c r="L90" s="371">
        <v>21</v>
      </c>
      <c r="M90" s="371">
        <f t="shared" si="1"/>
        <v>0</v>
      </c>
    </row>
    <row r="91" spans="1:13">
      <c r="A91" s="362">
        <v>83</v>
      </c>
      <c r="B91" s="363"/>
      <c r="C91" s="364" t="s">
        <v>5210</v>
      </c>
      <c r="D91" s="372" t="s">
        <v>316</v>
      </c>
      <c r="E91" s="566">
        <v>2</v>
      </c>
      <c r="F91" s="366">
        <f t="shared" si="0"/>
        <v>0</v>
      </c>
      <c r="G91" s="366">
        <f t="shared" si="2"/>
        <v>0</v>
      </c>
      <c r="H91" s="374"/>
      <c r="I91" s="368">
        <f t="shared" si="3"/>
        <v>0</v>
      </c>
      <c r="J91" s="374"/>
      <c r="K91" s="370">
        <f t="shared" si="4"/>
        <v>0</v>
      </c>
      <c r="L91" s="371">
        <v>21</v>
      </c>
      <c r="M91" s="371">
        <f t="shared" si="1"/>
        <v>0</v>
      </c>
    </row>
    <row r="92" spans="1:13">
      <c r="A92" s="362">
        <v>84</v>
      </c>
      <c r="B92" s="363"/>
      <c r="C92" s="364" t="s">
        <v>5211</v>
      </c>
      <c r="D92" s="365" t="s">
        <v>316</v>
      </c>
      <c r="E92" s="584">
        <v>4</v>
      </c>
      <c r="F92" s="366">
        <f t="shared" si="0"/>
        <v>0</v>
      </c>
      <c r="G92" s="366">
        <f t="shared" si="2"/>
        <v>0</v>
      </c>
      <c r="H92" s="367"/>
      <c r="I92" s="368">
        <f t="shared" si="3"/>
        <v>0</v>
      </c>
      <c r="J92" s="369"/>
      <c r="K92" s="370">
        <f t="shared" si="4"/>
        <v>0</v>
      </c>
      <c r="L92" s="371">
        <v>21</v>
      </c>
      <c r="M92" s="371">
        <f t="shared" si="1"/>
        <v>0</v>
      </c>
    </row>
    <row r="93" spans="1:13">
      <c r="A93" s="362">
        <v>85</v>
      </c>
      <c r="B93" s="363"/>
      <c r="C93" s="364" t="s">
        <v>5212</v>
      </c>
      <c r="D93" s="365" t="s">
        <v>316</v>
      </c>
      <c r="E93" s="584">
        <v>4</v>
      </c>
      <c r="F93" s="366">
        <f t="shared" si="0"/>
        <v>0</v>
      </c>
      <c r="G93" s="366">
        <f t="shared" si="2"/>
        <v>0</v>
      </c>
      <c r="H93" s="367"/>
      <c r="I93" s="368">
        <f t="shared" si="3"/>
        <v>0</v>
      </c>
      <c r="J93" s="369"/>
      <c r="K93" s="370">
        <f t="shared" si="4"/>
        <v>0</v>
      </c>
      <c r="L93" s="371">
        <v>21</v>
      </c>
      <c r="M93" s="371">
        <f t="shared" si="1"/>
        <v>0</v>
      </c>
    </row>
    <row r="94" spans="1:13">
      <c r="A94" s="362">
        <v>86</v>
      </c>
      <c r="B94" s="363"/>
      <c r="C94" s="364" t="s">
        <v>5213</v>
      </c>
      <c r="D94" s="365" t="s">
        <v>316</v>
      </c>
      <c r="E94" s="584">
        <v>1</v>
      </c>
      <c r="F94" s="366">
        <f t="shared" si="0"/>
        <v>0</v>
      </c>
      <c r="G94" s="366">
        <f t="shared" si="2"/>
        <v>0</v>
      </c>
      <c r="H94" s="367"/>
      <c r="I94" s="368">
        <f t="shared" si="3"/>
        <v>0</v>
      </c>
      <c r="J94" s="369"/>
      <c r="K94" s="370">
        <f t="shared" si="4"/>
        <v>0</v>
      </c>
      <c r="L94" s="371">
        <v>21</v>
      </c>
      <c r="M94" s="371">
        <f t="shared" si="1"/>
        <v>0</v>
      </c>
    </row>
    <row r="95" spans="1:13">
      <c r="A95" s="362">
        <v>87</v>
      </c>
      <c r="B95" s="363"/>
      <c r="C95" s="364" t="s">
        <v>5214</v>
      </c>
      <c r="D95" s="365" t="s">
        <v>316</v>
      </c>
      <c r="E95" s="584">
        <v>2</v>
      </c>
      <c r="F95" s="366">
        <f t="shared" ref="F95:F137" si="5">H95+J95</f>
        <v>0</v>
      </c>
      <c r="G95" s="366">
        <f t="shared" si="2"/>
        <v>0</v>
      </c>
      <c r="H95" s="367"/>
      <c r="I95" s="368">
        <f t="shared" si="3"/>
        <v>0</v>
      </c>
      <c r="J95" s="369"/>
      <c r="K95" s="370">
        <f t="shared" si="4"/>
        <v>0</v>
      </c>
      <c r="L95" s="371">
        <v>21</v>
      </c>
      <c r="M95" s="371">
        <f t="shared" si="1"/>
        <v>0</v>
      </c>
    </row>
    <row r="96" spans="1:13">
      <c r="A96" s="362">
        <v>88</v>
      </c>
      <c r="B96" s="363"/>
      <c r="C96" s="364" t="s">
        <v>5215</v>
      </c>
      <c r="D96" s="365" t="s">
        <v>316</v>
      </c>
      <c r="E96" s="584">
        <v>1</v>
      </c>
      <c r="F96" s="366">
        <f t="shared" si="5"/>
        <v>0</v>
      </c>
      <c r="G96" s="366">
        <f t="shared" ref="G96:G137" si="6">E96*F96</f>
        <v>0</v>
      </c>
      <c r="H96" s="367"/>
      <c r="I96" s="368">
        <f t="shared" ref="I96:I137" si="7">ROUND(E96*H96,2)</f>
        <v>0</v>
      </c>
      <c r="J96" s="369"/>
      <c r="K96" s="370">
        <f t="shared" ref="K96:K137" si="8">ROUND(E96*J96,2)</f>
        <v>0</v>
      </c>
      <c r="L96" s="371">
        <v>21</v>
      </c>
      <c r="M96" s="371">
        <f t="shared" si="1"/>
        <v>0</v>
      </c>
    </row>
    <row r="97" spans="1:14">
      <c r="A97" s="362">
        <v>89</v>
      </c>
      <c r="B97" s="363"/>
      <c r="C97" s="364" t="s">
        <v>5216</v>
      </c>
      <c r="D97" s="365" t="s">
        <v>316</v>
      </c>
      <c r="E97" s="584">
        <v>4</v>
      </c>
      <c r="F97" s="366">
        <f t="shared" si="5"/>
        <v>0</v>
      </c>
      <c r="G97" s="366">
        <f t="shared" si="6"/>
        <v>0</v>
      </c>
      <c r="H97" s="367"/>
      <c r="I97" s="368">
        <f t="shared" si="7"/>
        <v>0</v>
      </c>
      <c r="J97" s="369"/>
      <c r="K97" s="370">
        <f t="shared" si="8"/>
        <v>0</v>
      </c>
      <c r="L97" s="371">
        <v>21</v>
      </c>
      <c r="M97" s="371">
        <f t="shared" si="1"/>
        <v>0</v>
      </c>
    </row>
    <row r="98" spans="1:14">
      <c r="A98" s="362">
        <v>90</v>
      </c>
      <c r="B98" s="363"/>
      <c r="C98" s="364" t="s">
        <v>5217</v>
      </c>
      <c r="D98" s="365" t="s">
        <v>316</v>
      </c>
      <c r="E98" s="584">
        <v>4</v>
      </c>
      <c r="F98" s="366">
        <f t="shared" si="5"/>
        <v>0</v>
      </c>
      <c r="G98" s="366">
        <f t="shared" si="6"/>
        <v>0</v>
      </c>
      <c r="H98" s="367"/>
      <c r="I98" s="368">
        <f t="shared" si="7"/>
        <v>0</v>
      </c>
      <c r="J98" s="369"/>
      <c r="K98" s="370">
        <f t="shared" si="8"/>
        <v>0</v>
      </c>
      <c r="L98" s="371">
        <v>21</v>
      </c>
      <c r="M98" s="371">
        <f t="shared" si="1"/>
        <v>0</v>
      </c>
    </row>
    <row r="99" spans="1:14">
      <c r="A99" s="362">
        <v>91</v>
      </c>
      <c r="B99" s="363"/>
      <c r="C99" s="364" t="s">
        <v>5218</v>
      </c>
      <c r="D99" s="365" t="s">
        <v>316</v>
      </c>
      <c r="E99" s="584">
        <v>60</v>
      </c>
      <c r="F99" s="366">
        <f t="shared" si="5"/>
        <v>0</v>
      </c>
      <c r="G99" s="366">
        <f t="shared" si="6"/>
        <v>0</v>
      </c>
      <c r="H99" s="367"/>
      <c r="I99" s="368">
        <f t="shared" si="7"/>
        <v>0</v>
      </c>
      <c r="J99" s="369"/>
      <c r="K99" s="370">
        <f t="shared" si="8"/>
        <v>0</v>
      </c>
      <c r="L99" s="371">
        <v>21</v>
      </c>
      <c r="M99" s="371">
        <f t="shared" si="1"/>
        <v>0</v>
      </c>
    </row>
    <row r="100" spans="1:14">
      <c r="A100" s="362">
        <v>92</v>
      </c>
      <c r="B100" s="363"/>
      <c r="C100" s="364" t="s">
        <v>5219</v>
      </c>
      <c r="D100" s="365" t="s">
        <v>316</v>
      </c>
      <c r="E100" s="584">
        <v>15</v>
      </c>
      <c r="F100" s="366">
        <f t="shared" si="5"/>
        <v>0</v>
      </c>
      <c r="G100" s="366">
        <f t="shared" si="6"/>
        <v>0</v>
      </c>
      <c r="H100" s="367"/>
      <c r="I100" s="368">
        <f t="shared" si="7"/>
        <v>0</v>
      </c>
      <c r="J100" s="369"/>
      <c r="K100" s="370">
        <f t="shared" si="8"/>
        <v>0</v>
      </c>
      <c r="L100" s="371">
        <v>21</v>
      </c>
      <c r="M100" s="371">
        <f t="shared" si="1"/>
        <v>0</v>
      </c>
    </row>
    <row r="101" spans="1:14" ht="24">
      <c r="A101" s="362">
        <v>93</v>
      </c>
      <c r="B101" s="363"/>
      <c r="C101" s="364" t="s">
        <v>5220</v>
      </c>
      <c r="D101" s="365" t="s">
        <v>316</v>
      </c>
      <c r="E101" s="584">
        <v>2</v>
      </c>
      <c r="F101" s="366">
        <f t="shared" si="5"/>
        <v>0</v>
      </c>
      <c r="G101" s="366">
        <f t="shared" si="6"/>
        <v>0</v>
      </c>
      <c r="H101" s="367"/>
      <c r="I101" s="368">
        <f t="shared" si="7"/>
        <v>0</v>
      </c>
      <c r="J101" s="369"/>
      <c r="K101" s="370">
        <f t="shared" si="8"/>
        <v>0</v>
      </c>
      <c r="L101" s="371">
        <v>21</v>
      </c>
      <c r="M101" s="371">
        <f t="shared" si="1"/>
        <v>0</v>
      </c>
    </row>
    <row r="102" spans="1:14" ht="24">
      <c r="A102" s="362">
        <v>94</v>
      </c>
      <c r="B102" s="363"/>
      <c r="C102" s="364" t="s">
        <v>5221</v>
      </c>
      <c r="D102" s="365" t="s">
        <v>316</v>
      </c>
      <c r="E102" s="584">
        <v>1</v>
      </c>
      <c r="F102" s="366">
        <f t="shared" si="5"/>
        <v>0</v>
      </c>
      <c r="G102" s="366">
        <f t="shared" si="6"/>
        <v>0</v>
      </c>
      <c r="H102" s="367"/>
      <c r="I102" s="368">
        <f t="shared" si="7"/>
        <v>0</v>
      </c>
      <c r="J102" s="369"/>
      <c r="K102" s="370">
        <f t="shared" si="8"/>
        <v>0</v>
      </c>
      <c r="L102" s="371">
        <v>21</v>
      </c>
      <c r="M102" s="371">
        <f t="shared" si="1"/>
        <v>0</v>
      </c>
    </row>
    <row r="103" spans="1:14">
      <c r="A103" s="362">
        <v>95</v>
      </c>
      <c r="B103" s="363"/>
      <c r="C103" s="364" t="s">
        <v>5731</v>
      </c>
      <c r="D103" s="372" t="s">
        <v>188</v>
      </c>
      <c r="E103" s="566">
        <v>72</v>
      </c>
      <c r="F103" s="383">
        <f t="shared" si="5"/>
        <v>0</v>
      </c>
      <c r="G103" s="383">
        <f t="shared" si="6"/>
        <v>0</v>
      </c>
      <c r="H103" s="589"/>
      <c r="I103" s="383">
        <f t="shared" si="7"/>
        <v>0</v>
      </c>
      <c r="J103" s="589"/>
      <c r="K103" s="590">
        <f t="shared" si="8"/>
        <v>0</v>
      </c>
      <c r="L103" s="371">
        <v>21</v>
      </c>
      <c r="M103" s="582">
        <f>G103*(1+L103/100)</f>
        <v>0</v>
      </c>
      <c r="N103" s="486"/>
    </row>
    <row r="104" spans="1:14">
      <c r="A104" s="362">
        <v>96</v>
      </c>
      <c r="B104" s="363"/>
      <c r="C104" s="364" t="s">
        <v>5732</v>
      </c>
      <c r="D104" s="372" t="s">
        <v>188</v>
      </c>
      <c r="E104" s="566">
        <v>81</v>
      </c>
      <c r="F104" s="383">
        <f t="shared" si="5"/>
        <v>0</v>
      </c>
      <c r="G104" s="383">
        <f t="shared" si="6"/>
        <v>0</v>
      </c>
      <c r="H104" s="589"/>
      <c r="I104" s="383">
        <f t="shared" si="7"/>
        <v>0</v>
      </c>
      <c r="J104" s="589"/>
      <c r="K104" s="590">
        <f t="shared" si="8"/>
        <v>0</v>
      </c>
      <c r="L104" s="371">
        <v>21</v>
      </c>
      <c r="M104" s="582">
        <f t="shared" ref="M104:M137" si="9">G104*(1+L104/100)</f>
        <v>0</v>
      </c>
      <c r="N104" s="486"/>
    </row>
    <row r="105" spans="1:14">
      <c r="A105" s="362">
        <v>97</v>
      </c>
      <c r="B105" s="363"/>
      <c r="C105" s="364" t="s">
        <v>5733</v>
      </c>
      <c r="D105" s="372" t="s">
        <v>188</v>
      </c>
      <c r="E105" s="566">
        <v>40</v>
      </c>
      <c r="F105" s="383">
        <f t="shared" si="5"/>
        <v>0</v>
      </c>
      <c r="G105" s="383">
        <f t="shared" si="6"/>
        <v>0</v>
      </c>
      <c r="H105" s="589"/>
      <c r="I105" s="383">
        <f t="shared" si="7"/>
        <v>0</v>
      </c>
      <c r="J105" s="589"/>
      <c r="K105" s="590">
        <f t="shared" si="8"/>
        <v>0</v>
      </c>
      <c r="L105" s="371">
        <v>21</v>
      </c>
      <c r="M105" s="582">
        <f t="shared" si="9"/>
        <v>0</v>
      </c>
      <c r="N105" s="486"/>
    </row>
    <row r="106" spans="1:14">
      <c r="A106" s="362">
        <v>98</v>
      </c>
      <c r="B106" s="363"/>
      <c r="C106" s="364" t="s">
        <v>5734</v>
      </c>
      <c r="D106" s="372" t="s">
        <v>188</v>
      </c>
      <c r="E106" s="566">
        <v>630</v>
      </c>
      <c r="F106" s="383">
        <f t="shared" si="5"/>
        <v>0</v>
      </c>
      <c r="G106" s="383">
        <f t="shared" si="6"/>
        <v>0</v>
      </c>
      <c r="H106" s="589"/>
      <c r="I106" s="383">
        <f t="shared" si="7"/>
        <v>0</v>
      </c>
      <c r="J106" s="589"/>
      <c r="K106" s="590">
        <f t="shared" si="8"/>
        <v>0</v>
      </c>
      <c r="L106" s="371">
        <v>21</v>
      </c>
      <c r="M106" s="582">
        <f t="shared" si="9"/>
        <v>0</v>
      </c>
      <c r="N106" s="486"/>
    </row>
    <row r="107" spans="1:14">
      <c r="A107" s="362">
        <v>99</v>
      </c>
      <c r="B107" s="363"/>
      <c r="C107" s="364" t="s">
        <v>5735</v>
      </c>
      <c r="D107" s="372" t="s">
        <v>188</v>
      </c>
      <c r="E107" s="566">
        <v>72</v>
      </c>
      <c r="F107" s="383">
        <f t="shared" si="5"/>
        <v>0</v>
      </c>
      <c r="G107" s="383">
        <f t="shared" si="6"/>
        <v>0</v>
      </c>
      <c r="H107" s="589"/>
      <c r="I107" s="383">
        <f t="shared" si="7"/>
        <v>0</v>
      </c>
      <c r="J107" s="589"/>
      <c r="K107" s="590">
        <f t="shared" si="8"/>
        <v>0</v>
      </c>
      <c r="L107" s="371">
        <v>21</v>
      </c>
      <c r="M107" s="582">
        <f t="shared" si="9"/>
        <v>0</v>
      </c>
      <c r="N107" s="591"/>
    </row>
    <row r="108" spans="1:14">
      <c r="A108" s="362">
        <v>100</v>
      </c>
      <c r="B108" s="363"/>
      <c r="C108" s="364" t="s">
        <v>5736</v>
      </c>
      <c r="D108" s="372" t="s">
        <v>188</v>
      </c>
      <c r="E108" s="566">
        <v>750</v>
      </c>
      <c r="F108" s="383">
        <f t="shared" si="5"/>
        <v>0</v>
      </c>
      <c r="G108" s="383">
        <f t="shared" si="6"/>
        <v>0</v>
      </c>
      <c r="H108" s="589"/>
      <c r="I108" s="383">
        <f t="shared" si="7"/>
        <v>0</v>
      </c>
      <c r="J108" s="589"/>
      <c r="K108" s="590">
        <f t="shared" si="8"/>
        <v>0</v>
      </c>
      <c r="L108" s="371">
        <v>21</v>
      </c>
      <c r="M108" s="582">
        <f t="shared" si="9"/>
        <v>0</v>
      </c>
      <c r="N108" s="486"/>
    </row>
    <row r="109" spans="1:14">
      <c r="A109" s="362">
        <v>101</v>
      </c>
      <c r="B109" s="363"/>
      <c r="C109" s="364" t="s">
        <v>5737</v>
      </c>
      <c r="D109" s="372" t="s">
        <v>330</v>
      </c>
      <c r="E109" s="566">
        <v>1650</v>
      </c>
      <c r="F109" s="383">
        <f t="shared" si="5"/>
        <v>0</v>
      </c>
      <c r="G109" s="383">
        <f t="shared" si="6"/>
        <v>0</v>
      </c>
      <c r="H109" s="589"/>
      <c r="I109" s="383">
        <f t="shared" si="7"/>
        <v>0</v>
      </c>
      <c r="J109" s="589"/>
      <c r="K109" s="590">
        <f t="shared" si="8"/>
        <v>0</v>
      </c>
      <c r="L109" s="371">
        <v>21</v>
      </c>
      <c r="M109" s="582">
        <f t="shared" si="9"/>
        <v>0</v>
      </c>
      <c r="N109" s="486"/>
    </row>
    <row r="110" spans="1:14">
      <c r="A110" s="362">
        <v>102</v>
      </c>
      <c r="B110" s="363"/>
      <c r="C110" s="364" t="s">
        <v>5738</v>
      </c>
      <c r="D110" s="372" t="s">
        <v>188</v>
      </c>
      <c r="E110" s="566">
        <v>72</v>
      </c>
      <c r="F110" s="383">
        <f t="shared" si="5"/>
        <v>0</v>
      </c>
      <c r="G110" s="383">
        <f t="shared" si="6"/>
        <v>0</v>
      </c>
      <c r="H110" s="589"/>
      <c r="I110" s="383">
        <f t="shared" si="7"/>
        <v>0</v>
      </c>
      <c r="J110" s="589"/>
      <c r="K110" s="590">
        <f t="shared" si="8"/>
        <v>0</v>
      </c>
      <c r="L110" s="371">
        <v>21</v>
      </c>
      <c r="M110" s="582">
        <f t="shared" si="9"/>
        <v>0</v>
      </c>
      <c r="N110" s="486"/>
    </row>
    <row r="111" spans="1:14">
      <c r="A111" s="362">
        <v>103</v>
      </c>
      <c r="B111" s="363"/>
      <c r="C111" s="364" t="s">
        <v>5739</v>
      </c>
      <c r="D111" s="372" t="s">
        <v>330</v>
      </c>
      <c r="E111" s="566">
        <v>800</v>
      </c>
      <c r="F111" s="383">
        <f t="shared" si="5"/>
        <v>0</v>
      </c>
      <c r="G111" s="383">
        <f t="shared" si="6"/>
        <v>0</v>
      </c>
      <c r="H111" s="589"/>
      <c r="I111" s="383">
        <f t="shared" si="7"/>
        <v>0</v>
      </c>
      <c r="J111" s="589"/>
      <c r="K111" s="590">
        <f t="shared" si="8"/>
        <v>0</v>
      </c>
      <c r="L111" s="371">
        <v>21</v>
      </c>
      <c r="M111" s="582">
        <f t="shared" si="9"/>
        <v>0</v>
      </c>
      <c r="N111" s="591"/>
    </row>
    <row r="112" spans="1:14">
      <c r="A112" s="362">
        <v>104</v>
      </c>
      <c r="B112" s="363"/>
      <c r="C112" s="364" t="s">
        <v>5740</v>
      </c>
      <c r="D112" s="372" t="s">
        <v>330</v>
      </c>
      <c r="E112" s="566">
        <v>830</v>
      </c>
      <c r="F112" s="383">
        <f t="shared" si="5"/>
        <v>0</v>
      </c>
      <c r="G112" s="383">
        <f t="shared" si="6"/>
        <v>0</v>
      </c>
      <c r="H112" s="589"/>
      <c r="I112" s="383">
        <f t="shared" si="7"/>
        <v>0</v>
      </c>
      <c r="J112" s="589"/>
      <c r="K112" s="590">
        <f t="shared" si="8"/>
        <v>0</v>
      </c>
      <c r="L112" s="371">
        <v>21</v>
      </c>
      <c r="M112" s="582">
        <f t="shared" si="9"/>
        <v>0</v>
      </c>
      <c r="N112" s="486"/>
    </row>
    <row r="113" spans="1:14">
      <c r="A113" s="362">
        <v>105</v>
      </c>
      <c r="B113" s="363"/>
      <c r="C113" s="364" t="s">
        <v>5741</v>
      </c>
      <c r="D113" s="372" t="s">
        <v>330</v>
      </c>
      <c r="E113" s="566">
        <v>830</v>
      </c>
      <c r="F113" s="383">
        <f t="shared" si="5"/>
        <v>0</v>
      </c>
      <c r="G113" s="383">
        <f t="shared" si="6"/>
        <v>0</v>
      </c>
      <c r="H113" s="589"/>
      <c r="I113" s="383">
        <f t="shared" si="7"/>
        <v>0</v>
      </c>
      <c r="J113" s="589"/>
      <c r="K113" s="590">
        <f t="shared" si="8"/>
        <v>0</v>
      </c>
      <c r="L113" s="371">
        <v>21</v>
      </c>
      <c r="M113" s="582">
        <f t="shared" si="9"/>
        <v>0</v>
      </c>
      <c r="N113" s="486"/>
    </row>
    <row r="114" spans="1:14">
      <c r="A114" s="362">
        <v>106</v>
      </c>
      <c r="B114" s="363"/>
      <c r="C114" s="364" t="s">
        <v>5742</v>
      </c>
      <c r="D114" s="372" t="s">
        <v>330</v>
      </c>
      <c r="E114" s="566">
        <v>80</v>
      </c>
      <c r="F114" s="383">
        <f t="shared" si="5"/>
        <v>0</v>
      </c>
      <c r="G114" s="383">
        <f t="shared" si="6"/>
        <v>0</v>
      </c>
      <c r="H114" s="589"/>
      <c r="I114" s="383">
        <f t="shared" si="7"/>
        <v>0</v>
      </c>
      <c r="J114" s="589"/>
      <c r="K114" s="590">
        <f t="shared" si="8"/>
        <v>0</v>
      </c>
      <c r="L114" s="371">
        <v>21</v>
      </c>
      <c r="M114" s="582">
        <f t="shared" si="9"/>
        <v>0</v>
      </c>
      <c r="N114" s="486"/>
    </row>
    <row r="115" spans="1:14">
      <c r="A115" s="362">
        <v>107</v>
      </c>
      <c r="B115" s="363"/>
      <c r="C115" s="364" t="s">
        <v>5743</v>
      </c>
      <c r="D115" s="372" t="s">
        <v>330</v>
      </c>
      <c r="E115" s="566">
        <v>720</v>
      </c>
      <c r="F115" s="383">
        <f t="shared" si="5"/>
        <v>0</v>
      </c>
      <c r="G115" s="383">
        <f t="shared" si="6"/>
        <v>0</v>
      </c>
      <c r="H115" s="589"/>
      <c r="I115" s="383">
        <f t="shared" si="7"/>
        <v>0</v>
      </c>
      <c r="J115" s="589"/>
      <c r="K115" s="590">
        <f t="shared" si="8"/>
        <v>0</v>
      </c>
      <c r="L115" s="371">
        <v>21</v>
      </c>
      <c r="M115" s="582">
        <f t="shared" si="9"/>
        <v>0</v>
      </c>
      <c r="N115" s="486"/>
    </row>
    <row r="116" spans="1:14">
      <c r="A116" s="362">
        <v>108</v>
      </c>
      <c r="B116" s="363"/>
      <c r="C116" s="364" t="s">
        <v>5744</v>
      </c>
      <c r="D116" s="372" t="s">
        <v>330</v>
      </c>
      <c r="E116" s="566">
        <v>20</v>
      </c>
      <c r="F116" s="383">
        <f t="shared" si="5"/>
        <v>0</v>
      </c>
      <c r="G116" s="383">
        <f t="shared" si="6"/>
        <v>0</v>
      </c>
      <c r="H116" s="589"/>
      <c r="I116" s="383">
        <f t="shared" si="7"/>
        <v>0</v>
      </c>
      <c r="J116" s="589"/>
      <c r="K116" s="590">
        <f t="shared" si="8"/>
        <v>0</v>
      </c>
      <c r="L116" s="371">
        <v>21</v>
      </c>
      <c r="M116" s="582">
        <f t="shared" si="9"/>
        <v>0</v>
      </c>
      <c r="N116" s="486"/>
    </row>
    <row r="117" spans="1:14">
      <c r="A117" s="362">
        <v>109</v>
      </c>
      <c r="B117" s="363"/>
      <c r="C117" s="364" t="s">
        <v>5745</v>
      </c>
      <c r="D117" s="372" t="s">
        <v>330</v>
      </c>
      <c r="E117" s="566">
        <v>800</v>
      </c>
      <c r="F117" s="383">
        <f t="shared" si="5"/>
        <v>0</v>
      </c>
      <c r="G117" s="383">
        <f t="shared" si="6"/>
        <v>0</v>
      </c>
      <c r="H117" s="589"/>
      <c r="I117" s="383">
        <f t="shared" si="7"/>
        <v>0</v>
      </c>
      <c r="J117" s="589"/>
      <c r="K117" s="590">
        <f t="shared" si="8"/>
        <v>0</v>
      </c>
      <c r="L117" s="371">
        <v>21</v>
      </c>
      <c r="M117" s="582">
        <f t="shared" si="9"/>
        <v>0</v>
      </c>
      <c r="N117" s="486"/>
    </row>
    <row r="118" spans="1:14">
      <c r="A118" s="362">
        <v>110</v>
      </c>
      <c r="B118" s="363"/>
      <c r="C118" s="364" t="s">
        <v>5746</v>
      </c>
      <c r="D118" s="372" t="s">
        <v>330</v>
      </c>
      <c r="E118" s="566">
        <v>800</v>
      </c>
      <c r="F118" s="383">
        <f t="shared" si="5"/>
        <v>0</v>
      </c>
      <c r="G118" s="383">
        <f t="shared" si="6"/>
        <v>0</v>
      </c>
      <c r="H118" s="589"/>
      <c r="I118" s="383">
        <f t="shared" si="7"/>
        <v>0</v>
      </c>
      <c r="J118" s="589"/>
      <c r="K118" s="590">
        <f t="shared" si="8"/>
        <v>0</v>
      </c>
      <c r="L118" s="371">
        <v>21</v>
      </c>
      <c r="M118" s="582">
        <f t="shared" si="9"/>
        <v>0</v>
      </c>
      <c r="N118" s="486"/>
    </row>
    <row r="119" spans="1:14">
      <c r="A119" s="362">
        <v>111</v>
      </c>
      <c r="B119" s="363"/>
      <c r="C119" s="364" t="s">
        <v>5747</v>
      </c>
      <c r="D119" s="372" t="s">
        <v>330</v>
      </c>
      <c r="E119" s="566">
        <v>800</v>
      </c>
      <c r="F119" s="383">
        <f t="shared" si="5"/>
        <v>0</v>
      </c>
      <c r="G119" s="383">
        <f t="shared" si="6"/>
        <v>0</v>
      </c>
      <c r="H119" s="589"/>
      <c r="I119" s="383">
        <f t="shared" si="7"/>
        <v>0</v>
      </c>
      <c r="J119" s="589"/>
      <c r="K119" s="590">
        <f t="shared" si="8"/>
        <v>0</v>
      </c>
      <c r="L119" s="371">
        <v>21</v>
      </c>
      <c r="M119" s="582">
        <f t="shared" si="9"/>
        <v>0</v>
      </c>
      <c r="N119" s="486"/>
    </row>
    <row r="120" spans="1:14" ht="24">
      <c r="A120" s="362">
        <v>112</v>
      </c>
      <c r="B120" s="363"/>
      <c r="C120" s="375" t="s">
        <v>5221</v>
      </c>
      <c r="D120" s="365" t="s">
        <v>316</v>
      </c>
      <c r="E120" s="584">
        <v>1</v>
      </c>
      <c r="F120" s="366">
        <f t="shared" si="5"/>
        <v>0</v>
      </c>
      <c r="G120" s="366">
        <f t="shared" si="6"/>
        <v>0</v>
      </c>
      <c r="H120" s="367"/>
      <c r="I120" s="368">
        <f t="shared" si="7"/>
        <v>0</v>
      </c>
      <c r="J120" s="369"/>
      <c r="K120" s="370">
        <f t="shared" si="8"/>
        <v>0</v>
      </c>
      <c r="L120" s="371">
        <v>21</v>
      </c>
      <c r="M120" s="371">
        <f t="shared" si="9"/>
        <v>0</v>
      </c>
    </row>
    <row r="121" spans="1:14">
      <c r="A121" s="362">
        <v>113</v>
      </c>
      <c r="B121" s="363"/>
      <c r="C121" s="375" t="s">
        <v>5222</v>
      </c>
      <c r="D121" s="365" t="s">
        <v>188</v>
      </c>
      <c r="E121" s="584">
        <v>200</v>
      </c>
      <c r="F121" s="366">
        <f t="shared" si="5"/>
        <v>0</v>
      </c>
      <c r="G121" s="366">
        <f t="shared" si="6"/>
        <v>0</v>
      </c>
      <c r="H121" s="367"/>
      <c r="I121" s="368">
        <f t="shared" si="7"/>
        <v>0</v>
      </c>
      <c r="J121" s="369"/>
      <c r="K121" s="370">
        <f t="shared" si="8"/>
        <v>0</v>
      </c>
      <c r="L121" s="371">
        <v>21</v>
      </c>
      <c r="M121" s="371">
        <f t="shared" si="9"/>
        <v>0</v>
      </c>
    </row>
    <row r="122" spans="1:14">
      <c r="A122" s="362">
        <v>114</v>
      </c>
      <c r="B122" s="363"/>
      <c r="C122" s="375" t="s">
        <v>5223</v>
      </c>
      <c r="D122" s="365" t="s">
        <v>188</v>
      </c>
      <c r="E122" s="584">
        <v>600</v>
      </c>
      <c r="F122" s="366">
        <f t="shared" si="5"/>
        <v>0</v>
      </c>
      <c r="G122" s="366">
        <f t="shared" si="6"/>
        <v>0</v>
      </c>
      <c r="H122" s="367"/>
      <c r="I122" s="368">
        <f t="shared" si="7"/>
        <v>0</v>
      </c>
      <c r="J122" s="369"/>
      <c r="K122" s="370">
        <f t="shared" si="8"/>
        <v>0</v>
      </c>
      <c r="L122" s="371">
        <v>21</v>
      </c>
      <c r="M122" s="371">
        <f t="shared" si="9"/>
        <v>0</v>
      </c>
    </row>
    <row r="123" spans="1:14">
      <c r="A123" s="362">
        <v>115</v>
      </c>
      <c r="B123" s="363" t="s">
        <v>5224</v>
      </c>
      <c r="C123" s="375" t="s">
        <v>5225</v>
      </c>
      <c r="D123" s="372" t="s">
        <v>316</v>
      </c>
      <c r="E123" s="566">
        <v>60</v>
      </c>
      <c r="F123" s="366">
        <f t="shared" si="5"/>
        <v>0</v>
      </c>
      <c r="G123" s="366">
        <f t="shared" si="6"/>
        <v>0</v>
      </c>
      <c r="H123" s="374"/>
      <c r="I123" s="368">
        <f t="shared" si="7"/>
        <v>0</v>
      </c>
      <c r="J123" s="374"/>
      <c r="K123" s="370">
        <f t="shared" si="8"/>
        <v>0</v>
      </c>
      <c r="L123" s="371">
        <v>21</v>
      </c>
      <c r="M123" s="371">
        <f t="shared" si="9"/>
        <v>0</v>
      </c>
    </row>
    <row r="124" spans="1:14">
      <c r="A124" s="362">
        <v>116</v>
      </c>
      <c r="B124" s="363" t="s">
        <v>5226</v>
      </c>
      <c r="C124" s="375" t="s">
        <v>5227</v>
      </c>
      <c r="D124" s="372" t="s">
        <v>316</v>
      </c>
      <c r="E124" s="566">
        <v>58</v>
      </c>
      <c r="F124" s="366">
        <f t="shared" si="5"/>
        <v>0</v>
      </c>
      <c r="G124" s="366">
        <f t="shared" si="6"/>
        <v>0</v>
      </c>
      <c r="H124" s="374"/>
      <c r="I124" s="368">
        <f t="shared" si="7"/>
        <v>0</v>
      </c>
      <c r="J124" s="374"/>
      <c r="K124" s="370">
        <f t="shared" si="8"/>
        <v>0</v>
      </c>
      <c r="L124" s="371">
        <v>21</v>
      </c>
      <c r="M124" s="371">
        <f t="shared" si="9"/>
        <v>0</v>
      </c>
    </row>
    <row r="125" spans="1:14">
      <c r="A125" s="362">
        <v>117</v>
      </c>
      <c r="B125" s="363" t="s">
        <v>5228</v>
      </c>
      <c r="C125" s="375" t="s">
        <v>5229</v>
      </c>
      <c r="D125" s="372" t="s">
        <v>316</v>
      </c>
      <c r="E125" s="566">
        <v>62</v>
      </c>
      <c r="F125" s="366">
        <f t="shared" si="5"/>
        <v>0</v>
      </c>
      <c r="G125" s="366">
        <f t="shared" si="6"/>
        <v>0</v>
      </c>
      <c r="H125" s="374"/>
      <c r="I125" s="368">
        <f t="shared" si="7"/>
        <v>0</v>
      </c>
      <c r="J125" s="374"/>
      <c r="K125" s="370">
        <f t="shared" si="8"/>
        <v>0</v>
      </c>
      <c r="L125" s="371">
        <v>21</v>
      </c>
      <c r="M125" s="371">
        <f t="shared" si="9"/>
        <v>0</v>
      </c>
    </row>
    <row r="126" spans="1:14">
      <c r="A126" s="362">
        <v>118</v>
      </c>
      <c r="B126" s="363" t="s">
        <v>70</v>
      </c>
      <c r="C126" s="375" t="s">
        <v>5230</v>
      </c>
      <c r="D126" s="372" t="s">
        <v>316</v>
      </c>
      <c r="E126" s="566">
        <v>4</v>
      </c>
      <c r="F126" s="366">
        <f t="shared" si="5"/>
        <v>0</v>
      </c>
      <c r="G126" s="366">
        <f t="shared" si="6"/>
        <v>0</v>
      </c>
      <c r="H126" s="374"/>
      <c r="I126" s="368">
        <f t="shared" si="7"/>
        <v>0</v>
      </c>
      <c r="J126" s="374"/>
      <c r="K126" s="370">
        <f t="shared" si="8"/>
        <v>0</v>
      </c>
      <c r="L126" s="371">
        <v>21</v>
      </c>
      <c r="M126" s="371">
        <f t="shared" si="9"/>
        <v>0</v>
      </c>
    </row>
    <row r="127" spans="1:14">
      <c r="A127" s="362">
        <v>119</v>
      </c>
      <c r="B127" s="363" t="s">
        <v>5231</v>
      </c>
      <c r="C127" s="375" t="s">
        <v>5232</v>
      </c>
      <c r="D127" s="372" t="s">
        <v>316</v>
      </c>
      <c r="E127" s="566">
        <v>2</v>
      </c>
      <c r="F127" s="366">
        <f t="shared" si="5"/>
        <v>0</v>
      </c>
      <c r="G127" s="366">
        <f t="shared" si="6"/>
        <v>0</v>
      </c>
      <c r="H127" s="374"/>
      <c r="I127" s="368">
        <f t="shared" si="7"/>
        <v>0</v>
      </c>
      <c r="J127" s="374"/>
      <c r="K127" s="370">
        <f t="shared" si="8"/>
        <v>0</v>
      </c>
      <c r="L127" s="371">
        <v>21</v>
      </c>
      <c r="M127" s="371">
        <f t="shared" si="9"/>
        <v>0</v>
      </c>
    </row>
    <row r="128" spans="1:14">
      <c r="A128" s="362">
        <v>120</v>
      </c>
      <c r="B128" s="363" t="s">
        <v>5233</v>
      </c>
      <c r="C128" s="375" t="s">
        <v>5234</v>
      </c>
      <c r="D128" s="372" t="s">
        <v>316</v>
      </c>
      <c r="E128" s="566">
        <v>53</v>
      </c>
      <c r="F128" s="366">
        <f t="shared" si="5"/>
        <v>0</v>
      </c>
      <c r="G128" s="366">
        <f t="shared" si="6"/>
        <v>0</v>
      </c>
      <c r="H128" s="374"/>
      <c r="I128" s="368">
        <f t="shared" si="7"/>
        <v>0</v>
      </c>
      <c r="J128" s="374"/>
      <c r="K128" s="370">
        <f t="shared" si="8"/>
        <v>0</v>
      </c>
      <c r="L128" s="371">
        <v>21</v>
      </c>
      <c r="M128" s="371">
        <f t="shared" si="9"/>
        <v>0</v>
      </c>
    </row>
    <row r="129" spans="1:13">
      <c r="A129" s="362">
        <v>121</v>
      </c>
      <c r="B129" s="363" t="s">
        <v>5235</v>
      </c>
      <c r="C129" s="375" t="s">
        <v>5236</v>
      </c>
      <c r="D129" s="372" t="s">
        <v>316</v>
      </c>
      <c r="E129" s="566">
        <v>85</v>
      </c>
      <c r="F129" s="366">
        <f t="shared" si="5"/>
        <v>0</v>
      </c>
      <c r="G129" s="366">
        <f t="shared" si="6"/>
        <v>0</v>
      </c>
      <c r="H129" s="374"/>
      <c r="I129" s="368">
        <f t="shared" si="7"/>
        <v>0</v>
      </c>
      <c r="J129" s="374"/>
      <c r="K129" s="370">
        <f t="shared" si="8"/>
        <v>0</v>
      </c>
      <c r="L129" s="371">
        <v>21</v>
      </c>
      <c r="M129" s="371">
        <f t="shared" si="9"/>
        <v>0</v>
      </c>
    </row>
    <row r="130" spans="1:13">
      <c r="A130" s="362">
        <v>122</v>
      </c>
      <c r="B130" s="363" t="s">
        <v>5237</v>
      </c>
      <c r="C130" s="375" t="s">
        <v>5238</v>
      </c>
      <c r="D130" s="372" t="s">
        <v>316</v>
      </c>
      <c r="E130" s="566">
        <v>7</v>
      </c>
      <c r="F130" s="366">
        <f t="shared" si="5"/>
        <v>0</v>
      </c>
      <c r="G130" s="366">
        <f t="shared" si="6"/>
        <v>0</v>
      </c>
      <c r="H130" s="374"/>
      <c r="I130" s="368">
        <f t="shared" si="7"/>
        <v>0</v>
      </c>
      <c r="J130" s="374"/>
      <c r="K130" s="370">
        <f t="shared" si="8"/>
        <v>0</v>
      </c>
      <c r="L130" s="371">
        <v>21</v>
      </c>
      <c r="M130" s="371">
        <f t="shared" si="9"/>
        <v>0</v>
      </c>
    </row>
    <row r="131" spans="1:13">
      <c r="A131" s="362">
        <v>123</v>
      </c>
      <c r="B131" s="363" t="s">
        <v>5239</v>
      </c>
      <c r="C131" s="375" t="s">
        <v>5240</v>
      </c>
      <c r="D131" s="372" t="s">
        <v>316</v>
      </c>
      <c r="E131" s="566">
        <v>18</v>
      </c>
      <c r="F131" s="366">
        <f t="shared" si="5"/>
        <v>0</v>
      </c>
      <c r="G131" s="366">
        <f t="shared" si="6"/>
        <v>0</v>
      </c>
      <c r="H131" s="374"/>
      <c r="I131" s="368">
        <f t="shared" si="7"/>
        <v>0</v>
      </c>
      <c r="J131" s="374"/>
      <c r="K131" s="370">
        <f t="shared" si="8"/>
        <v>0</v>
      </c>
      <c r="L131" s="371">
        <v>21</v>
      </c>
      <c r="M131" s="371">
        <f t="shared" si="9"/>
        <v>0</v>
      </c>
    </row>
    <row r="132" spans="1:13">
      <c r="A132" s="362">
        <v>124</v>
      </c>
      <c r="B132" s="363" t="s">
        <v>5241</v>
      </c>
      <c r="C132" s="375" t="s">
        <v>5242</v>
      </c>
      <c r="D132" s="372" t="s">
        <v>316</v>
      </c>
      <c r="E132" s="566">
        <v>45</v>
      </c>
      <c r="F132" s="366">
        <f t="shared" si="5"/>
        <v>0</v>
      </c>
      <c r="G132" s="366">
        <f t="shared" si="6"/>
        <v>0</v>
      </c>
      <c r="H132" s="374"/>
      <c r="I132" s="368">
        <f t="shared" si="7"/>
        <v>0</v>
      </c>
      <c r="J132" s="374"/>
      <c r="K132" s="370">
        <f t="shared" si="8"/>
        <v>0</v>
      </c>
      <c r="L132" s="371">
        <v>21</v>
      </c>
      <c r="M132" s="371">
        <f t="shared" si="9"/>
        <v>0</v>
      </c>
    </row>
    <row r="133" spans="1:13">
      <c r="A133" s="362">
        <v>125</v>
      </c>
      <c r="B133" s="363" t="s">
        <v>5243</v>
      </c>
      <c r="C133" s="375" t="s">
        <v>5244</v>
      </c>
      <c r="D133" s="372" t="s">
        <v>316</v>
      </c>
      <c r="E133" s="566">
        <v>45</v>
      </c>
      <c r="F133" s="366">
        <f t="shared" si="5"/>
        <v>0</v>
      </c>
      <c r="G133" s="366">
        <f t="shared" si="6"/>
        <v>0</v>
      </c>
      <c r="H133" s="374"/>
      <c r="I133" s="368">
        <f t="shared" si="7"/>
        <v>0</v>
      </c>
      <c r="J133" s="374"/>
      <c r="K133" s="370">
        <f t="shared" si="8"/>
        <v>0</v>
      </c>
      <c r="L133" s="371">
        <v>21</v>
      </c>
      <c r="M133" s="371">
        <f t="shared" si="9"/>
        <v>0</v>
      </c>
    </row>
    <row r="134" spans="1:13">
      <c r="A134" s="362">
        <v>126</v>
      </c>
      <c r="B134" s="363" t="s">
        <v>5245</v>
      </c>
      <c r="C134" s="375" t="s">
        <v>5246</v>
      </c>
      <c r="D134" s="372" t="s">
        <v>316</v>
      </c>
      <c r="E134" s="566">
        <v>15</v>
      </c>
      <c r="F134" s="366">
        <f t="shared" si="5"/>
        <v>0</v>
      </c>
      <c r="G134" s="366">
        <f t="shared" si="6"/>
        <v>0</v>
      </c>
      <c r="H134" s="374"/>
      <c r="I134" s="368">
        <f t="shared" si="7"/>
        <v>0</v>
      </c>
      <c r="J134" s="374"/>
      <c r="K134" s="370">
        <f t="shared" si="8"/>
        <v>0</v>
      </c>
      <c r="L134" s="371">
        <v>21</v>
      </c>
      <c r="M134" s="371">
        <f t="shared" si="9"/>
        <v>0</v>
      </c>
    </row>
    <row r="135" spans="1:13">
      <c r="A135" s="362">
        <v>127</v>
      </c>
      <c r="B135" s="363" t="s">
        <v>5247</v>
      </c>
      <c r="C135" s="375" t="s">
        <v>5248</v>
      </c>
      <c r="D135" s="372" t="s">
        <v>316</v>
      </c>
      <c r="E135" s="566">
        <v>5</v>
      </c>
      <c r="F135" s="366">
        <f t="shared" si="5"/>
        <v>0</v>
      </c>
      <c r="G135" s="366">
        <f t="shared" si="6"/>
        <v>0</v>
      </c>
      <c r="H135" s="374"/>
      <c r="I135" s="368">
        <f t="shared" si="7"/>
        <v>0</v>
      </c>
      <c r="J135" s="374"/>
      <c r="K135" s="370">
        <f t="shared" si="8"/>
        <v>0</v>
      </c>
      <c r="L135" s="371">
        <v>21</v>
      </c>
      <c r="M135" s="371">
        <f t="shared" si="9"/>
        <v>0</v>
      </c>
    </row>
    <row r="136" spans="1:13">
      <c r="A136" s="362">
        <v>128</v>
      </c>
      <c r="B136" s="363" t="s">
        <v>5249</v>
      </c>
      <c r="C136" s="375" t="s">
        <v>5250</v>
      </c>
      <c r="D136" s="372" t="s">
        <v>316</v>
      </c>
      <c r="E136" s="566">
        <v>49</v>
      </c>
      <c r="F136" s="366">
        <f t="shared" si="5"/>
        <v>0</v>
      </c>
      <c r="G136" s="366">
        <f t="shared" si="6"/>
        <v>0</v>
      </c>
      <c r="H136" s="374"/>
      <c r="I136" s="368">
        <f t="shared" si="7"/>
        <v>0</v>
      </c>
      <c r="J136" s="374"/>
      <c r="K136" s="370">
        <f t="shared" si="8"/>
        <v>0</v>
      </c>
      <c r="L136" s="371">
        <v>21</v>
      </c>
      <c r="M136" s="371">
        <f t="shared" si="9"/>
        <v>0</v>
      </c>
    </row>
    <row r="137" spans="1:13">
      <c r="A137" s="362">
        <v>129</v>
      </c>
      <c r="B137" s="376"/>
      <c r="C137" s="377" t="s">
        <v>5251</v>
      </c>
      <c r="D137" s="372" t="s">
        <v>316</v>
      </c>
      <c r="E137" s="566">
        <v>1</v>
      </c>
      <c r="F137" s="366">
        <f t="shared" si="5"/>
        <v>0</v>
      </c>
      <c r="G137" s="366">
        <f t="shared" si="6"/>
        <v>0</v>
      </c>
      <c r="H137" s="374"/>
      <c r="I137" s="368">
        <f t="shared" si="7"/>
        <v>0</v>
      </c>
      <c r="J137" s="374"/>
      <c r="K137" s="370">
        <f t="shared" si="8"/>
        <v>0</v>
      </c>
      <c r="L137" s="371">
        <v>21</v>
      </c>
      <c r="M137" s="371">
        <f t="shared" si="9"/>
        <v>0</v>
      </c>
    </row>
    <row r="138" spans="1:13">
      <c r="A138" s="353" t="s">
        <v>5148</v>
      </c>
      <c r="B138" s="354" t="s">
        <v>5252</v>
      </c>
      <c r="C138" s="355" t="s">
        <v>5253</v>
      </c>
      <c r="D138" s="378"/>
      <c r="E138" s="379"/>
      <c r="F138" s="380"/>
      <c r="G138" s="380">
        <f>SUM(G139:G160)</f>
        <v>0</v>
      </c>
      <c r="H138" s="380"/>
      <c r="I138" s="381">
        <f>SUM(I139:I160)</f>
        <v>0</v>
      </c>
      <c r="J138" s="380"/>
      <c r="K138" s="382">
        <f>SUM(K139:K160)</f>
        <v>0</v>
      </c>
      <c r="L138" s="361"/>
      <c r="M138" s="361">
        <f>SUM(M139:M160)</f>
        <v>0</v>
      </c>
    </row>
    <row r="139" spans="1:13" ht="24">
      <c r="A139" s="362">
        <v>130</v>
      </c>
      <c r="B139" s="363"/>
      <c r="C139" s="364" t="s">
        <v>5254</v>
      </c>
      <c r="D139" s="372" t="s">
        <v>188</v>
      </c>
      <c r="E139" s="566">
        <v>300</v>
      </c>
      <c r="F139" s="383">
        <f t="shared" ref="F139:F160" si="10">H139+J139</f>
        <v>0</v>
      </c>
      <c r="G139" s="383">
        <f t="shared" ref="G139:G159" si="11">ROUND(E139*F139,2)</f>
        <v>0</v>
      </c>
      <c r="H139" s="374"/>
      <c r="I139" s="383">
        <f t="shared" ref="I139:I158" si="12">ROUND(E139*H139,2)</f>
        <v>0</v>
      </c>
      <c r="J139" s="374"/>
      <c r="K139" s="384">
        <f t="shared" ref="K139:K158" si="13">ROUND(E139*J139,2)</f>
        <v>0</v>
      </c>
      <c r="L139" s="385">
        <v>21</v>
      </c>
      <c r="M139" s="385">
        <f>G139*(1+L139/100)</f>
        <v>0</v>
      </c>
    </row>
    <row r="140" spans="1:13">
      <c r="A140" s="362">
        <v>131</v>
      </c>
      <c r="B140" s="363"/>
      <c r="C140" s="364" t="s">
        <v>5255</v>
      </c>
      <c r="D140" s="372" t="s">
        <v>1846</v>
      </c>
      <c r="E140" s="566">
        <v>285</v>
      </c>
      <c r="F140" s="383">
        <f t="shared" si="10"/>
        <v>0</v>
      </c>
      <c r="G140" s="383">
        <f t="shared" si="11"/>
        <v>0</v>
      </c>
      <c r="H140" s="374"/>
      <c r="I140" s="383">
        <f t="shared" si="12"/>
        <v>0</v>
      </c>
      <c r="J140" s="374"/>
      <c r="K140" s="384">
        <f t="shared" si="13"/>
        <v>0</v>
      </c>
      <c r="L140" s="385">
        <v>21</v>
      </c>
      <c r="M140" s="385">
        <f t="shared" ref="M140:M160" si="14">G140*(1+L140/100)</f>
        <v>0</v>
      </c>
    </row>
    <row r="141" spans="1:13" ht="24">
      <c r="A141" s="362">
        <v>132</v>
      </c>
      <c r="B141" s="363"/>
      <c r="C141" s="364" t="s">
        <v>5256</v>
      </c>
      <c r="D141" s="372" t="s">
        <v>188</v>
      </c>
      <c r="E141" s="566">
        <v>50</v>
      </c>
      <c r="F141" s="383">
        <f t="shared" si="10"/>
        <v>0</v>
      </c>
      <c r="G141" s="383">
        <f t="shared" si="11"/>
        <v>0</v>
      </c>
      <c r="H141" s="374"/>
      <c r="I141" s="383">
        <f t="shared" si="12"/>
        <v>0</v>
      </c>
      <c r="J141" s="374"/>
      <c r="K141" s="384">
        <f t="shared" si="13"/>
        <v>0</v>
      </c>
      <c r="L141" s="385">
        <v>21</v>
      </c>
      <c r="M141" s="385">
        <f t="shared" si="14"/>
        <v>0</v>
      </c>
    </row>
    <row r="142" spans="1:13" ht="24">
      <c r="A142" s="362">
        <v>133</v>
      </c>
      <c r="B142" s="363"/>
      <c r="C142" s="364" t="s">
        <v>5257</v>
      </c>
      <c r="D142" s="372" t="s">
        <v>1846</v>
      </c>
      <c r="E142" s="566">
        <v>70</v>
      </c>
      <c r="F142" s="383">
        <f t="shared" si="10"/>
        <v>0</v>
      </c>
      <c r="G142" s="383">
        <f t="shared" si="11"/>
        <v>0</v>
      </c>
      <c r="H142" s="374"/>
      <c r="I142" s="383">
        <f t="shared" si="12"/>
        <v>0</v>
      </c>
      <c r="J142" s="374"/>
      <c r="K142" s="384">
        <f t="shared" si="13"/>
        <v>0</v>
      </c>
      <c r="L142" s="385">
        <v>21</v>
      </c>
      <c r="M142" s="385">
        <f t="shared" si="14"/>
        <v>0</v>
      </c>
    </row>
    <row r="143" spans="1:13">
      <c r="A143" s="362">
        <v>134</v>
      </c>
      <c r="B143" s="363"/>
      <c r="C143" s="364" t="s">
        <v>5258</v>
      </c>
      <c r="D143" s="372" t="s">
        <v>153</v>
      </c>
      <c r="E143" s="566">
        <v>80</v>
      </c>
      <c r="F143" s="383">
        <f t="shared" si="10"/>
        <v>0</v>
      </c>
      <c r="G143" s="383">
        <f t="shared" si="11"/>
        <v>0</v>
      </c>
      <c r="H143" s="374"/>
      <c r="I143" s="383">
        <f t="shared" si="12"/>
        <v>0</v>
      </c>
      <c r="J143" s="374"/>
      <c r="K143" s="384">
        <f t="shared" si="13"/>
        <v>0</v>
      </c>
      <c r="L143" s="385">
        <v>21</v>
      </c>
      <c r="M143" s="385">
        <f t="shared" si="14"/>
        <v>0</v>
      </c>
    </row>
    <row r="144" spans="1:13">
      <c r="A144" s="362">
        <v>135</v>
      </c>
      <c r="B144" s="363"/>
      <c r="C144" s="364" t="s">
        <v>5259</v>
      </c>
      <c r="D144" s="372" t="s">
        <v>153</v>
      </c>
      <c r="E144" s="566">
        <v>40</v>
      </c>
      <c r="F144" s="383">
        <f t="shared" si="10"/>
        <v>0</v>
      </c>
      <c r="G144" s="383">
        <f t="shared" si="11"/>
        <v>0</v>
      </c>
      <c r="H144" s="374"/>
      <c r="I144" s="383">
        <f t="shared" si="12"/>
        <v>0</v>
      </c>
      <c r="J144" s="374"/>
      <c r="K144" s="384">
        <f t="shared" si="13"/>
        <v>0</v>
      </c>
      <c r="L144" s="385">
        <v>21</v>
      </c>
      <c r="M144" s="385">
        <f t="shared" si="14"/>
        <v>0</v>
      </c>
    </row>
    <row r="145" spans="1:13">
      <c r="A145" s="362">
        <v>136</v>
      </c>
      <c r="B145" s="363"/>
      <c r="C145" s="364" t="s">
        <v>5260</v>
      </c>
      <c r="D145" s="372" t="s">
        <v>153</v>
      </c>
      <c r="E145" s="566">
        <v>15</v>
      </c>
      <c r="F145" s="383">
        <f t="shared" si="10"/>
        <v>0</v>
      </c>
      <c r="G145" s="383">
        <f t="shared" si="11"/>
        <v>0</v>
      </c>
      <c r="H145" s="374"/>
      <c r="I145" s="383">
        <f t="shared" si="12"/>
        <v>0</v>
      </c>
      <c r="J145" s="374"/>
      <c r="K145" s="384">
        <f t="shared" si="13"/>
        <v>0</v>
      </c>
      <c r="L145" s="385">
        <v>21</v>
      </c>
      <c r="M145" s="385">
        <f t="shared" si="14"/>
        <v>0</v>
      </c>
    </row>
    <row r="146" spans="1:13">
      <c r="A146" s="362">
        <v>137</v>
      </c>
      <c r="B146" s="363"/>
      <c r="C146" s="364" t="s">
        <v>5261</v>
      </c>
      <c r="D146" s="372" t="s">
        <v>153</v>
      </c>
      <c r="E146" s="566">
        <v>15</v>
      </c>
      <c r="F146" s="383">
        <f t="shared" si="10"/>
        <v>0</v>
      </c>
      <c r="G146" s="383">
        <f t="shared" si="11"/>
        <v>0</v>
      </c>
      <c r="H146" s="374"/>
      <c r="I146" s="383">
        <f t="shared" si="12"/>
        <v>0</v>
      </c>
      <c r="J146" s="374"/>
      <c r="K146" s="384">
        <f t="shared" si="13"/>
        <v>0</v>
      </c>
      <c r="L146" s="385">
        <v>21</v>
      </c>
      <c r="M146" s="385">
        <f t="shared" si="14"/>
        <v>0</v>
      </c>
    </row>
    <row r="147" spans="1:13">
      <c r="A147" s="362">
        <v>138</v>
      </c>
      <c r="B147" s="363"/>
      <c r="C147" s="364" t="s">
        <v>5262</v>
      </c>
      <c r="D147" s="372" t="s">
        <v>153</v>
      </c>
      <c r="E147" s="566">
        <v>20</v>
      </c>
      <c r="F147" s="383">
        <f t="shared" si="10"/>
        <v>0</v>
      </c>
      <c r="G147" s="383">
        <f t="shared" si="11"/>
        <v>0</v>
      </c>
      <c r="H147" s="374"/>
      <c r="I147" s="383">
        <f t="shared" si="12"/>
        <v>0</v>
      </c>
      <c r="J147" s="374"/>
      <c r="K147" s="384">
        <f t="shared" si="13"/>
        <v>0</v>
      </c>
      <c r="L147" s="385">
        <v>21</v>
      </c>
      <c r="M147" s="385">
        <f t="shared" si="14"/>
        <v>0</v>
      </c>
    </row>
    <row r="148" spans="1:13">
      <c r="A148" s="362">
        <v>139</v>
      </c>
      <c r="B148" s="363"/>
      <c r="C148" s="364" t="s">
        <v>5263</v>
      </c>
      <c r="D148" s="372" t="s">
        <v>153</v>
      </c>
      <c r="E148" s="566">
        <v>50</v>
      </c>
      <c r="F148" s="383">
        <f t="shared" si="10"/>
        <v>0</v>
      </c>
      <c r="G148" s="383">
        <f t="shared" si="11"/>
        <v>0</v>
      </c>
      <c r="H148" s="374"/>
      <c r="I148" s="383">
        <f t="shared" si="12"/>
        <v>0</v>
      </c>
      <c r="J148" s="374"/>
      <c r="K148" s="384">
        <f t="shared" si="13"/>
        <v>0</v>
      </c>
      <c r="L148" s="385">
        <v>21</v>
      </c>
      <c r="M148" s="385">
        <f t="shared" si="14"/>
        <v>0</v>
      </c>
    </row>
    <row r="149" spans="1:13">
      <c r="A149" s="362">
        <v>140</v>
      </c>
      <c r="B149" s="363"/>
      <c r="C149" s="364" t="s">
        <v>5264</v>
      </c>
      <c r="D149" s="372" t="s">
        <v>153</v>
      </c>
      <c r="E149" s="566">
        <v>6</v>
      </c>
      <c r="F149" s="383">
        <f t="shared" si="10"/>
        <v>0</v>
      </c>
      <c r="G149" s="383">
        <f t="shared" si="11"/>
        <v>0</v>
      </c>
      <c r="H149" s="374"/>
      <c r="I149" s="383">
        <f t="shared" si="12"/>
        <v>0</v>
      </c>
      <c r="J149" s="374"/>
      <c r="K149" s="384">
        <f t="shared" si="13"/>
        <v>0</v>
      </c>
      <c r="L149" s="385">
        <v>21</v>
      </c>
      <c r="M149" s="385">
        <f t="shared" si="14"/>
        <v>0</v>
      </c>
    </row>
    <row r="150" spans="1:13">
      <c r="A150" s="362">
        <v>141</v>
      </c>
      <c r="B150" s="363"/>
      <c r="C150" s="364" t="s">
        <v>5265</v>
      </c>
      <c r="D150" s="372" t="s">
        <v>316</v>
      </c>
      <c r="E150" s="566">
        <v>120</v>
      </c>
      <c r="F150" s="383">
        <f t="shared" si="10"/>
        <v>0</v>
      </c>
      <c r="G150" s="383">
        <f t="shared" si="11"/>
        <v>0</v>
      </c>
      <c r="H150" s="374"/>
      <c r="I150" s="383">
        <f t="shared" si="12"/>
        <v>0</v>
      </c>
      <c r="J150" s="374"/>
      <c r="K150" s="384">
        <f t="shared" si="13"/>
        <v>0</v>
      </c>
      <c r="L150" s="385">
        <v>21</v>
      </c>
      <c r="M150" s="385">
        <f t="shared" si="14"/>
        <v>0</v>
      </c>
    </row>
    <row r="151" spans="1:13">
      <c r="A151" s="362">
        <v>142</v>
      </c>
      <c r="B151" s="363"/>
      <c r="C151" s="364" t="s">
        <v>5266</v>
      </c>
      <c r="D151" s="372" t="s">
        <v>316</v>
      </c>
      <c r="E151" s="566">
        <v>300</v>
      </c>
      <c r="F151" s="383">
        <f t="shared" si="10"/>
        <v>0</v>
      </c>
      <c r="G151" s="383">
        <f t="shared" si="11"/>
        <v>0</v>
      </c>
      <c r="H151" s="374"/>
      <c r="I151" s="383">
        <f t="shared" si="12"/>
        <v>0</v>
      </c>
      <c r="J151" s="374"/>
      <c r="K151" s="384">
        <f t="shared" si="13"/>
        <v>0</v>
      </c>
      <c r="L151" s="385">
        <v>21</v>
      </c>
      <c r="M151" s="385">
        <f t="shared" si="14"/>
        <v>0</v>
      </c>
    </row>
    <row r="152" spans="1:13">
      <c r="A152" s="362">
        <v>143</v>
      </c>
      <c r="B152" s="363"/>
      <c r="C152" s="364" t="s">
        <v>5267</v>
      </c>
      <c r="D152" s="372" t="s">
        <v>316</v>
      </c>
      <c r="E152" s="566">
        <v>6</v>
      </c>
      <c r="F152" s="383">
        <f t="shared" si="10"/>
        <v>0</v>
      </c>
      <c r="G152" s="383">
        <f t="shared" si="11"/>
        <v>0</v>
      </c>
      <c r="H152" s="374"/>
      <c r="I152" s="383">
        <f t="shared" si="12"/>
        <v>0</v>
      </c>
      <c r="J152" s="374"/>
      <c r="K152" s="384">
        <f t="shared" si="13"/>
        <v>0</v>
      </c>
      <c r="L152" s="385">
        <v>21</v>
      </c>
      <c r="M152" s="385">
        <f t="shared" si="14"/>
        <v>0</v>
      </c>
    </row>
    <row r="153" spans="1:13">
      <c r="A153" s="362">
        <v>144</v>
      </c>
      <c r="B153" s="363"/>
      <c r="C153" s="364" t="s">
        <v>5268</v>
      </c>
      <c r="D153" s="372" t="s">
        <v>316</v>
      </c>
      <c r="E153" s="566">
        <v>15</v>
      </c>
      <c r="F153" s="383">
        <f t="shared" si="10"/>
        <v>0</v>
      </c>
      <c r="G153" s="383">
        <f t="shared" si="11"/>
        <v>0</v>
      </c>
      <c r="H153" s="374"/>
      <c r="I153" s="383">
        <f t="shared" si="12"/>
        <v>0</v>
      </c>
      <c r="J153" s="374"/>
      <c r="K153" s="384">
        <f t="shared" si="13"/>
        <v>0</v>
      </c>
      <c r="L153" s="385">
        <v>21</v>
      </c>
      <c r="M153" s="385">
        <f t="shared" si="14"/>
        <v>0</v>
      </c>
    </row>
    <row r="154" spans="1:13">
      <c r="A154" s="362">
        <v>145</v>
      </c>
      <c r="B154" s="363"/>
      <c r="C154" s="364" t="s">
        <v>5269</v>
      </c>
      <c r="D154" s="372" t="s">
        <v>316</v>
      </c>
      <c r="E154" s="566">
        <v>50</v>
      </c>
      <c r="F154" s="383">
        <f t="shared" si="10"/>
        <v>0</v>
      </c>
      <c r="G154" s="383">
        <f t="shared" si="11"/>
        <v>0</v>
      </c>
      <c r="H154" s="374"/>
      <c r="I154" s="383">
        <f t="shared" si="12"/>
        <v>0</v>
      </c>
      <c r="J154" s="374"/>
      <c r="K154" s="384">
        <f t="shared" si="13"/>
        <v>0</v>
      </c>
      <c r="L154" s="385">
        <v>21</v>
      </c>
      <c r="M154" s="385">
        <f t="shared" si="14"/>
        <v>0</v>
      </c>
    </row>
    <row r="155" spans="1:13">
      <c r="A155" s="362">
        <v>146</v>
      </c>
      <c r="B155" s="363"/>
      <c r="C155" s="364" t="s">
        <v>5270</v>
      </c>
      <c r="D155" s="372" t="s">
        <v>316</v>
      </c>
      <c r="E155" s="566">
        <v>21</v>
      </c>
      <c r="F155" s="383">
        <f t="shared" si="10"/>
        <v>0</v>
      </c>
      <c r="G155" s="383">
        <f t="shared" si="11"/>
        <v>0</v>
      </c>
      <c r="H155" s="374"/>
      <c r="I155" s="383">
        <f t="shared" si="12"/>
        <v>0</v>
      </c>
      <c r="J155" s="374"/>
      <c r="K155" s="384">
        <f t="shared" si="13"/>
        <v>0</v>
      </c>
      <c r="L155" s="385">
        <v>21</v>
      </c>
      <c r="M155" s="385">
        <f t="shared" si="14"/>
        <v>0</v>
      </c>
    </row>
    <row r="156" spans="1:13">
      <c r="A156" s="362">
        <v>147</v>
      </c>
      <c r="B156" s="363"/>
      <c r="C156" s="364" t="s">
        <v>5271</v>
      </c>
      <c r="D156" s="372" t="s">
        <v>316</v>
      </c>
      <c r="E156" s="566">
        <v>1</v>
      </c>
      <c r="F156" s="383">
        <f t="shared" si="10"/>
        <v>0</v>
      </c>
      <c r="G156" s="383">
        <f t="shared" si="11"/>
        <v>0</v>
      </c>
      <c r="H156" s="374"/>
      <c r="I156" s="383">
        <f t="shared" si="12"/>
        <v>0</v>
      </c>
      <c r="J156" s="374"/>
      <c r="K156" s="384">
        <f t="shared" si="13"/>
        <v>0</v>
      </c>
      <c r="L156" s="385">
        <v>21</v>
      </c>
      <c r="M156" s="385">
        <f t="shared" si="14"/>
        <v>0</v>
      </c>
    </row>
    <row r="157" spans="1:13">
      <c r="A157" s="362">
        <v>148</v>
      </c>
      <c r="B157" s="363"/>
      <c r="C157" s="364" t="s">
        <v>5272</v>
      </c>
      <c r="D157" s="372" t="s">
        <v>316</v>
      </c>
      <c r="E157" s="566">
        <v>15</v>
      </c>
      <c r="F157" s="383">
        <f t="shared" si="10"/>
        <v>0</v>
      </c>
      <c r="G157" s="383">
        <f t="shared" si="11"/>
        <v>0</v>
      </c>
      <c r="H157" s="374"/>
      <c r="I157" s="383">
        <f t="shared" si="12"/>
        <v>0</v>
      </c>
      <c r="J157" s="374"/>
      <c r="K157" s="384">
        <f t="shared" si="13"/>
        <v>0</v>
      </c>
      <c r="L157" s="385">
        <v>21</v>
      </c>
      <c r="M157" s="385">
        <f t="shared" si="14"/>
        <v>0</v>
      </c>
    </row>
    <row r="158" spans="1:13">
      <c r="A158" s="362">
        <v>149</v>
      </c>
      <c r="B158" s="363"/>
      <c r="C158" s="364" t="s">
        <v>5273</v>
      </c>
      <c r="D158" s="372" t="s">
        <v>1846</v>
      </c>
      <c r="E158" s="566">
        <v>2.5</v>
      </c>
      <c r="F158" s="383">
        <f t="shared" si="10"/>
        <v>0</v>
      </c>
      <c r="G158" s="383">
        <f t="shared" si="11"/>
        <v>0</v>
      </c>
      <c r="H158" s="374"/>
      <c r="I158" s="383">
        <f t="shared" si="12"/>
        <v>0</v>
      </c>
      <c r="J158" s="374"/>
      <c r="K158" s="384">
        <f t="shared" si="13"/>
        <v>0</v>
      </c>
      <c r="L158" s="385">
        <v>21</v>
      </c>
      <c r="M158" s="385">
        <f t="shared" si="14"/>
        <v>0</v>
      </c>
    </row>
    <row r="159" spans="1:13" ht="24">
      <c r="A159" s="362">
        <v>150</v>
      </c>
      <c r="B159" s="363"/>
      <c r="C159" s="364" t="s">
        <v>5274</v>
      </c>
      <c r="D159" s="372" t="s">
        <v>188</v>
      </c>
      <c r="E159" s="566">
        <v>15</v>
      </c>
      <c r="F159" s="383">
        <f t="shared" si="10"/>
        <v>0</v>
      </c>
      <c r="G159" s="383">
        <f t="shared" si="11"/>
        <v>0</v>
      </c>
      <c r="H159" s="374"/>
      <c r="I159" s="383">
        <f>ROUND(E159*H159,2)</f>
        <v>0</v>
      </c>
      <c r="J159" s="374"/>
      <c r="K159" s="384">
        <f>ROUND(E159*J159,2)</f>
        <v>0</v>
      </c>
      <c r="L159" s="385">
        <v>21</v>
      </c>
      <c r="M159" s="385">
        <f t="shared" si="14"/>
        <v>0</v>
      </c>
    </row>
    <row r="160" spans="1:13" ht="24">
      <c r="A160" s="362">
        <v>151</v>
      </c>
      <c r="B160" s="363"/>
      <c r="C160" s="364" t="s">
        <v>5221</v>
      </c>
      <c r="D160" s="365" t="s">
        <v>316</v>
      </c>
      <c r="E160" s="584">
        <v>1</v>
      </c>
      <c r="F160" s="366">
        <f t="shared" si="10"/>
        <v>0</v>
      </c>
      <c r="G160" s="366">
        <f t="shared" ref="G160" si="15">E160*F160</f>
        <v>0</v>
      </c>
      <c r="H160" s="367"/>
      <c r="I160" s="368">
        <f t="shared" ref="I160" si="16">ROUND(E160*H160,2)</f>
        <v>0</v>
      </c>
      <c r="J160" s="369"/>
      <c r="K160" s="370">
        <f t="shared" ref="K160" si="17">ROUND(E160*J160,2)</f>
        <v>0</v>
      </c>
      <c r="L160" s="385">
        <v>21</v>
      </c>
      <c r="M160" s="385">
        <f t="shared" si="14"/>
        <v>0</v>
      </c>
    </row>
    <row r="161" spans="1:14">
      <c r="A161" s="353" t="s">
        <v>5148</v>
      </c>
      <c r="B161" s="354" t="s">
        <v>5275</v>
      </c>
      <c r="C161" s="355" t="s">
        <v>5276</v>
      </c>
      <c r="D161" s="356"/>
      <c r="E161" s="386"/>
      <c r="F161" s="358"/>
      <c r="G161" s="358">
        <f>SUM(G162:G185)</f>
        <v>0</v>
      </c>
      <c r="H161" s="358"/>
      <c r="I161" s="358">
        <f>SUM(I162:I185)</f>
        <v>0</v>
      </c>
      <c r="J161" s="358"/>
      <c r="K161" s="360">
        <f>SUM(K162:K185)</f>
        <v>0</v>
      </c>
      <c r="L161" s="361"/>
      <c r="M161" s="361">
        <f>SUM(M162:M185)</f>
        <v>0</v>
      </c>
      <c r="N161" s="387"/>
    </row>
    <row r="162" spans="1:14">
      <c r="A162" s="362">
        <v>152</v>
      </c>
      <c r="B162" s="363"/>
      <c r="C162" s="364" t="s">
        <v>5277</v>
      </c>
      <c r="D162" s="372" t="s">
        <v>316</v>
      </c>
      <c r="E162" s="566">
        <v>1</v>
      </c>
      <c r="F162" s="383">
        <f t="shared" ref="F162:F185" si="18">H162+J162</f>
        <v>0</v>
      </c>
      <c r="G162" s="383">
        <f t="shared" ref="G162:G185" si="19">E162*F162</f>
        <v>0</v>
      </c>
      <c r="H162" s="374"/>
      <c r="I162" s="383">
        <f t="shared" ref="I162:I185" si="20">ROUND(E162*H162,2)</f>
        <v>0</v>
      </c>
      <c r="J162" s="374"/>
      <c r="K162" s="384">
        <f t="shared" ref="K162:K185" si="21">ROUND(E162*J162,2)</f>
        <v>0</v>
      </c>
      <c r="L162" s="385">
        <v>21</v>
      </c>
      <c r="M162" s="385">
        <f>G162*(1+L162/100)</f>
        <v>0</v>
      </c>
      <c r="N162" s="388"/>
    </row>
    <row r="163" spans="1:14">
      <c r="A163" s="362">
        <v>153</v>
      </c>
      <c r="B163" s="363"/>
      <c r="C163" s="364" t="s">
        <v>5278</v>
      </c>
      <c r="D163" s="372" t="s">
        <v>316</v>
      </c>
      <c r="E163" s="566">
        <v>2</v>
      </c>
      <c r="F163" s="383">
        <f t="shared" si="18"/>
        <v>0</v>
      </c>
      <c r="G163" s="383">
        <f t="shared" si="19"/>
        <v>0</v>
      </c>
      <c r="H163" s="374"/>
      <c r="I163" s="383">
        <f t="shared" si="20"/>
        <v>0</v>
      </c>
      <c r="J163" s="374"/>
      <c r="K163" s="384">
        <f t="shared" si="21"/>
        <v>0</v>
      </c>
      <c r="L163" s="385">
        <v>21</v>
      </c>
      <c r="M163" s="385">
        <f t="shared" ref="M163:M185" si="22">G163*(1+L163/100)</f>
        <v>0</v>
      </c>
      <c r="N163" s="388"/>
    </row>
    <row r="164" spans="1:14">
      <c r="A164" s="362">
        <v>154</v>
      </c>
      <c r="B164" s="363"/>
      <c r="C164" s="364" t="s">
        <v>5279</v>
      </c>
      <c r="D164" s="372" t="s">
        <v>316</v>
      </c>
      <c r="E164" s="566">
        <v>1</v>
      </c>
      <c r="F164" s="383">
        <f t="shared" si="18"/>
        <v>0</v>
      </c>
      <c r="G164" s="383">
        <f t="shared" si="19"/>
        <v>0</v>
      </c>
      <c r="H164" s="374"/>
      <c r="I164" s="383">
        <f t="shared" si="20"/>
        <v>0</v>
      </c>
      <c r="J164" s="374"/>
      <c r="K164" s="384">
        <f t="shared" si="21"/>
        <v>0</v>
      </c>
      <c r="L164" s="385">
        <v>21</v>
      </c>
      <c r="M164" s="385">
        <f t="shared" si="22"/>
        <v>0</v>
      </c>
      <c r="N164" s="388"/>
    </row>
    <row r="165" spans="1:14">
      <c r="A165" s="362">
        <v>155</v>
      </c>
      <c r="B165" s="363"/>
      <c r="C165" s="364" t="s">
        <v>5280</v>
      </c>
      <c r="D165" s="372" t="s">
        <v>316</v>
      </c>
      <c r="E165" s="566">
        <v>1</v>
      </c>
      <c r="F165" s="383">
        <f t="shared" si="18"/>
        <v>0</v>
      </c>
      <c r="G165" s="383">
        <f t="shared" si="19"/>
        <v>0</v>
      </c>
      <c r="H165" s="374"/>
      <c r="I165" s="383">
        <f t="shared" si="20"/>
        <v>0</v>
      </c>
      <c r="J165" s="374"/>
      <c r="K165" s="384">
        <f t="shared" si="21"/>
        <v>0</v>
      </c>
      <c r="L165" s="385">
        <v>21</v>
      </c>
      <c r="M165" s="385">
        <f t="shared" si="22"/>
        <v>0</v>
      </c>
      <c r="N165" s="388"/>
    </row>
    <row r="166" spans="1:14">
      <c r="A166" s="362">
        <v>156</v>
      </c>
      <c r="B166" s="363"/>
      <c r="C166" s="364" t="s">
        <v>5281</v>
      </c>
      <c r="D166" s="372" t="s">
        <v>316</v>
      </c>
      <c r="E166" s="566">
        <v>1</v>
      </c>
      <c r="F166" s="383">
        <f t="shared" si="18"/>
        <v>0</v>
      </c>
      <c r="G166" s="383">
        <f t="shared" si="19"/>
        <v>0</v>
      </c>
      <c r="H166" s="374"/>
      <c r="I166" s="383">
        <f t="shared" si="20"/>
        <v>0</v>
      </c>
      <c r="J166" s="374"/>
      <c r="K166" s="384">
        <f t="shared" si="21"/>
        <v>0</v>
      </c>
      <c r="L166" s="385">
        <v>21</v>
      </c>
      <c r="M166" s="385">
        <f t="shared" si="22"/>
        <v>0</v>
      </c>
      <c r="N166" s="388"/>
    </row>
    <row r="167" spans="1:14">
      <c r="A167" s="362">
        <v>157</v>
      </c>
      <c r="B167" s="363"/>
      <c r="C167" s="364" t="s">
        <v>5282</v>
      </c>
      <c r="D167" s="372" t="s">
        <v>316</v>
      </c>
      <c r="E167" s="566">
        <v>42</v>
      </c>
      <c r="F167" s="383">
        <f t="shared" si="18"/>
        <v>0</v>
      </c>
      <c r="G167" s="383">
        <f t="shared" si="19"/>
        <v>0</v>
      </c>
      <c r="H167" s="374"/>
      <c r="I167" s="383">
        <f t="shared" si="20"/>
        <v>0</v>
      </c>
      <c r="J167" s="374"/>
      <c r="K167" s="384">
        <f t="shared" si="21"/>
        <v>0</v>
      </c>
      <c r="L167" s="385">
        <v>21</v>
      </c>
      <c r="M167" s="385">
        <f t="shared" si="22"/>
        <v>0</v>
      </c>
      <c r="N167" s="388"/>
    </row>
    <row r="168" spans="1:14">
      <c r="A168" s="362">
        <v>158</v>
      </c>
      <c r="B168" s="363"/>
      <c r="C168" s="364" t="s">
        <v>5283</v>
      </c>
      <c r="D168" s="372" t="s">
        <v>316</v>
      </c>
      <c r="E168" s="566">
        <v>1</v>
      </c>
      <c r="F168" s="383">
        <f t="shared" si="18"/>
        <v>0</v>
      </c>
      <c r="G168" s="383">
        <f t="shared" si="19"/>
        <v>0</v>
      </c>
      <c r="H168" s="374"/>
      <c r="I168" s="383">
        <f t="shared" si="20"/>
        <v>0</v>
      </c>
      <c r="J168" s="374"/>
      <c r="K168" s="384">
        <f t="shared" si="21"/>
        <v>0</v>
      </c>
      <c r="L168" s="385">
        <v>21</v>
      </c>
      <c r="M168" s="385">
        <f t="shared" si="22"/>
        <v>0</v>
      </c>
      <c r="N168" s="388"/>
    </row>
    <row r="169" spans="1:14">
      <c r="A169" s="362">
        <v>159</v>
      </c>
      <c r="B169" s="363"/>
      <c r="C169" s="364" t="s">
        <v>5284</v>
      </c>
      <c r="D169" s="372" t="s">
        <v>316</v>
      </c>
      <c r="E169" s="566">
        <v>42</v>
      </c>
      <c r="F169" s="383">
        <f t="shared" si="18"/>
        <v>0</v>
      </c>
      <c r="G169" s="383">
        <f t="shared" si="19"/>
        <v>0</v>
      </c>
      <c r="H169" s="374"/>
      <c r="I169" s="383">
        <f t="shared" si="20"/>
        <v>0</v>
      </c>
      <c r="J169" s="374"/>
      <c r="K169" s="384">
        <f t="shared" si="21"/>
        <v>0</v>
      </c>
      <c r="L169" s="385">
        <v>21</v>
      </c>
      <c r="M169" s="385">
        <f t="shared" si="22"/>
        <v>0</v>
      </c>
      <c r="N169" s="388"/>
    </row>
    <row r="170" spans="1:14">
      <c r="A170" s="362">
        <v>160</v>
      </c>
      <c r="B170" s="363"/>
      <c r="C170" s="364" t="s">
        <v>5285</v>
      </c>
      <c r="D170" s="372" t="s">
        <v>316</v>
      </c>
      <c r="E170" s="566">
        <v>42</v>
      </c>
      <c r="F170" s="383">
        <f t="shared" si="18"/>
        <v>0</v>
      </c>
      <c r="G170" s="383">
        <f t="shared" si="19"/>
        <v>0</v>
      </c>
      <c r="H170" s="374"/>
      <c r="I170" s="383">
        <f t="shared" si="20"/>
        <v>0</v>
      </c>
      <c r="J170" s="374"/>
      <c r="K170" s="384">
        <f t="shared" si="21"/>
        <v>0</v>
      </c>
      <c r="L170" s="385">
        <v>21</v>
      </c>
      <c r="M170" s="385">
        <f t="shared" si="22"/>
        <v>0</v>
      </c>
      <c r="N170" s="388"/>
    </row>
    <row r="171" spans="1:14">
      <c r="A171" s="362">
        <v>161</v>
      </c>
      <c r="B171" s="363"/>
      <c r="C171" s="364" t="s">
        <v>5286</v>
      </c>
      <c r="D171" s="372" t="s">
        <v>316</v>
      </c>
      <c r="E171" s="566">
        <v>12</v>
      </c>
      <c r="F171" s="383">
        <f t="shared" si="18"/>
        <v>0</v>
      </c>
      <c r="G171" s="383">
        <f t="shared" si="19"/>
        <v>0</v>
      </c>
      <c r="H171" s="374"/>
      <c r="I171" s="383">
        <f t="shared" si="20"/>
        <v>0</v>
      </c>
      <c r="J171" s="374"/>
      <c r="K171" s="384">
        <f t="shared" si="21"/>
        <v>0</v>
      </c>
      <c r="L171" s="385">
        <v>21</v>
      </c>
      <c r="M171" s="385">
        <f t="shared" si="22"/>
        <v>0</v>
      </c>
      <c r="N171" s="388"/>
    </row>
    <row r="172" spans="1:14">
      <c r="A172" s="362">
        <v>162</v>
      </c>
      <c r="B172" s="363"/>
      <c r="C172" s="364" t="s">
        <v>5287</v>
      </c>
      <c r="D172" s="372" t="s">
        <v>316</v>
      </c>
      <c r="E172" s="566">
        <v>1</v>
      </c>
      <c r="F172" s="383">
        <f t="shared" si="18"/>
        <v>0</v>
      </c>
      <c r="G172" s="383">
        <f t="shared" si="19"/>
        <v>0</v>
      </c>
      <c r="H172" s="374"/>
      <c r="I172" s="383">
        <f t="shared" si="20"/>
        <v>0</v>
      </c>
      <c r="J172" s="374"/>
      <c r="K172" s="384">
        <f t="shared" si="21"/>
        <v>0</v>
      </c>
      <c r="L172" s="385">
        <v>21</v>
      </c>
      <c r="M172" s="385">
        <f t="shared" si="22"/>
        <v>0</v>
      </c>
      <c r="N172" s="388"/>
    </row>
    <row r="173" spans="1:14">
      <c r="A173" s="362">
        <v>163</v>
      </c>
      <c r="B173" s="363"/>
      <c r="C173" s="364" t="s">
        <v>5288</v>
      </c>
      <c r="D173" s="372" t="s">
        <v>316</v>
      </c>
      <c r="E173" s="566">
        <v>4</v>
      </c>
      <c r="F173" s="383">
        <f t="shared" si="18"/>
        <v>0</v>
      </c>
      <c r="G173" s="383">
        <f t="shared" si="19"/>
        <v>0</v>
      </c>
      <c r="H173" s="374"/>
      <c r="I173" s="383">
        <f t="shared" si="20"/>
        <v>0</v>
      </c>
      <c r="J173" s="374"/>
      <c r="K173" s="384">
        <f t="shared" si="21"/>
        <v>0</v>
      </c>
      <c r="L173" s="385">
        <v>21</v>
      </c>
      <c r="M173" s="385">
        <f t="shared" si="22"/>
        <v>0</v>
      </c>
      <c r="N173" s="388"/>
    </row>
    <row r="174" spans="1:14">
      <c r="A174" s="362">
        <v>164</v>
      </c>
      <c r="B174" s="363"/>
      <c r="C174" s="364" t="s">
        <v>5289</v>
      </c>
      <c r="D174" s="372" t="s">
        <v>316</v>
      </c>
      <c r="E174" s="566">
        <v>1</v>
      </c>
      <c r="F174" s="383">
        <f t="shared" si="18"/>
        <v>0</v>
      </c>
      <c r="G174" s="383">
        <f t="shared" si="19"/>
        <v>0</v>
      </c>
      <c r="H174" s="374"/>
      <c r="I174" s="383">
        <f t="shared" si="20"/>
        <v>0</v>
      </c>
      <c r="J174" s="374"/>
      <c r="K174" s="384">
        <f t="shared" si="21"/>
        <v>0</v>
      </c>
      <c r="L174" s="385">
        <v>21</v>
      </c>
      <c r="M174" s="385">
        <f t="shared" si="22"/>
        <v>0</v>
      </c>
      <c r="N174" s="388"/>
    </row>
    <row r="175" spans="1:14">
      <c r="A175" s="362">
        <v>165</v>
      </c>
      <c r="B175" s="363"/>
      <c r="C175" s="364" t="s">
        <v>5290</v>
      </c>
      <c r="D175" s="372" t="s">
        <v>316</v>
      </c>
      <c r="E175" s="566">
        <v>1</v>
      </c>
      <c r="F175" s="383">
        <f t="shared" si="18"/>
        <v>0</v>
      </c>
      <c r="G175" s="383">
        <f t="shared" si="19"/>
        <v>0</v>
      </c>
      <c r="H175" s="374"/>
      <c r="I175" s="383">
        <f t="shared" si="20"/>
        <v>0</v>
      </c>
      <c r="J175" s="374"/>
      <c r="K175" s="384">
        <f t="shared" si="21"/>
        <v>0</v>
      </c>
      <c r="L175" s="385">
        <v>21</v>
      </c>
      <c r="M175" s="385">
        <f t="shared" si="22"/>
        <v>0</v>
      </c>
      <c r="N175" s="388"/>
    </row>
    <row r="176" spans="1:14">
      <c r="A176" s="362">
        <v>166</v>
      </c>
      <c r="B176" s="363"/>
      <c r="C176" s="364" t="s">
        <v>5291</v>
      </c>
      <c r="D176" s="372" t="s">
        <v>188</v>
      </c>
      <c r="E176" s="566">
        <v>560</v>
      </c>
      <c r="F176" s="383">
        <f t="shared" si="18"/>
        <v>0</v>
      </c>
      <c r="G176" s="383">
        <f t="shared" si="19"/>
        <v>0</v>
      </c>
      <c r="H176" s="374"/>
      <c r="I176" s="383">
        <f t="shared" si="20"/>
        <v>0</v>
      </c>
      <c r="J176" s="374"/>
      <c r="K176" s="384">
        <f t="shared" si="21"/>
        <v>0</v>
      </c>
      <c r="L176" s="385">
        <v>21</v>
      </c>
      <c r="M176" s="385">
        <f t="shared" si="22"/>
        <v>0</v>
      </c>
      <c r="N176" s="388"/>
    </row>
    <row r="177" spans="1:14">
      <c r="A177" s="362">
        <v>167</v>
      </c>
      <c r="B177" s="363"/>
      <c r="C177" s="364" t="s">
        <v>5292</v>
      </c>
      <c r="D177" s="372" t="s">
        <v>188</v>
      </c>
      <c r="E177" s="566">
        <v>150</v>
      </c>
      <c r="F177" s="383">
        <f t="shared" si="18"/>
        <v>0</v>
      </c>
      <c r="G177" s="383">
        <f t="shared" si="19"/>
        <v>0</v>
      </c>
      <c r="H177" s="374"/>
      <c r="I177" s="383">
        <f t="shared" si="20"/>
        <v>0</v>
      </c>
      <c r="J177" s="374"/>
      <c r="K177" s="384">
        <f t="shared" si="21"/>
        <v>0</v>
      </c>
      <c r="L177" s="385">
        <v>21</v>
      </c>
      <c r="M177" s="385">
        <f t="shared" si="22"/>
        <v>0</v>
      </c>
      <c r="N177" s="388"/>
    </row>
    <row r="178" spans="1:14">
      <c r="A178" s="362">
        <v>168</v>
      </c>
      <c r="B178" s="363"/>
      <c r="C178" s="364" t="s">
        <v>5293</v>
      </c>
      <c r="D178" s="372" t="s">
        <v>188</v>
      </c>
      <c r="E178" s="566">
        <v>380</v>
      </c>
      <c r="F178" s="383">
        <f t="shared" si="18"/>
        <v>0</v>
      </c>
      <c r="G178" s="383">
        <f t="shared" si="19"/>
        <v>0</v>
      </c>
      <c r="H178" s="374"/>
      <c r="I178" s="383">
        <f t="shared" si="20"/>
        <v>0</v>
      </c>
      <c r="J178" s="374"/>
      <c r="K178" s="384">
        <f t="shared" si="21"/>
        <v>0</v>
      </c>
      <c r="L178" s="385">
        <v>21</v>
      </c>
      <c r="M178" s="385">
        <f t="shared" si="22"/>
        <v>0</v>
      </c>
      <c r="N178" s="388"/>
    </row>
    <row r="179" spans="1:14">
      <c r="A179" s="362">
        <v>169</v>
      </c>
      <c r="B179" s="363"/>
      <c r="C179" s="364" t="s">
        <v>5294</v>
      </c>
      <c r="D179" s="372" t="s">
        <v>188</v>
      </c>
      <c r="E179" s="566">
        <v>70</v>
      </c>
      <c r="F179" s="383">
        <f t="shared" si="18"/>
        <v>0</v>
      </c>
      <c r="G179" s="383">
        <f t="shared" si="19"/>
        <v>0</v>
      </c>
      <c r="H179" s="374"/>
      <c r="I179" s="383">
        <f t="shared" si="20"/>
        <v>0</v>
      </c>
      <c r="J179" s="374"/>
      <c r="K179" s="384">
        <f t="shared" si="21"/>
        <v>0</v>
      </c>
      <c r="L179" s="385">
        <v>21</v>
      </c>
      <c r="M179" s="385">
        <f t="shared" si="22"/>
        <v>0</v>
      </c>
      <c r="N179" s="388"/>
    </row>
    <row r="180" spans="1:14">
      <c r="A180" s="362">
        <v>170</v>
      </c>
      <c r="B180" s="363"/>
      <c r="C180" s="364" t="s">
        <v>5295</v>
      </c>
      <c r="D180" s="372" t="s">
        <v>316</v>
      </c>
      <c r="E180" s="566">
        <v>13</v>
      </c>
      <c r="F180" s="383">
        <f t="shared" si="18"/>
        <v>0</v>
      </c>
      <c r="G180" s="383">
        <f t="shared" si="19"/>
        <v>0</v>
      </c>
      <c r="H180" s="374"/>
      <c r="I180" s="383">
        <f t="shared" si="20"/>
        <v>0</v>
      </c>
      <c r="J180" s="374"/>
      <c r="K180" s="384">
        <f t="shared" si="21"/>
        <v>0</v>
      </c>
      <c r="L180" s="385">
        <v>21</v>
      </c>
      <c r="M180" s="385">
        <f t="shared" si="22"/>
        <v>0</v>
      </c>
      <c r="N180" s="388"/>
    </row>
    <row r="181" spans="1:14">
      <c r="A181" s="362">
        <v>171</v>
      </c>
      <c r="B181" s="363"/>
      <c r="C181" s="364" t="s">
        <v>5296</v>
      </c>
      <c r="D181" s="372" t="s">
        <v>188</v>
      </c>
      <c r="E181" s="566">
        <v>400</v>
      </c>
      <c r="F181" s="383">
        <f t="shared" si="18"/>
        <v>0</v>
      </c>
      <c r="G181" s="383">
        <f t="shared" si="19"/>
        <v>0</v>
      </c>
      <c r="H181" s="374"/>
      <c r="I181" s="383">
        <f t="shared" si="20"/>
        <v>0</v>
      </c>
      <c r="J181" s="374"/>
      <c r="K181" s="384">
        <f t="shared" si="21"/>
        <v>0</v>
      </c>
      <c r="L181" s="385">
        <v>21</v>
      </c>
      <c r="M181" s="385">
        <f t="shared" si="22"/>
        <v>0</v>
      </c>
      <c r="N181" s="388"/>
    </row>
    <row r="182" spans="1:14">
      <c r="A182" s="362">
        <v>172</v>
      </c>
      <c r="B182" s="363"/>
      <c r="C182" s="364" t="s">
        <v>5297</v>
      </c>
      <c r="D182" s="372" t="s">
        <v>330</v>
      </c>
      <c r="E182" s="566">
        <v>400</v>
      </c>
      <c r="F182" s="383">
        <f t="shared" si="18"/>
        <v>0</v>
      </c>
      <c r="G182" s="383">
        <f t="shared" si="19"/>
        <v>0</v>
      </c>
      <c r="H182" s="374"/>
      <c r="I182" s="383">
        <f t="shared" si="20"/>
        <v>0</v>
      </c>
      <c r="J182" s="374"/>
      <c r="K182" s="384">
        <f t="shared" si="21"/>
        <v>0</v>
      </c>
      <c r="L182" s="385">
        <v>21</v>
      </c>
      <c r="M182" s="385">
        <f t="shared" si="22"/>
        <v>0</v>
      </c>
      <c r="N182" s="388"/>
    </row>
    <row r="183" spans="1:14">
      <c r="A183" s="362">
        <v>173</v>
      </c>
      <c r="B183" s="363"/>
      <c r="C183" s="364" t="s">
        <v>5298</v>
      </c>
      <c r="D183" s="372" t="s">
        <v>316</v>
      </c>
      <c r="E183" s="566">
        <v>10</v>
      </c>
      <c r="F183" s="383">
        <f t="shared" si="18"/>
        <v>0</v>
      </c>
      <c r="G183" s="383">
        <f t="shared" si="19"/>
        <v>0</v>
      </c>
      <c r="H183" s="374"/>
      <c r="I183" s="383">
        <f t="shared" si="20"/>
        <v>0</v>
      </c>
      <c r="J183" s="374"/>
      <c r="K183" s="384">
        <f t="shared" si="21"/>
        <v>0</v>
      </c>
      <c r="L183" s="385">
        <v>21</v>
      </c>
      <c r="M183" s="385">
        <f t="shared" si="22"/>
        <v>0</v>
      </c>
      <c r="N183" s="388"/>
    </row>
    <row r="184" spans="1:14">
      <c r="A184" s="362">
        <v>174</v>
      </c>
      <c r="B184" s="363"/>
      <c r="C184" s="364" t="s">
        <v>5299</v>
      </c>
      <c r="D184" s="372" t="s">
        <v>316</v>
      </c>
      <c r="E184" s="566">
        <v>1</v>
      </c>
      <c r="F184" s="383">
        <f t="shared" si="18"/>
        <v>0</v>
      </c>
      <c r="G184" s="383">
        <f t="shared" si="19"/>
        <v>0</v>
      </c>
      <c r="H184" s="374"/>
      <c r="I184" s="383">
        <f t="shared" si="20"/>
        <v>0</v>
      </c>
      <c r="J184" s="374"/>
      <c r="K184" s="384">
        <f t="shared" si="21"/>
        <v>0</v>
      </c>
      <c r="L184" s="385">
        <v>21</v>
      </c>
      <c r="M184" s="385">
        <f>G184*(1+L184/100)</f>
        <v>0</v>
      </c>
      <c r="N184" s="388"/>
    </row>
    <row r="185" spans="1:14">
      <c r="A185" s="362">
        <v>175</v>
      </c>
      <c r="B185" s="363"/>
      <c r="C185" s="364" t="s">
        <v>5300</v>
      </c>
      <c r="D185" s="372" t="s">
        <v>316</v>
      </c>
      <c r="E185" s="566">
        <v>1</v>
      </c>
      <c r="F185" s="383">
        <f t="shared" si="18"/>
        <v>0</v>
      </c>
      <c r="G185" s="383">
        <f t="shared" si="19"/>
        <v>0</v>
      </c>
      <c r="H185" s="374"/>
      <c r="I185" s="383">
        <f t="shared" si="20"/>
        <v>0</v>
      </c>
      <c r="J185" s="374"/>
      <c r="K185" s="384">
        <f t="shared" si="21"/>
        <v>0</v>
      </c>
      <c r="L185" s="385">
        <v>21</v>
      </c>
      <c r="M185" s="385">
        <f t="shared" si="22"/>
        <v>0</v>
      </c>
      <c r="N185" s="388"/>
    </row>
    <row r="186" spans="1:14">
      <c r="A186" s="353" t="s">
        <v>5148</v>
      </c>
      <c r="B186" s="354" t="s">
        <v>5301</v>
      </c>
      <c r="C186" s="355" t="s">
        <v>5302</v>
      </c>
      <c r="D186" s="356"/>
      <c r="E186" s="386"/>
      <c r="F186" s="358"/>
      <c r="G186" s="358">
        <f>SUM(G187:G220)</f>
        <v>0</v>
      </c>
      <c r="H186" s="358"/>
      <c r="I186" s="358">
        <f>SUM(I187:I220)</f>
        <v>0</v>
      </c>
      <c r="J186" s="358"/>
      <c r="K186" s="360">
        <f>SUM(K187:K220)</f>
        <v>0</v>
      </c>
      <c r="L186" s="361"/>
      <c r="M186" s="361">
        <f>SUM(M187:M220)</f>
        <v>0</v>
      </c>
      <c r="N186" s="388"/>
    </row>
    <row r="187" spans="1:14">
      <c r="A187" s="362">
        <v>176</v>
      </c>
      <c r="B187" s="363"/>
      <c r="C187" s="364" t="s">
        <v>5689</v>
      </c>
      <c r="D187" s="372" t="s">
        <v>330</v>
      </c>
      <c r="E187" s="566">
        <v>1</v>
      </c>
      <c r="F187" s="383">
        <f t="shared" ref="F187:F220" si="23">H187+J187</f>
        <v>0</v>
      </c>
      <c r="G187" s="383">
        <f t="shared" ref="G187:G220" si="24">E187*F187</f>
        <v>0</v>
      </c>
      <c r="H187" s="374"/>
      <c r="I187" s="383">
        <f t="shared" ref="I187:I220" si="25">ROUND(E187*H187,2)</f>
        <v>0</v>
      </c>
      <c r="J187" s="374"/>
      <c r="K187" s="384">
        <f t="shared" ref="K187:K220" si="26">ROUND(E187*J187,2)</f>
        <v>0</v>
      </c>
      <c r="L187" s="385">
        <v>21</v>
      </c>
      <c r="M187" s="385">
        <f>G187*(1+L187/100)</f>
        <v>0</v>
      </c>
      <c r="N187" s="388"/>
    </row>
    <row r="188" spans="1:14">
      <c r="A188" s="362">
        <v>177</v>
      </c>
      <c r="B188" s="363"/>
      <c r="C188" s="364" t="s">
        <v>5303</v>
      </c>
      <c r="D188" s="372" t="s">
        <v>330</v>
      </c>
      <c r="E188" s="566">
        <v>1</v>
      </c>
      <c r="F188" s="383">
        <f t="shared" si="23"/>
        <v>0</v>
      </c>
      <c r="G188" s="383">
        <f t="shared" si="24"/>
        <v>0</v>
      </c>
      <c r="H188" s="374"/>
      <c r="I188" s="383">
        <f t="shared" si="25"/>
        <v>0</v>
      </c>
      <c r="J188" s="374"/>
      <c r="K188" s="384">
        <f t="shared" si="26"/>
        <v>0</v>
      </c>
      <c r="L188" s="385">
        <v>21</v>
      </c>
      <c r="M188" s="385">
        <f t="shared" ref="M188:M220" si="27">G188*(1+L188/100)</f>
        <v>0</v>
      </c>
      <c r="N188" s="388"/>
    </row>
    <row r="189" spans="1:14">
      <c r="A189" s="362">
        <v>178</v>
      </c>
      <c r="B189" s="363"/>
      <c r="C189" s="364" t="s">
        <v>5304</v>
      </c>
      <c r="D189" s="372" t="s">
        <v>330</v>
      </c>
      <c r="E189" s="566">
        <v>1</v>
      </c>
      <c r="F189" s="383">
        <f t="shared" si="23"/>
        <v>0</v>
      </c>
      <c r="G189" s="383">
        <f t="shared" si="24"/>
        <v>0</v>
      </c>
      <c r="H189" s="374"/>
      <c r="I189" s="383">
        <f t="shared" si="25"/>
        <v>0</v>
      </c>
      <c r="J189" s="374"/>
      <c r="K189" s="384">
        <f t="shared" si="26"/>
        <v>0</v>
      </c>
      <c r="L189" s="385">
        <v>21</v>
      </c>
      <c r="M189" s="385">
        <f t="shared" si="27"/>
        <v>0</v>
      </c>
      <c r="N189" s="388"/>
    </row>
    <row r="190" spans="1:14">
      <c r="A190" s="362">
        <v>179</v>
      </c>
      <c r="B190" s="363"/>
      <c r="C190" s="364" t="s">
        <v>5305</v>
      </c>
      <c r="D190" s="372" t="s">
        <v>330</v>
      </c>
      <c r="E190" s="566">
        <v>1</v>
      </c>
      <c r="F190" s="383">
        <f t="shared" si="23"/>
        <v>0</v>
      </c>
      <c r="G190" s="383">
        <f t="shared" si="24"/>
        <v>0</v>
      </c>
      <c r="H190" s="374"/>
      <c r="I190" s="383">
        <f t="shared" si="25"/>
        <v>0</v>
      </c>
      <c r="J190" s="374"/>
      <c r="K190" s="384">
        <f t="shared" si="26"/>
        <v>0</v>
      </c>
      <c r="L190" s="385">
        <v>21</v>
      </c>
      <c r="M190" s="385">
        <f t="shared" si="27"/>
        <v>0</v>
      </c>
      <c r="N190" s="388"/>
    </row>
    <row r="191" spans="1:14">
      <c r="A191" s="362">
        <v>180</v>
      </c>
      <c r="B191" s="363"/>
      <c r="C191" s="364" t="s">
        <v>5306</v>
      </c>
      <c r="D191" s="372" t="s">
        <v>330</v>
      </c>
      <c r="E191" s="566">
        <v>1</v>
      </c>
      <c r="F191" s="383">
        <f t="shared" si="23"/>
        <v>0</v>
      </c>
      <c r="G191" s="383">
        <f t="shared" si="24"/>
        <v>0</v>
      </c>
      <c r="H191" s="374"/>
      <c r="I191" s="383">
        <f t="shared" si="25"/>
        <v>0</v>
      </c>
      <c r="J191" s="374"/>
      <c r="K191" s="384">
        <f t="shared" si="26"/>
        <v>0</v>
      </c>
      <c r="L191" s="385">
        <v>21</v>
      </c>
      <c r="M191" s="385">
        <f t="shared" si="27"/>
        <v>0</v>
      </c>
      <c r="N191" s="388"/>
    </row>
    <row r="192" spans="1:14">
      <c r="A192" s="362">
        <v>181</v>
      </c>
      <c r="B192" s="363"/>
      <c r="C192" s="364" t="s">
        <v>5307</v>
      </c>
      <c r="D192" s="372" t="s">
        <v>330</v>
      </c>
      <c r="E192" s="566">
        <v>1</v>
      </c>
      <c r="F192" s="383">
        <f t="shared" si="23"/>
        <v>0</v>
      </c>
      <c r="G192" s="383">
        <f t="shared" si="24"/>
        <v>0</v>
      </c>
      <c r="H192" s="374"/>
      <c r="I192" s="383">
        <f t="shared" si="25"/>
        <v>0</v>
      </c>
      <c r="J192" s="374"/>
      <c r="K192" s="384">
        <f t="shared" si="26"/>
        <v>0</v>
      </c>
      <c r="L192" s="385">
        <v>21</v>
      </c>
      <c r="M192" s="385">
        <f t="shared" si="27"/>
        <v>0</v>
      </c>
      <c r="N192" s="388"/>
    </row>
    <row r="193" spans="1:14">
      <c r="A193" s="362">
        <v>182</v>
      </c>
      <c r="B193" s="363"/>
      <c r="C193" s="364" t="s">
        <v>5748</v>
      </c>
      <c r="D193" s="372" t="s">
        <v>330</v>
      </c>
      <c r="E193" s="566">
        <v>3</v>
      </c>
      <c r="F193" s="383">
        <f t="shared" si="23"/>
        <v>0</v>
      </c>
      <c r="G193" s="383">
        <f t="shared" si="24"/>
        <v>0</v>
      </c>
      <c r="H193" s="374"/>
      <c r="I193" s="383">
        <f t="shared" si="25"/>
        <v>0</v>
      </c>
      <c r="J193" s="374"/>
      <c r="K193" s="384">
        <f t="shared" si="26"/>
        <v>0</v>
      </c>
      <c r="L193" s="385">
        <v>21</v>
      </c>
      <c r="M193" s="385">
        <f t="shared" si="27"/>
        <v>0</v>
      </c>
      <c r="N193" s="388"/>
    </row>
    <row r="194" spans="1:14">
      <c r="A194" s="362">
        <v>183</v>
      </c>
      <c r="B194" s="363"/>
      <c r="C194" s="364" t="s">
        <v>5308</v>
      </c>
      <c r="D194" s="372" t="s">
        <v>330</v>
      </c>
      <c r="E194" s="566">
        <v>28</v>
      </c>
      <c r="F194" s="383">
        <f t="shared" si="23"/>
        <v>0</v>
      </c>
      <c r="G194" s="383">
        <f t="shared" si="24"/>
        <v>0</v>
      </c>
      <c r="H194" s="374"/>
      <c r="I194" s="383">
        <f t="shared" si="25"/>
        <v>0</v>
      </c>
      <c r="J194" s="374"/>
      <c r="K194" s="384">
        <f t="shared" si="26"/>
        <v>0</v>
      </c>
      <c r="L194" s="385">
        <v>21</v>
      </c>
      <c r="M194" s="385">
        <f t="shared" si="27"/>
        <v>0</v>
      </c>
      <c r="N194" s="388"/>
    </row>
    <row r="195" spans="1:14">
      <c r="A195" s="362">
        <v>184</v>
      </c>
      <c r="B195" s="363"/>
      <c r="C195" s="364" t="s">
        <v>5309</v>
      </c>
      <c r="D195" s="372" t="s">
        <v>330</v>
      </c>
      <c r="E195" s="566">
        <v>13</v>
      </c>
      <c r="F195" s="383">
        <f t="shared" si="23"/>
        <v>0</v>
      </c>
      <c r="G195" s="383">
        <f t="shared" si="24"/>
        <v>0</v>
      </c>
      <c r="H195" s="374"/>
      <c r="I195" s="383">
        <f t="shared" si="25"/>
        <v>0</v>
      </c>
      <c r="J195" s="374"/>
      <c r="K195" s="384">
        <f t="shared" si="26"/>
        <v>0</v>
      </c>
      <c r="L195" s="385">
        <v>21</v>
      </c>
      <c r="M195" s="385">
        <f t="shared" si="27"/>
        <v>0</v>
      </c>
      <c r="N195" s="388"/>
    </row>
    <row r="196" spans="1:14">
      <c r="A196" s="362">
        <v>185</v>
      </c>
      <c r="B196" s="363"/>
      <c r="C196" s="364" t="s">
        <v>5310</v>
      </c>
      <c r="D196" s="372" t="s">
        <v>330</v>
      </c>
      <c r="E196" s="566">
        <v>13</v>
      </c>
      <c r="F196" s="383">
        <f t="shared" si="23"/>
        <v>0</v>
      </c>
      <c r="G196" s="383">
        <f t="shared" si="24"/>
        <v>0</v>
      </c>
      <c r="H196" s="374"/>
      <c r="I196" s="383">
        <f t="shared" si="25"/>
        <v>0</v>
      </c>
      <c r="J196" s="374"/>
      <c r="K196" s="384">
        <f t="shared" si="26"/>
        <v>0</v>
      </c>
      <c r="L196" s="385">
        <v>21</v>
      </c>
      <c r="M196" s="385">
        <f t="shared" si="27"/>
        <v>0</v>
      </c>
      <c r="N196" s="388"/>
    </row>
    <row r="197" spans="1:14">
      <c r="A197" s="362">
        <v>186</v>
      </c>
      <c r="B197" s="363"/>
      <c r="C197" s="364" t="s">
        <v>5311</v>
      </c>
      <c r="D197" s="372" t="s">
        <v>330</v>
      </c>
      <c r="E197" s="566">
        <v>13</v>
      </c>
      <c r="F197" s="383">
        <f t="shared" si="23"/>
        <v>0</v>
      </c>
      <c r="G197" s="383">
        <f t="shared" si="24"/>
        <v>0</v>
      </c>
      <c r="H197" s="374"/>
      <c r="I197" s="383">
        <f t="shared" si="25"/>
        <v>0</v>
      </c>
      <c r="J197" s="374"/>
      <c r="K197" s="384">
        <f t="shared" si="26"/>
        <v>0</v>
      </c>
      <c r="L197" s="385">
        <v>21</v>
      </c>
      <c r="M197" s="385">
        <f t="shared" si="27"/>
        <v>0</v>
      </c>
      <c r="N197" s="388"/>
    </row>
    <row r="198" spans="1:14">
      <c r="A198" s="362">
        <v>187</v>
      </c>
      <c r="B198" s="363"/>
      <c r="C198" s="364" t="s">
        <v>5312</v>
      </c>
      <c r="D198" s="372" t="s">
        <v>330</v>
      </c>
      <c r="E198" s="566">
        <v>13</v>
      </c>
      <c r="F198" s="383">
        <f t="shared" si="23"/>
        <v>0</v>
      </c>
      <c r="G198" s="383">
        <f t="shared" si="24"/>
        <v>0</v>
      </c>
      <c r="H198" s="374"/>
      <c r="I198" s="383">
        <f t="shared" si="25"/>
        <v>0</v>
      </c>
      <c r="J198" s="374"/>
      <c r="K198" s="384">
        <f t="shared" si="26"/>
        <v>0</v>
      </c>
      <c r="L198" s="385">
        <v>21</v>
      </c>
      <c r="M198" s="385">
        <f t="shared" si="27"/>
        <v>0</v>
      </c>
      <c r="N198" s="388"/>
    </row>
    <row r="199" spans="1:14">
      <c r="A199" s="362">
        <v>188</v>
      </c>
      <c r="B199" s="363"/>
      <c r="C199" s="364" t="s">
        <v>5313</v>
      </c>
      <c r="D199" s="372" t="s">
        <v>330</v>
      </c>
      <c r="E199" s="566">
        <v>13</v>
      </c>
      <c r="F199" s="383">
        <f t="shared" si="23"/>
        <v>0</v>
      </c>
      <c r="G199" s="383">
        <f t="shared" si="24"/>
        <v>0</v>
      </c>
      <c r="H199" s="374"/>
      <c r="I199" s="383">
        <f t="shared" si="25"/>
        <v>0</v>
      </c>
      <c r="J199" s="374"/>
      <c r="K199" s="384">
        <f t="shared" si="26"/>
        <v>0</v>
      </c>
      <c r="L199" s="385">
        <v>21</v>
      </c>
      <c r="M199" s="385">
        <f t="shared" si="27"/>
        <v>0</v>
      </c>
      <c r="N199" s="388"/>
    </row>
    <row r="200" spans="1:14">
      <c r="A200" s="362">
        <v>189</v>
      </c>
      <c r="B200" s="363"/>
      <c r="C200" s="364" t="s">
        <v>5314</v>
      </c>
      <c r="D200" s="372" t="s">
        <v>316</v>
      </c>
      <c r="E200" s="566">
        <v>14</v>
      </c>
      <c r="F200" s="383">
        <f t="shared" si="23"/>
        <v>0</v>
      </c>
      <c r="G200" s="383">
        <f t="shared" si="24"/>
        <v>0</v>
      </c>
      <c r="H200" s="374"/>
      <c r="I200" s="383">
        <f t="shared" si="25"/>
        <v>0</v>
      </c>
      <c r="J200" s="374"/>
      <c r="K200" s="384">
        <f t="shared" si="26"/>
        <v>0</v>
      </c>
      <c r="L200" s="385">
        <v>21</v>
      </c>
      <c r="M200" s="385">
        <f t="shared" si="27"/>
        <v>0</v>
      </c>
      <c r="N200" s="388"/>
    </row>
    <row r="201" spans="1:14">
      <c r="A201" s="362">
        <v>190</v>
      </c>
      <c r="B201" s="363"/>
      <c r="C201" s="364" t="s">
        <v>5315</v>
      </c>
      <c r="D201" s="372" t="s">
        <v>316</v>
      </c>
      <c r="E201" s="566">
        <v>4</v>
      </c>
      <c r="F201" s="383">
        <f t="shared" si="23"/>
        <v>0</v>
      </c>
      <c r="G201" s="383">
        <f t="shared" si="24"/>
        <v>0</v>
      </c>
      <c r="H201" s="374"/>
      <c r="I201" s="383">
        <f t="shared" si="25"/>
        <v>0</v>
      </c>
      <c r="J201" s="374"/>
      <c r="K201" s="384">
        <f t="shared" si="26"/>
        <v>0</v>
      </c>
      <c r="L201" s="385">
        <v>21</v>
      </c>
      <c r="M201" s="385">
        <f t="shared" si="27"/>
        <v>0</v>
      </c>
      <c r="N201" s="388"/>
    </row>
    <row r="202" spans="1:14" ht="24">
      <c r="A202" s="362">
        <v>191</v>
      </c>
      <c r="B202" s="363"/>
      <c r="C202" s="364" t="s">
        <v>5316</v>
      </c>
      <c r="D202" s="372" t="s">
        <v>330</v>
      </c>
      <c r="E202" s="566">
        <v>7</v>
      </c>
      <c r="F202" s="383">
        <f t="shared" si="23"/>
        <v>0</v>
      </c>
      <c r="G202" s="383">
        <f t="shared" si="24"/>
        <v>0</v>
      </c>
      <c r="H202" s="374"/>
      <c r="I202" s="383">
        <f t="shared" si="25"/>
        <v>0</v>
      </c>
      <c r="J202" s="374"/>
      <c r="K202" s="384">
        <f t="shared" si="26"/>
        <v>0</v>
      </c>
      <c r="L202" s="385">
        <v>21</v>
      </c>
      <c r="M202" s="385">
        <f t="shared" si="27"/>
        <v>0</v>
      </c>
      <c r="N202" s="388"/>
    </row>
    <row r="203" spans="1:14">
      <c r="A203" s="362">
        <v>192</v>
      </c>
      <c r="B203" s="363"/>
      <c r="C203" s="364" t="s">
        <v>5317</v>
      </c>
      <c r="D203" s="372" t="s">
        <v>330</v>
      </c>
      <c r="E203" s="566">
        <v>1</v>
      </c>
      <c r="F203" s="383">
        <f t="shared" si="23"/>
        <v>0</v>
      </c>
      <c r="G203" s="383">
        <f t="shared" si="24"/>
        <v>0</v>
      </c>
      <c r="H203" s="374"/>
      <c r="I203" s="383">
        <f t="shared" si="25"/>
        <v>0</v>
      </c>
      <c r="J203" s="374"/>
      <c r="K203" s="384">
        <f t="shared" si="26"/>
        <v>0</v>
      </c>
      <c r="L203" s="385">
        <v>21</v>
      </c>
      <c r="M203" s="385">
        <f t="shared" si="27"/>
        <v>0</v>
      </c>
      <c r="N203" s="388"/>
    </row>
    <row r="204" spans="1:14" ht="24">
      <c r="A204" s="362">
        <v>193</v>
      </c>
      <c r="B204" s="363"/>
      <c r="C204" s="364" t="s">
        <v>5318</v>
      </c>
      <c r="D204" s="372" t="s">
        <v>330</v>
      </c>
      <c r="E204" s="566">
        <v>1</v>
      </c>
      <c r="F204" s="383">
        <f t="shared" si="23"/>
        <v>0</v>
      </c>
      <c r="G204" s="383">
        <f t="shared" si="24"/>
        <v>0</v>
      </c>
      <c r="H204" s="374"/>
      <c r="I204" s="383">
        <f t="shared" si="25"/>
        <v>0</v>
      </c>
      <c r="J204" s="374"/>
      <c r="K204" s="384">
        <f t="shared" si="26"/>
        <v>0</v>
      </c>
      <c r="L204" s="385">
        <v>21</v>
      </c>
      <c r="M204" s="385">
        <f t="shared" si="27"/>
        <v>0</v>
      </c>
      <c r="N204" s="388"/>
    </row>
    <row r="205" spans="1:14">
      <c r="A205" s="362">
        <v>194</v>
      </c>
      <c r="B205" s="363"/>
      <c r="C205" s="364" t="s">
        <v>5319</v>
      </c>
      <c r="D205" s="372" t="s">
        <v>330</v>
      </c>
      <c r="E205" s="566">
        <v>1</v>
      </c>
      <c r="F205" s="383">
        <f t="shared" si="23"/>
        <v>0</v>
      </c>
      <c r="G205" s="383">
        <f t="shared" si="24"/>
        <v>0</v>
      </c>
      <c r="H205" s="374"/>
      <c r="I205" s="383">
        <f t="shared" si="25"/>
        <v>0</v>
      </c>
      <c r="J205" s="374"/>
      <c r="K205" s="384">
        <f t="shared" si="26"/>
        <v>0</v>
      </c>
      <c r="L205" s="385">
        <v>21</v>
      </c>
      <c r="M205" s="385">
        <f t="shared" si="27"/>
        <v>0</v>
      </c>
      <c r="N205" s="388"/>
    </row>
    <row r="206" spans="1:14">
      <c r="A206" s="362">
        <v>195</v>
      </c>
      <c r="B206" s="363"/>
      <c r="C206" s="364" t="s">
        <v>5320</v>
      </c>
      <c r="D206" s="372" t="s">
        <v>330</v>
      </c>
      <c r="E206" s="566">
        <v>1</v>
      </c>
      <c r="F206" s="383">
        <f t="shared" si="23"/>
        <v>0</v>
      </c>
      <c r="G206" s="383">
        <f t="shared" si="24"/>
        <v>0</v>
      </c>
      <c r="H206" s="374"/>
      <c r="I206" s="383">
        <f t="shared" si="25"/>
        <v>0</v>
      </c>
      <c r="J206" s="374"/>
      <c r="K206" s="384">
        <f t="shared" si="26"/>
        <v>0</v>
      </c>
      <c r="L206" s="385">
        <v>21</v>
      </c>
      <c r="M206" s="385">
        <f t="shared" si="27"/>
        <v>0</v>
      </c>
      <c r="N206" s="388"/>
    </row>
    <row r="207" spans="1:14">
      <c r="A207" s="362">
        <v>196</v>
      </c>
      <c r="B207" s="363"/>
      <c r="C207" s="364" t="s">
        <v>5321</v>
      </c>
      <c r="D207" s="372" t="s">
        <v>330</v>
      </c>
      <c r="E207" s="566">
        <v>1</v>
      </c>
      <c r="F207" s="383">
        <f t="shared" si="23"/>
        <v>0</v>
      </c>
      <c r="G207" s="383">
        <f t="shared" si="24"/>
        <v>0</v>
      </c>
      <c r="H207" s="374"/>
      <c r="I207" s="383">
        <f t="shared" si="25"/>
        <v>0</v>
      </c>
      <c r="J207" s="374"/>
      <c r="K207" s="384">
        <f t="shared" si="26"/>
        <v>0</v>
      </c>
      <c r="L207" s="385">
        <v>21</v>
      </c>
      <c r="M207" s="385">
        <f t="shared" si="27"/>
        <v>0</v>
      </c>
      <c r="N207" s="388"/>
    </row>
    <row r="208" spans="1:14" ht="24">
      <c r="A208" s="362">
        <v>197</v>
      </c>
      <c r="B208" s="363"/>
      <c r="C208" s="364" t="s">
        <v>5322</v>
      </c>
      <c r="D208" s="372" t="s">
        <v>330</v>
      </c>
      <c r="E208" s="566">
        <v>1</v>
      </c>
      <c r="F208" s="383">
        <f t="shared" si="23"/>
        <v>0</v>
      </c>
      <c r="G208" s="383">
        <f t="shared" si="24"/>
        <v>0</v>
      </c>
      <c r="H208" s="374"/>
      <c r="I208" s="383">
        <f t="shared" si="25"/>
        <v>0</v>
      </c>
      <c r="J208" s="374"/>
      <c r="K208" s="384">
        <f t="shared" si="26"/>
        <v>0</v>
      </c>
      <c r="L208" s="385">
        <v>21</v>
      </c>
      <c r="M208" s="385">
        <f t="shared" si="27"/>
        <v>0</v>
      </c>
      <c r="N208" s="388"/>
    </row>
    <row r="209" spans="1:14">
      <c r="A209" s="362">
        <v>198</v>
      </c>
      <c r="B209" s="363"/>
      <c r="C209" s="364" t="s">
        <v>5323</v>
      </c>
      <c r="D209" s="372" t="s">
        <v>188</v>
      </c>
      <c r="E209" s="566">
        <v>100</v>
      </c>
      <c r="F209" s="383">
        <f t="shared" si="23"/>
        <v>0</v>
      </c>
      <c r="G209" s="383">
        <f t="shared" si="24"/>
        <v>0</v>
      </c>
      <c r="H209" s="374"/>
      <c r="I209" s="383">
        <f t="shared" si="25"/>
        <v>0</v>
      </c>
      <c r="J209" s="374"/>
      <c r="K209" s="384">
        <f t="shared" si="26"/>
        <v>0</v>
      </c>
      <c r="L209" s="385">
        <v>21</v>
      </c>
      <c r="M209" s="385">
        <f t="shared" si="27"/>
        <v>0</v>
      </c>
      <c r="N209" s="388"/>
    </row>
    <row r="210" spans="1:14">
      <c r="A210" s="362">
        <v>199</v>
      </c>
      <c r="B210" s="363"/>
      <c r="C210" s="364" t="s">
        <v>5324</v>
      </c>
      <c r="D210" s="372" t="s">
        <v>188</v>
      </c>
      <c r="E210" s="566">
        <v>430</v>
      </c>
      <c r="F210" s="383">
        <f t="shared" si="23"/>
        <v>0</v>
      </c>
      <c r="G210" s="383">
        <f t="shared" si="24"/>
        <v>0</v>
      </c>
      <c r="H210" s="374"/>
      <c r="I210" s="383">
        <f t="shared" si="25"/>
        <v>0</v>
      </c>
      <c r="J210" s="374"/>
      <c r="K210" s="384">
        <f t="shared" si="26"/>
        <v>0</v>
      </c>
      <c r="L210" s="385">
        <v>21</v>
      </c>
      <c r="M210" s="385">
        <f t="shared" si="27"/>
        <v>0</v>
      </c>
      <c r="N210" s="388"/>
    </row>
    <row r="211" spans="1:14">
      <c r="A211" s="362">
        <v>200</v>
      </c>
      <c r="B211" s="363"/>
      <c r="C211" s="364" t="s">
        <v>5325</v>
      </c>
      <c r="D211" s="372" t="s">
        <v>316</v>
      </c>
      <c r="E211" s="566">
        <v>10</v>
      </c>
      <c r="F211" s="383">
        <f t="shared" si="23"/>
        <v>0</v>
      </c>
      <c r="G211" s="383">
        <f t="shared" si="24"/>
        <v>0</v>
      </c>
      <c r="H211" s="374"/>
      <c r="I211" s="383">
        <f t="shared" si="25"/>
        <v>0</v>
      </c>
      <c r="J211" s="374"/>
      <c r="K211" s="384">
        <f t="shared" si="26"/>
        <v>0</v>
      </c>
      <c r="L211" s="385">
        <v>21</v>
      </c>
      <c r="M211" s="385">
        <f t="shared" si="27"/>
        <v>0</v>
      </c>
      <c r="N211" s="388"/>
    </row>
    <row r="212" spans="1:14" ht="24">
      <c r="A212" s="362">
        <v>201</v>
      </c>
      <c r="B212" s="363"/>
      <c r="C212" s="364" t="s">
        <v>5326</v>
      </c>
      <c r="D212" s="372" t="s">
        <v>188</v>
      </c>
      <c r="E212" s="566">
        <v>430</v>
      </c>
      <c r="F212" s="383">
        <f t="shared" si="23"/>
        <v>0</v>
      </c>
      <c r="G212" s="383">
        <f t="shared" si="24"/>
        <v>0</v>
      </c>
      <c r="H212" s="374"/>
      <c r="I212" s="383">
        <f t="shared" si="25"/>
        <v>0</v>
      </c>
      <c r="J212" s="374"/>
      <c r="K212" s="384">
        <f t="shared" si="26"/>
        <v>0</v>
      </c>
      <c r="L212" s="385">
        <v>21</v>
      </c>
      <c r="M212" s="385">
        <f t="shared" si="27"/>
        <v>0</v>
      </c>
      <c r="N212" s="388"/>
    </row>
    <row r="213" spans="1:14">
      <c r="A213" s="362">
        <v>202</v>
      </c>
      <c r="B213" s="363"/>
      <c r="C213" s="364" t="s">
        <v>5327</v>
      </c>
      <c r="D213" s="372" t="s">
        <v>316</v>
      </c>
      <c r="E213" s="566">
        <v>1</v>
      </c>
      <c r="F213" s="383">
        <f t="shared" si="23"/>
        <v>0</v>
      </c>
      <c r="G213" s="383">
        <f t="shared" si="24"/>
        <v>0</v>
      </c>
      <c r="H213" s="374"/>
      <c r="I213" s="383">
        <f t="shared" si="25"/>
        <v>0</v>
      </c>
      <c r="J213" s="374"/>
      <c r="K213" s="384">
        <f t="shared" si="26"/>
        <v>0</v>
      </c>
      <c r="L213" s="385">
        <v>21</v>
      </c>
      <c r="M213" s="385">
        <f t="shared" si="27"/>
        <v>0</v>
      </c>
      <c r="N213" s="388"/>
    </row>
    <row r="214" spans="1:14">
      <c r="A214" s="362">
        <v>203</v>
      </c>
      <c r="B214" s="363"/>
      <c r="C214" s="364" t="s">
        <v>5328</v>
      </c>
      <c r="D214" s="372" t="s">
        <v>5329</v>
      </c>
      <c r="E214" s="566">
        <v>16</v>
      </c>
      <c r="F214" s="383">
        <f t="shared" si="23"/>
        <v>0</v>
      </c>
      <c r="G214" s="383">
        <f t="shared" si="24"/>
        <v>0</v>
      </c>
      <c r="H214" s="374"/>
      <c r="I214" s="383">
        <f t="shared" si="25"/>
        <v>0</v>
      </c>
      <c r="J214" s="374"/>
      <c r="K214" s="384">
        <f t="shared" si="26"/>
        <v>0</v>
      </c>
      <c r="L214" s="385">
        <v>21</v>
      </c>
      <c r="M214" s="385">
        <f t="shared" si="27"/>
        <v>0</v>
      </c>
      <c r="N214" s="388"/>
    </row>
    <row r="215" spans="1:14">
      <c r="A215" s="362">
        <v>204</v>
      </c>
      <c r="B215" s="363"/>
      <c r="C215" s="364" t="s">
        <v>5330</v>
      </c>
      <c r="D215" s="372" t="s">
        <v>5329</v>
      </c>
      <c r="E215" s="566">
        <v>8</v>
      </c>
      <c r="F215" s="383">
        <f t="shared" si="23"/>
        <v>0</v>
      </c>
      <c r="G215" s="383">
        <f t="shared" si="24"/>
        <v>0</v>
      </c>
      <c r="H215" s="374"/>
      <c r="I215" s="383">
        <f t="shared" si="25"/>
        <v>0</v>
      </c>
      <c r="J215" s="374"/>
      <c r="K215" s="384">
        <f t="shared" si="26"/>
        <v>0</v>
      </c>
      <c r="L215" s="385">
        <v>21</v>
      </c>
      <c r="M215" s="385">
        <f t="shared" si="27"/>
        <v>0</v>
      </c>
      <c r="N215" s="388"/>
    </row>
    <row r="216" spans="1:14">
      <c r="A216" s="362">
        <v>205</v>
      </c>
      <c r="B216" s="363"/>
      <c r="C216" s="364" t="s">
        <v>5331</v>
      </c>
      <c r="D216" s="372" t="s">
        <v>5329</v>
      </c>
      <c r="E216" s="566">
        <v>24</v>
      </c>
      <c r="F216" s="383">
        <f t="shared" si="23"/>
        <v>0</v>
      </c>
      <c r="G216" s="383">
        <f t="shared" si="24"/>
        <v>0</v>
      </c>
      <c r="H216" s="374"/>
      <c r="I216" s="383">
        <f t="shared" si="25"/>
        <v>0</v>
      </c>
      <c r="J216" s="374"/>
      <c r="K216" s="384">
        <f t="shared" si="26"/>
        <v>0</v>
      </c>
      <c r="L216" s="385">
        <v>21</v>
      </c>
      <c r="M216" s="385">
        <f t="shared" si="27"/>
        <v>0</v>
      </c>
      <c r="N216" s="388"/>
    </row>
    <row r="217" spans="1:14">
      <c r="A217" s="362">
        <v>206</v>
      </c>
      <c r="B217" s="363"/>
      <c r="C217" s="364" t="s">
        <v>5332</v>
      </c>
      <c r="D217" s="372" t="s">
        <v>316</v>
      </c>
      <c r="E217" s="566">
        <v>1</v>
      </c>
      <c r="F217" s="383">
        <f t="shared" si="23"/>
        <v>0</v>
      </c>
      <c r="G217" s="383">
        <f t="shared" si="24"/>
        <v>0</v>
      </c>
      <c r="H217" s="374"/>
      <c r="I217" s="383">
        <f t="shared" si="25"/>
        <v>0</v>
      </c>
      <c r="J217" s="374"/>
      <c r="K217" s="384">
        <f t="shared" si="26"/>
        <v>0</v>
      </c>
      <c r="L217" s="385">
        <v>21</v>
      </c>
      <c r="M217" s="385">
        <f t="shared" si="27"/>
        <v>0</v>
      </c>
      <c r="N217" s="388"/>
    </row>
    <row r="218" spans="1:14">
      <c r="A218" s="362">
        <v>207</v>
      </c>
      <c r="B218" s="363"/>
      <c r="C218" s="364" t="s">
        <v>5333</v>
      </c>
      <c r="D218" s="372" t="s">
        <v>316</v>
      </c>
      <c r="E218" s="566">
        <v>1</v>
      </c>
      <c r="F218" s="383">
        <f t="shared" si="23"/>
        <v>0</v>
      </c>
      <c r="G218" s="383">
        <f t="shared" si="24"/>
        <v>0</v>
      </c>
      <c r="H218" s="374"/>
      <c r="I218" s="383">
        <f t="shared" si="25"/>
        <v>0</v>
      </c>
      <c r="J218" s="374"/>
      <c r="K218" s="384">
        <f t="shared" si="26"/>
        <v>0</v>
      </c>
      <c r="L218" s="385">
        <v>21</v>
      </c>
      <c r="M218" s="385">
        <f t="shared" si="27"/>
        <v>0</v>
      </c>
      <c r="N218" s="388"/>
    </row>
    <row r="219" spans="1:14">
      <c r="A219" s="362">
        <v>208</v>
      </c>
      <c r="B219" s="363"/>
      <c r="C219" s="364" t="s">
        <v>5334</v>
      </c>
      <c r="D219" s="372" t="s">
        <v>316</v>
      </c>
      <c r="E219" s="566">
        <v>1</v>
      </c>
      <c r="F219" s="383">
        <f t="shared" si="23"/>
        <v>0</v>
      </c>
      <c r="G219" s="383">
        <f t="shared" si="24"/>
        <v>0</v>
      </c>
      <c r="H219" s="374"/>
      <c r="I219" s="383">
        <f t="shared" si="25"/>
        <v>0</v>
      </c>
      <c r="J219" s="374"/>
      <c r="K219" s="384">
        <f t="shared" si="26"/>
        <v>0</v>
      </c>
      <c r="L219" s="385">
        <v>21</v>
      </c>
      <c r="M219" s="385">
        <f t="shared" si="27"/>
        <v>0</v>
      </c>
      <c r="N219" s="388"/>
    </row>
    <row r="220" spans="1:14">
      <c r="A220" s="362">
        <v>209</v>
      </c>
      <c r="B220" s="363"/>
      <c r="C220" s="364" t="s">
        <v>5335</v>
      </c>
      <c r="D220" s="372" t="s">
        <v>316</v>
      </c>
      <c r="E220" s="566">
        <v>1</v>
      </c>
      <c r="F220" s="383">
        <f t="shared" si="23"/>
        <v>0</v>
      </c>
      <c r="G220" s="383">
        <f t="shared" si="24"/>
        <v>0</v>
      </c>
      <c r="H220" s="374"/>
      <c r="I220" s="383">
        <f t="shared" si="25"/>
        <v>0</v>
      </c>
      <c r="J220" s="374"/>
      <c r="K220" s="384">
        <f t="shared" si="26"/>
        <v>0</v>
      </c>
      <c r="L220" s="385">
        <v>21</v>
      </c>
      <c r="M220" s="385">
        <f t="shared" si="27"/>
        <v>0</v>
      </c>
      <c r="N220" s="388"/>
    </row>
    <row r="221" spans="1:14">
      <c r="A221" s="353" t="s">
        <v>5148</v>
      </c>
      <c r="B221" s="354" t="s">
        <v>5336</v>
      </c>
      <c r="C221" s="355" t="s">
        <v>5337</v>
      </c>
      <c r="D221" s="378"/>
      <c r="E221" s="379"/>
      <c r="F221" s="380"/>
      <c r="G221" s="380">
        <f>SUM(G222:G246)</f>
        <v>0</v>
      </c>
      <c r="H221" s="380"/>
      <c r="I221" s="381">
        <f>SUM(I222:I246)</f>
        <v>0</v>
      </c>
      <c r="J221" s="380"/>
      <c r="K221" s="382">
        <f>SUM(K222:K246)</f>
        <v>0</v>
      </c>
      <c r="L221" s="361"/>
      <c r="M221" s="361">
        <f>SUM(M222:M257)</f>
        <v>0</v>
      </c>
    </row>
    <row r="222" spans="1:14" ht="24">
      <c r="A222" s="362">
        <v>210</v>
      </c>
      <c r="B222" s="389" t="s">
        <v>5338</v>
      </c>
      <c r="C222" s="364" t="s">
        <v>5339</v>
      </c>
      <c r="D222" s="365" t="s">
        <v>316</v>
      </c>
      <c r="E222" s="584">
        <v>1</v>
      </c>
      <c r="F222" s="366">
        <f t="shared" ref="F222:F246" si="28">H222+J222</f>
        <v>0</v>
      </c>
      <c r="G222" s="366">
        <f t="shared" ref="G222:G246" si="29">E222*F222</f>
        <v>0</v>
      </c>
      <c r="H222" s="367"/>
      <c r="I222" s="368">
        <f t="shared" ref="I222:I246" si="30">ROUND(E222*H222,2)</f>
        <v>0</v>
      </c>
      <c r="J222" s="369"/>
      <c r="K222" s="370">
        <f t="shared" ref="K222:K246" si="31">ROUND(E222*J222,2)</f>
        <v>0</v>
      </c>
      <c r="L222" s="385">
        <v>21</v>
      </c>
      <c r="M222" s="385">
        <f t="shared" ref="M222:M246" si="32">G222*(1+L222/100)</f>
        <v>0</v>
      </c>
    </row>
    <row r="223" spans="1:14" ht="24">
      <c r="A223" s="362">
        <v>211</v>
      </c>
      <c r="B223" s="389" t="s">
        <v>5340</v>
      </c>
      <c r="C223" s="364" t="s">
        <v>5341</v>
      </c>
      <c r="D223" s="365" t="s">
        <v>316</v>
      </c>
      <c r="E223" s="584">
        <v>1</v>
      </c>
      <c r="F223" s="366">
        <f t="shared" si="28"/>
        <v>0</v>
      </c>
      <c r="G223" s="366">
        <f t="shared" si="29"/>
        <v>0</v>
      </c>
      <c r="H223" s="367"/>
      <c r="I223" s="368">
        <f t="shared" si="30"/>
        <v>0</v>
      </c>
      <c r="J223" s="369"/>
      <c r="K223" s="370">
        <f t="shared" si="31"/>
        <v>0</v>
      </c>
      <c r="L223" s="385">
        <v>21</v>
      </c>
      <c r="M223" s="385">
        <f t="shared" si="32"/>
        <v>0</v>
      </c>
    </row>
    <row r="224" spans="1:14" ht="24">
      <c r="A224" s="362">
        <v>212</v>
      </c>
      <c r="B224" s="389" t="s">
        <v>5342</v>
      </c>
      <c r="C224" s="364" t="s">
        <v>5343</v>
      </c>
      <c r="D224" s="365" t="s">
        <v>316</v>
      </c>
      <c r="E224" s="584">
        <v>1</v>
      </c>
      <c r="F224" s="366">
        <f t="shared" si="28"/>
        <v>0</v>
      </c>
      <c r="G224" s="366">
        <f t="shared" si="29"/>
        <v>0</v>
      </c>
      <c r="H224" s="367"/>
      <c r="I224" s="368">
        <f t="shared" si="30"/>
        <v>0</v>
      </c>
      <c r="J224" s="369"/>
      <c r="K224" s="370">
        <f t="shared" si="31"/>
        <v>0</v>
      </c>
      <c r="L224" s="385">
        <v>21</v>
      </c>
      <c r="M224" s="385">
        <f t="shared" si="32"/>
        <v>0</v>
      </c>
    </row>
    <row r="225" spans="1:13" ht="24">
      <c r="A225" s="362">
        <v>213</v>
      </c>
      <c r="B225" s="389" t="s">
        <v>5344</v>
      </c>
      <c r="C225" s="364" t="s">
        <v>5345</v>
      </c>
      <c r="D225" s="365" t="s">
        <v>316</v>
      </c>
      <c r="E225" s="584">
        <v>1</v>
      </c>
      <c r="F225" s="366">
        <f t="shared" si="28"/>
        <v>0</v>
      </c>
      <c r="G225" s="366">
        <f t="shared" si="29"/>
        <v>0</v>
      </c>
      <c r="H225" s="367"/>
      <c r="I225" s="368">
        <f t="shared" si="30"/>
        <v>0</v>
      </c>
      <c r="J225" s="369"/>
      <c r="K225" s="370">
        <f t="shared" si="31"/>
        <v>0</v>
      </c>
      <c r="L225" s="385">
        <v>21</v>
      </c>
      <c r="M225" s="385">
        <f t="shared" si="32"/>
        <v>0</v>
      </c>
    </row>
    <row r="226" spans="1:13" ht="24">
      <c r="A226" s="362">
        <v>214</v>
      </c>
      <c r="B226" s="389" t="s">
        <v>5346</v>
      </c>
      <c r="C226" s="364" t="s">
        <v>5347</v>
      </c>
      <c r="D226" s="365" t="s">
        <v>316</v>
      </c>
      <c r="E226" s="584">
        <v>1</v>
      </c>
      <c r="F226" s="366">
        <f t="shared" si="28"/>
        <v>0</v>
      </c>
      <c r="G226" s="366">
        <f t="shared" si="29"/>
        <v>0</v>
      </c>
      <c r="H226" s="367"/>
      <c r="I226" s="368">
        <f t="shared" si="30"/>
        <v>0</v>
      </c>
      <c r="J226" s="369"/>
      <c r="K226" s="370">
        <f t="shared" si="31"/>
        <v>0</v>
      </c>
      <c r="L226" s="385">
        <v>21</v>
      </c>
      <c r="M226" s="385">
        <f t="shared" si="32"/>
        <v>0</v>
      </c>
    </row>
    <row r="227" spans="1:13" ht="24">
      <c r="A227" s="362">
        <v>215</v>
      </c>
      <c r="B227" s="389" t="s">
        <v>5342</v>
      </c>
      <c r="C227" s="364" t="s">
        <v>5343</v>
      </c>
      <c r="D227" s="365" t="s">
        <v>316</v>
      </c>
      <c r="E227" s="584">
        <v>1</v>
      </c>
      <c r="F227" s="366">
        <f t="shared" si="28"/>
        <v>0</v>
      </c>
      <c r="G227" s="366">
        <f t="shared" si="29"/>
        <v>0</v>
      </c>
      <c r="H227" s="367"/>
      <c r="I227" s="368">
        <f t="shared" si="30"/>
        <v>0</v>
      </c>
      <c r="J227" s="369"/>
      <c r="K227" s="370">
        <f t="shared" si="31"/>
        <v>0</v>
      </c>
      <c r="L227" s="385">
        <v>21</v>
      </c>
      <c r="M227" s="385">
        <f t="shared" si="32"/>
        <v>0</v>
      </c>
    </row>
    <row r="228" spans="1:13" ht="24">
      <c r="A228" s="362">
        <v>216</v>
      </c>
      <c r="B228" s="389" t="s">
        <v>5348</v>
      </c>
      <c r="C228" s="364" t="s">
        <v>5349</v>
      </c>
      <c r="D228" s="365" t="s">
        <v>316</v>
      </c>
      <c r="E228" s="584">
        <v>1</v>
      </c>
      <c r="F228" s="366">
        <f t="shared" si="28"/>
        <v>0</v>
      </c>
      <c r="G228" s="366">
        <f t="shared" si="29"/>
        <v>0</v>
      </c>
      <c r="H228" s="367"/>
      <c r="I228" s="368">
        <f t="shared" si="30"/>
        <v>0</v>
      </c>
      <c r="J228" s="369"/>
      <c r="K228" s="370">
        <f t="shared" si="31"/>
        <v>0</v>
      </c>
      <c r="L228" s="385">
        <v>21</v>
      </c>
      <c r="M228" s="385">
        <f t="shared" si="32"/>
        <v>0</v>
      </c>
    </row>
    <row r="229" spans="1:13" ht="24">
      <c r="A229" s="362">
        <v>217</v>
      </c>
      <c r="B229" s="389" t="s">
        <v>5350</v>
      </c>
      <c r="C229" s="364" t="s">
        <v>5351</v>
      </c>
      <c r="D229" s="365" t="s">
        <v>316</v>
      </c>
      <c r="E229" s="584">
        <v>1</v>
      </c>
      <c r="F229" s="366">
        <f t="shared" si="28"/>
        <v>0</v>
      </c>
      <c r="G229" s="366">
        <f t="shared" si="29"/>
        <v>0</v>
      </c>
      <c r="H229" s="367"/>
      <c r="I229" s="368">
        <f t="shared" si="30"/>
        <v>0</v>
      </c>
      <c r="J229" s="369"/>
      <c r="K229" s="370">
        <f t="shared" si="31"/>
        <v>0</v>
      </c>
      <c r="L229" s="385">
        <v>21</v>
      </c>
      <c r="M229" s="385">
        <f t="shared" si="32"/>
        <v>0</v>
      </c>
    </row>
    <row r="230" spans="1:13" ht="24">
      <c r="A230" s="362">
        <v>218</v>
      </c>
      <c r="B230" s="389" t="s">
        <v>5352</v>
      </c>
      <c r="C230" s="364" t="s">
        <v>5353</v>
      </c>
      <c r="D230" s="365" t="s">
        <v>316</v>
      </c>
      <c r="E230" s="584">
        <v>1</v>
      </c>
      <c r="F230" s="366">
        <f t="shared" si="28"/>
        <v>0</v>
      </c>
      <c r="G230" s="366">
        <f t="shared" si="29"/>
        <v>0</v>
      </c>
      <c r="H230" s="367"/>
      <c r="I230" s="368">
        <f t="shared" si="30"/>
        <v>0</v>
      </c>
      <c r="J230" s="369"/>
      <c r="K230" s="370">
        <f t="shared" si="31"/>
        <v>0</v>
      </c>
      <c r="L230" s="385">
        <v>21</v>
      </c>
      <c r="M230" s="385">
        <f t="shared" si="32"/>
        <v>0</v>
      </c>
    </row>
    <row r="231" spans="1:13">
      <c r="A231" s="362">
        <v>219</v>
      </c>
      <c r="B231" s="389" t="s">
        <v>5354</v>
      </c>
      <c r="C231" s="364" t="s">
        <v>5355</v>
      </c>
      <c r="D231" s="365" t="s">
        <v>316</v>
      </c>
      <c r="E231" s="584">
        <v>3</v>
      </c>
      <c r="F231" s="366">
        <f t="shared" si="28"/>
        <v>0</v>
      </c>
      <c r="G231" s="366">
        <f t="shared" si="29"/>
        <v>0</v>
      </c>
      <c r="H231" s="367"/>
      <c r="I231" s="368">
        <f t="shared" si="30"/>
        <v>0</v>
      </c>
      <c r="J231" s="369"/>
      <c r="K231" s="370">
        <f t="shared" si="31"/>
        <v>0</v>
      </c>
      <c r="L231" s="385">
        <v>21</v>
      </c>
      <c r="M231" s="385">
        <f t="shared" si="32"/>
        <v>0</v>
      </c>
    </row>
    <row r="232" spans="1:13" ht="24">
      <c r="A232" s="362">
        <v>220</v>
      </c>
      <c r="B232" s="389"/>
      <c r="C232" s="364" t="s">
        <v>5690</v>
      </c>
      <c r="D232" s="365" t="s">
        <v>316</v>
      </c>
      <c r="E232" s="584">
        <v>1</v>
      </c>
      <c r="F232" s="366">
        <f t="shared" si="28"/>
        <v>0</v>
      </c>
      <c r="G232" s="366">
        <f t="shared" si="29"/>
        <v>0</v>
      </c>
      <c r="H232" s="367"/>
      <c r="I232" s="368">
        <f t="shared" si="30"/>
        <v>0</v>
      </c>
      <c r="J232" s="369"/>
      <c r="K232" s="370">
        <f t="shared" si="31"/>
        <v>0</v>
      </c>
      <c r="L232" s="385">
        <v>21</v>
      </c>
      <c r="M232" s="385">
        <f t="shared" si="32"/>
        <v>0</v>
      </c>
    </row>
    <row r="233" spans="1:13">
      <c r="A233" s="362">
        <v>221</v>
      </c>
      <c r="B233" s="364"/>
      <c r="C233" s="364" t="s">
        <v>5356</v>
      </c>
      <c r="D233" s="372" t="s">
        <v>330</v>
      </c>
      <c r="E233" s="566">
        <v>44</v>
      </c>
      <c r="F233" s="383">
        <f t="shared" si="28"/>
        <v>0</v>
      </c>
      <c r="G233" s="383">
        <f t="shared" si="29"/>
        <v>0</v>
      </c>
      <c r="H233" s="374"/>
      <c r="I233" s="383">
        <f t="shared" si="30"/>
        <v>0</v>
      </c>
      <c r="J233" s="374"/>
      <c r="K233" s="384">
        <f t="shared" si="31"/>
        <v>0</v>
      </c>
      <c r="L233" s="385">
        <v>21</v>
      </c>
      <c r="M233" s="385">
        <f t="shared" si="32"/>
        <v>0</v>
      </c>
    </row>
    <row r="234" spans="1:13" ht="24">
      <c r="A234" s="362">
        <v>222</v>
      </c>
      <c r="B234" s="364"/>
      <c r="C234" s="364" t="s">
        <v>5357</v>
      </c>
      <c r="D234" s="372"/>
      <c r="E234" s="566">
        <v>33</v>
      </c>
      <c r="F234" s="383">
        <f t="shared" si="28"/>
        <v>0</v>
      </c>
      <c r="G234" s="383">
        <f t="shared" si="29"/>
        <v>0</v>
      </c>
      <c r="H234" s="374"/>
      <c r="I234" s="383">
        <f t="shared" si="30"/>
        <v>0</v>
      </c>
      <c r="J234" s="374"/>
      <c r="K234" s="384">
        <f t="shared" si="31"/>
        <v>0</v>
      </c>
      <c r="L234" s="385">
        <v>21</v>
      </c>
      <c r="M234" s="385">
        <f t="shared" si="32"/>
        <v>0</v>
      </c>
    </row>
    <row r="235" spans="1:13">
      <c r="A235" s="362">
        <v>223</v>
      </c>
      <c r="B235" s="364"/>
      <c r="C235" s="364" t="s">
        <v>5358</v>
      </c>
      <c r="D235" s="372" t="s">
        <v>316</v>
      </c>
      <c r="E235" s="566">
        <v>15</v>
      </c>
      <c r="F235" s="383">
        <f t="shared" si="28"/>
        <v>0</v>
      </c>
      <c r="G235" s="383">
        <f t="shared" si="29"/>
        <v>0</v>
      </c>
      <c r="H235" s="374"/>
      <c r="I235" s="383">
        <f t="shared" si="30"/>
        <v>0</v>
      </c>
      <c r="J235" s="374"/>
      <c r="K235" s="384">
        <f t="shared" si="31"/>
        <v>0</v>
      </c>
      <c r="L235" s="385">
        <v>21</v>
      </c>
      <c r="M235" s="385">
        <f t="shared" si="32"/>
        <v>0</v>
      </c>
    </row>
    <row r="236" spans="1:13">
      <c r="A236" s="362">
        <v>224</v>
      </c>
      <c r="B236" s="364"/>
      <c r="C236" s="364" t="s">
        <v>5359</v>
      </c>
      <c r="D236" s="372" t="s">
        <v>188</v>
      </c>
      <c r="E236" s="566">
        <v>500</v>
      </c>
      <c r="F236" s="383">
        <f t="shared" si="28"/>
        <v>0</v>
      </c>
      <c r="G236" s="383">
        <f t="shared" si="29"/>
        <v>0</v>
      </c>
      <c r="H236" s="374"/>
      <c r="I236" s="383">
        <f t="shared" si="30"/>
        <v>0</v>
      </c>
      <c r="J236" s="374"/>
      <c r="K236" s="384">
        <f t="shared" si="31"/>
        <v>0</v>
      </c>
      <c r="L236" s="385">
        <v>21</v>
      </c>
      <c r="M236" s="385">
        <f t="shared" si="32"/>
        <v>0</v>
      </c>
    </row>
    <row r="237" spans="1:13">
      <c r="A237" s="362">
        <v>225</v>
      </c>
      <c r="B237" s="364"/>
      <c r="C237" s="364" t="s">
        <v>5360</v>
      </c>
      <c r="D237" s="372" t="s">
        <v>188</v>
      </c>
      <c r="E237" s="566">
        <v>500</v>
      </c>
      <c r="F237" s="383">
        <f t="shared" si="28"/>
        <v>0</v>
      </c>
      <c r="G237" s="383">
        <f t="shared" si="29"/>
        <v>0</v>
      </c>
      <c r="H237" s="374"/>
      <c r="I237" s="383">
        <f t="shared" si="30"/>
        <v>0</v>
      </c>
      <c r="J237" s="374"/>
      <c r="K237" s="384">
        <f t="shared" si="31"/>
        <v>0</v>
      </c>
      <c r="L237" s="385">
        <v>21</v>
      </c>
      <c r="M237" s="385">
        <f t="shared" si="32"/>
        <v>0</v>
      </c>
    </row>
    <row r="238" spans="1:13">
      <c r="A238" s="362">
        <v>226</v>
      </c>
      <c r="B238" s="364"/>
      <c r="C238" s="364" t="s">
        <v>5361</v>
      </c>
      <c r="D238" s="372" t="s">
        <v>188</v>
      </c>
      <c r="E238" s="566">
        <v>100</v>
      </c>
      <c r="F238" s="383">
        <f t="shared" si="28"/>
        <v>0</v>
      </c>
      <c r="G238" s="383">
        <f t="shared" si="29"/>
        <v>0</v>
      </c>
      <c r="H238" s="374"/>
      <c r="I238" s="383">
        <f t="shared" si="30"/>
        <v>0</v>
      </c>
      <c r="J238" s="374"/>
      <c r="K238" s="384">
        <f t="shared" si="31"/>
        <v>0</v>
      </c>
      <c r="L238" s="385">
        <v>21</v>
      </c>
      <c r="M238" s="385">
        <f t="shared" si="32"/>
        <v>0</v>
      </c>
    </row>
    <row r="239" spans="1:13">
      <c r="A239" s="362">
        <v>227</v>
      </c>
      <c r="B239" s="364"/>
      <c r="C239" s="364" t="s">
        <v>5362</v>
      </c>
      <c r="D239" s="372" t="s">
        <v>188</v>
      </c>
      <c r="E239" s="566">
        <v>50</v>
      </c>
      <c r="F239" s="383">
        <f t="shared" si="28"/>
        <v>0</v>
      </c>
      <c r="G239" s="383">
        <f t="shared" si="29"/>
        <v>0</v>
      </c>
      <c r="H239" s="374"/>
      <c r="I239" s="383">
        <f t="shared" si="30"/>
        <v>0</v>
      </c>
      <c r="J239" s="374"/>
      <c r="K239" s="384">
        <f t="shared" si="31"/>
        <v>0</v>
      </c>
      <c r="L239" s="385">
        <v>21</v>
      </c>
      <c r="M239" s="385">
        <f t="shared" si="32"/>
        <v>0</v>
      </c>
    </row>
    <row r="240" spans="1:13">
      <c r="A240" s="362">
        <v>228</v>
      </c>
      <c r="B240" s="364"/>
      <c r="C240" s="364" t="s">
        <v>5363</v>
      </c>
      <c r="D240" s="372" t="s">
        <v>330</v>
      </c>
      <c r="E240" s="566">
        <v>154</v>
      </c>
      <c r="F240" s="383">
        <f t="shared" si="28"/>
        <v>0</v>
      </c>
      <c r="G240" s="383">
        <f t="shared" si="29"/>
        <v>0</v>
      </c>
      <c r="H240" s="374"/>
      <c r="I240" s="383">
        <f t="shared" si="30"/>
        <v>0</v>
      </c>
      <c r="J240" s="374"/>
      <c r="K240" s="384">
        <f t="shared" si="31"/>
        <v>0</v>
      </c>
      <c r="L240" s="385">
        <v>21</v>
      </c>
      <c r="M240" s="385">
        <f t="shared" si="32"/>
        <v>0</v>
      </c>
    </row>
    <row r="241" spans="1:13">
      <c r="A241" s="362">
        <v>229</v>
      </c>
      <c r="B241" s="364"/>
      <c r="C241" s="364" t="s">
        <v>5364</v>
      </c>
      <c r="D241" s="372" t="s">
        <v>330</v>
      </c>
      <c r="E241" s="566">
        <v>154</v>
      </c>
      <c r="F241" s="383">
        <f t="shared" si="28"/>
        <v>0</v>
      </c>
      <c r="G241" s="383">
        <f t="shared" si="29"/>
        <v>0</v>
      </c>
      <c r="H241" s="374"/>
      <c r="I241" s="383">
        <f t="shared" si="30"/>
        <v>0</v>
      </c>
      <c r="J241" s="374"/>
      <c r="K241" s="384">
        <f t="shared" si="31"/>
        <v>0</v>
      </c>
      <c r="L241" s="385">
        <v>21</v>
      </c>
      <c r="M241" s="385">
        <f t="shared" si="32"/>
        <v>0</v>
      </c>
    </row>
    <row r="242" spans="1:13">
      <c r="A242" s="362">
        <v>230</v>
      </c>
      <c r="B242" s="364"/>
      <c r="C242" s="364" t="s">
        <v>5365</v>
      </c>
      <c r="D242" s="372" t="s">
        <v>316</v>
      </c>
      <c r="E242" s="566">
        <v>1</v>
      </c>
      <c r="F242" s="383">
        <f t="shared" si="28"/>
        <v>0</v>
      </c>
      <c r="G242" s="383">
        <f t="shared" si="29"/>
        <v>0</v>
      </c>
      <c r="H242" s="374"/>
      <c r="I242" s="383">
        <f t="shared" si="30"/>
        <v>0</v>
      </c>
      <c r="J242" s="374"/>
      <c r="K242" s="384">
        <f t="shared" si="31"/>
        <v>0</v>
      </c>
      <c r="L242" s="385">
        <v>21</v>
      </c>
      <c r="M242" s="385">
        <f t="shared" si="32"/>
        <v>0</v>
      </c>
    </row>
    <row r="243" spans="1:13">
      <c r="A243" s="362">
        <v>231</v>
      </c>
      <c r="B243" s="364"/>
      <c r="C243" s="364" t="s">
        <v>5366</v>
      </c>
      <c r="D243" s="372" t="s">
        <v>316</v>
      </c>
      <c r="E243" s="566">
        <v>1</v>
      </c>
      <c r="F243" s="383">
        <f t="shared" si="28"/>
        <v>0</v>
      </c>
      <c r="G243" s="383">
        <f t="shared" si="29"/>
        <v>0</v>
      </c>
      <c r="H243" s="374"/>
      <c r="I243" s="383">
        <f t="shared" si="30"/>
        <v>0</v>
      </c>
      <c r="J243" s="374"/>
      <c r="K243" s="384">
        <f t="shared" si="31"/>
        <v>0</v>
      </c>
      <c r="L243" s="385">
        <v>21</v>
      </c>
      <c r="M243" s="385">
        <f t="shared" si="32"/>
        <v>0</v>
      </c>
    </row>
    <row r="244" spans="1:13">
      <c r="A244" s="362">
        <v>232</v>
      </c>
      <c r="B244" s="364"/>
      <c r="C244" s="364" t="s">
        <v>5367</v>
      </c>
      <c r="D244" s="372" t="s">
        <v>188</v>
      </c>
      <c r="E244" s="566">
        <v>130</v>
      </c>
      <c r="F244" s="383">
        <f t="shared" si="28"/>
        <v>0</v>
      </c>
      <c r="G244" s="383">
        <f t="shared" si="29"/>
        <v>0</v>
      </c>
      <c r="H244" s="374"/>
      <c r="I244" s="383">
        <f t="shared" si="30"/>
        <v>0</v>
      </c>
      <c r="J244" s="374"/>
      <c r="K244" s="384">
        <f t="shared" si="31"/>
        <v>0</v>
      </c>
      <c r="L244" s="385">
        <v>21</v>
      </c>
      <c r="M244" s="385">
        <f t="shared" si="32"/>
        <v>0</v>
      </c>
    </row>
    <row r="245" spans="1:13" ht="24">
      <c r="A245" s="362">
        <v>233</v>
      </c>
      <c r="B245" s="364"/>
      <c r="C245" s="364" t="s">
        <v>5368</v>
      </c>
      <c r="D245" s="372" t="s">
        <v>188</v>
      </c>
      <c r="E245" s="566">
        <v>60</v>
      </c>
      <c r="F245" s="383">
        <f t="shared" si="28"/>
        <v>0</v>
      </c>
      <c r="G245" s="383">
        <f t="shared" si="29"/>
        <v>0</v>
      </c>
      <c r="H245" s="374"/>
      <c r="I245" s="383">
        <f t="shared" si="30"/>
        <v>0</v>
      </c>
      <c r="J245" s="374"/>
      <c r="K245" s="384">
        <f t="shared" si="31"/>
        <v>0</v>
      </c>
      <c r="L245" s="385">
        <v>21</v>
      </c>
      <c r="M245" s="385">
        <f t="shared" si="32"/>
        <v>0</v>
      </c>
    </row>
    <row r="246" spans="1:13">
      <c r="A246" s="362">
        <v>234</v>
      </c>
      <c r="B246" s="364"/>
      <c r="C246" s="364" t="s">
        <v>5369</v>
      </c>
      <c r="D246" s="372" t="s">
        <v>316</v>
      </c>
      <c r="E246" s="566">
        <v>1</v>
      </c>
      <c r="F246" s="383">
        <f t="shared" si="28"/>
        <v>0</v>
      </c>
      <c r="G246" s="383">
        <f t="shared" si="29"/>
        <v>0</v>
      </c>
      <c r="H246" s="374"/>
      <c r="I246" s="383">
        <f t="shared" si="30"/>
        <v>0</v>
      </c>
      <c r="J246" s="374"/>
      <c r="K246" s="384">
        <f t="shared" si="31"/>
        <v>0</v>
      </c>
      <c r="L246" s="385">
        <v>21</v>
      </c>
      <c r="M246" s="385">
        <f t="shared" si="32"/>
        <v>0</v>
      </c>
    </row>
    <row r="247" spans="1:13">
      <c r="A247" s="353" t="s">
        <v>5148</v>
      </c>
      <c r="B247" s="354" t="s">
        <v>5370</v>
      </c>
      <c r="C247" s="355" t="s">
        <v>5371</v>
      </c>
      <c r="D247" s="378"/>
      <c r="E247" s="379"/>
      <c r="F247" s="380"/>
      <c r="G247" s="380">
        <f>SUM(G248:G265)</f>
        <v>0</v>
      </c>
      <c r="H247" s="380"/>
      <c r="I247" s="380">
        <f>SUM(I248:I265)</f>
        <v>0</v>
      </c>
      <c r="J247" s="380"/>
      <c r="K247" s="382">
        <f>SUM(K248:K265)</f>
        <v>0</v>
      </c>
      <c r="L247" s="361"/>
      <c r="M247" s="361">
        <f>SUM(M248:M301)</f>
        <v>0</v>
      </c>
    </row>
    <row r="248" spans="1:13" ht="24">
      <c r="A248" s="362">
        <v>235</v>
      </c>
      <c r="B248" s="363"/>
      <c r="C248" s="364" t="s">
        <v>5372</v>
      </c>
      <c r="D248" s="365" t="s">
        <v>316</v>
      </c>
      <c r="E248" s="584">
        <v>10</v>
      </c>
      <c r="F248" s="366">
        <f t="shared" ref="F248:F265" si="33">H248+J248</f>
        <v>0</v>
      </c>
      <c r="G248" s="366">
        <f>E248*F248</f>
        <v>0</v>
      </c>
      <c r="H248" s="367"/>
      <c r="I248" s="368">
        <f t="shared" ref="I248:I265" si="34">ROUND(E248*H248,2)</f>
        <v>0</v>
      </c>
      <c r="J248" s="369"/>
      <c r="K248" s="370">
        <f t="shared" ref="K248:K265" si="35">ROUND(E248*J248,2)</f>
        <v>0</v>
      </c>
      <c r="L248" s="385">
        <v>21</v>
      </c>
      <c r="M248" s="385">
        <f t="shared" ref="M248:M265" si="36">G248*(1+L248/100)</f>
        <v>0</v>
      </c>
    </row>
    <row r="249" spans="1:13">
      <c r="A249" s="362">
        <v>236</v>
      </c>
      <c r="B249" s="363"/>
      <c r="C249" s="364" t="s">
        <v>5373</v>
      </c>
      <c r="D249" s="365" t="s">
        <v>316</v>
      </c>
      <c r="E249" s="584">
        <v>10</v>
      </c>
      <c r="F249" s="366">
        <f t="shared" si="33"/>
        <v>0</v>
      </c>
      <c r="G249" s="366">
        <f>E249*F249</f>
        <v>0</v>
      </c>
      <c r="H249" s="367"/>
      <c r="I249" s="368">
        <f t="shared" si="34"/>
        <v>0</v>
      </c>
      <c r="J249" s="369"/>
      <c r="K249" s="370">
        <f t="shared" si="35"/>
        <v>0</v>
      </c>
      <c r="L249" s="385">
        <v>21</v>
      </c>
      <c r="M249" s="385">
        <f t="shared" si="36"/>
        <v>0</v>
      </c>
    </row>
    <row r="250" spans="1:13">
      <c r="A250" s="362">
        <v>237</v>
      </c>
      <c r="B250" s="363"/>
      <c r="C250" s="364" t="s">
        <v>5374</v>
      </c>
      <c r="D250" s="365" t="s">
        <v>316</v>
      </c>
      <c r="E250" s="584">
        <v>10</v>
      </c>
      <c r="F250" s="366">
        <f t="shared" si="33"/>
        <v>0</v>
      </c>
      <c r="G250" s="366">
        <f t="shared" ref="G250:G265" si="37">E250*F250</f>
        <v>0</v>
      </c>
      <c r="H250" s="367"/>
      <c r="I250" s="368">
        <f t="shared" si="34"/>
        <v>0</v>
      </c>
      <c r="J250" s="369"/>
      <c r="K250" s="370">
        <f t="shared" si="35"/>
        <v>0</v>
      </c>
      <c r="L250" s="385">
        <v>21</v>
      </c>
      <c r="M250" s="385">
        <f t="shared" si="36"/>
        <v>0</v>
      </c>
    </row>
    <row r="251" spans="1:13" ht="24">
      <c r="A251" s="362">
        <v>238</v>
      </c>
      <c r="B251" s="363"/>
      <c r="C251" s="364" t="s">
        <v>5375</v>
      </c>
      <c r="D251" s="365" t="s">
        <v>316</v>
      </c>
      <c r="E251" s="584">
        <v>9</v>
      </c>
      <c r="F251" s="366">
        <f t="shared" si="33"/>
        <v>0</v>
      </c>
      <c r="G251" s="366">
        <f t="shared" si="37"/>
        <v>0</v>
      </c>
      <c r="H251" s="367"/>
      <c r="I251" s="368">
        <f t="shared" si="34"/>
        <v>0</v>
      </c>
      <c r="J251" s="369"/>
      <c r="K251" s="370">
        <f t="shared" si="35"/>
        <v>0</v>
      </c>
      <c r="L251" s="385">
        <v>21</v>
      </c>
      <c r="M251" s="385">
        <f t="shared" si="36"/>
        <v>0</v>
      </c>
    </row>
    <row r="252" spans="1:13">
      <c r="A252" s="362">
        <v>239</v>
      </c>
      <c r="B252" s="363"/>
      <c r="C252" s="364" t="s">
        <v>5376</v>
      </c>
      <c r="D252" s="365" t="s">
        <v>316</v>
      </c>
      <c r="E252" s="584">
        <v>9</v>
      </c>
      <c r="F252" s="366">
        <f t="shared" si="33"/>
        <v>0</v>
      </c>
      <c r="G252" s="366">
        <f t="shared" si="37"/>
        <v>0</v>
      </c>
      <c r="H252" s="367"/>
      <c r="I252" s="368">
        <f t="shared" si="34"/>
        <v>0</v>
      </c>
      <c r="J252" s="369"/>
      <c r="K252" s="370">
        <f t="shared" si="35"/>
        <v>0</v>
      </c>
      <c r="L252" s="385">
        <v>21</v>
      </c>
      <c r="M252" s="385">
        <f t="shared" si="36"/>
        <v>0</v>
      </c>
    </row>
    <row r="253" spans="1:13" ht="24">
      <c r="A253" s="362">
        <v>240</v>
      </c>
      <c r="B253" s="363"/>
      <c r="C253" s="364" t="s">
        <v>5377</v>
      </c>
      <c r="D253" s="365" t="s">
        <v>316</v>
      </c>
      <c r="E253" s="584">
        <v>1</v>
      </c>
      <c r="F253" s="366">
        <f t="shared" si="33"/>
        <v>0</v>
      </c>
      <c r="G253" s="366">
        <f t="shared" si="37"/>
        <v>0</v>
      </c>
      <c r="H253" s="367"/>
      <c r="I253" s="368">
        <f t="shared" si="34"/>
        <v>0</v>
      </c>
      <c r="J253" s="369"/>
      <c r="K253" s="370">
        <f t="shared" si="35"/>
        <v>0</v>
      </c>
      <c r="L253" s="385">
        <v>21</v>
      </c>
      <c r="M253" s="385">
        <f t="shared" si="36"/>
        <v>0</v>
      </c>
    </row>
    <row r="254" spans="1:13" ht="24">
      <c r="A254" s="362">
        <v>241</v>
      </c>
      <c r="B254" s="363"/>
      <c r="C254" s="364" t="s">
        <v>5378</v>
      </c>
      <c r="D254" s="365" t="s">
        <v>316</v>
      </c>
      <c r="E254" s="584">
        <v>2</v>
      </c>
      <c r="F254" s="366">
        <f t="shared" si="33"/>
        <v>0</v>
      </c>
      <c r="G254" s="366">
        <f t="shared" si="37"/>
        <v>0</v>
      </c>
      <c r="H254" s="367"/>
      <c r="I254" s="368">
        <f t="shared" si="34"/>
        <v>0</v>
      </c>
      <c r="J254" s="369"/>
      <c r="K254" s="370">
        <f t="shared" si="35"/>
        <v>0</v>
      </c>
      <c r="L254" s="385">
        <v>21</v>
      </c>
      <c r="M254" s="385">
        <f t="shared" si="36"/>
        <v>0</v>
      </c>
    </row>
    <row r="255" spans="1:13" ht="24">
      <c r="A255" s="362">
        <v>242</v>
      </c>
      <c r="B255" s="363"/>
      <c r="C255" s="364" t="s">
        <v>5379</v>
      </c>
      <c r="D255" s="365" t="s">
        <v>316</v>
      </c>
      <c r="E255" s="584">
        <v>1</v>
      </c>
      <c r="F255" s="366">
        <f t="shared" si="33"/>
        <v>0</v>
      </c>
      <c r="G255" s="366">
        <f t="shared" si="37"/>
        <v>0</v>
      </c>
      <c r="H255" s="367"/>
      <c r="I255" s="368">
        <f t="shared" si="34"/>
        <v>0</v>
      </c>
      <c r="J255" s="369"/>
      <c r="K255" s="370">
        <f t="shared" si="35"/>
        <v>0</v>
      </c>
      <c r="L255" s="385">
        <v>21</v>
      </c>
      <c r="M255" s="385">
        <f t="shared" si="36"/>
        <v>0</v>
      </c>
    </row>
    <row r="256" spans="1:13" ht="24">
      <c r="A256" s="362">
        <v>243</v>
      </c>
      <c r="B256" s="363"/>
      <c r="C256" s="364" t="s">
        <v>5691</v>
      </c>
      <c r="D256" s="365" t="s">
        <v>316</v>
      </c>
      <c r="E256" s="584">
        <v>1</v>
      </c>
      <c r="F256" s="366">
        <f t="shared" si="33"/>
        <v>0</v>
      </c>
      <c r="G256" s="366">
        <f t="shared" si="37"/>
        <v>0</v>
      </c>
      <c r="H256" s="367"/>
      <c r="I256" s="368">
        <f t="shared" si="34"/>
        <v>0</v>
      </c>
      <c r="J256" s="369"/>
      <c r="K256" s="370">
        <f t="shared" si="35"/>
        <v>0</v>
      </c>
      <c r="L256" s="385">
        <v>21</v>
      </c>
      <c r="M256" s="385">
        <f t="shared" si="36"/>
        <v>0</v>
      </c>
    </row>
    <row r="257" spans="1:14">
      <c r="A257" s="362">
        <v>244</v>
      </c>
      <c r="B257" s="363"/>
      <c r="C257" s="364" t="s">
        <v>5380</v>
      </c>
      <c r="D257" s="365" t="s">
        <v>316</v>
      </c>
      <c r="E257" s="584">
        <v>6</v>
      </c>
      <c r="F257" s="366">
        <f t="shared" si="33"/>
        <v>0</v>
      </c>
      <c r="G257" s="366">
        <f t="shared" si="37"/>
        <v>0</v>
      </c>
      <c r="H257" s="369"/>
      <c r="I257" s="366">
        <f t="shared" si="34"/>
        <v>0</v>
      </c>
      <c r="J257" s="369"/>
      <c r="K257" s="370">
        <f t="shared" si="35"/>
        <v>0</v>
      </c>
      <c r="L257" s="385">
        <v>21</v>
      </c>
      <c r="M257" s="385">
        <f t="shared" si="36"/>
        <v>0</v>
      </c>
    </row>
    <row r="258" spans="1:14">
      <c r="A258" s="362">
        <v>245</v>
      </c>
      <c r="B258" s="363"/>
      <c r="C258" s="364" t="s">
        <v>5381</v>
      </c>
      <c r="D258" s="372" t="s">
        <v>188</v>
      </c>
      <c r="E258" s="566">
        <v>200</v>
      </c>
      <c r="F258" s="383">
        <f t="shared" si="33"/>
        <v>0</v>
      </c>
      <c r="G258" s="383">
        <f t="shared" si="37"/>
        <v>0</v>
      </c>
      <c r="H258" s="374"/>
      <c r="I258" s="383">
        <f t="shared" si="34"/>
        <v>0</v>
      </c>
      <c r="J258" s="374"/>
      <c r="K258" s="384">
        <f t="shared" si="35"/>
        <v>0</v>
      </c>
      <c r="L258" s="385">
        <v>21</v>
      </c>
      <c r="M258" s="385">
        <f t="shared" si="36"/>
        <v>0</v>
      </c>
      <c r="N258" s="388"/>
    </row>
    <row r="259" spans="1:14">
      <c r="A259" s="362">
        <v>246</v>
      </c>
      <c r="B259" s="363"/>
      <c r="C259" s="364" t="s">
        <v>5382</v>
      </c>
      <c r="D259" s="372" t="s">
        <v>316</v>
      </c>
      <c r="E259" s="584">
        <v>1</v>
      </c>
      <c r="F259" s="383">
        <f t="shared" si="33"/>
        <v>0</v>
      </c>
      <c r="G259" s="383">
        <f t="shared" si="37"/>
        <v>0</v>
      </c>
      <c r="H259" s="374"/>
      <c r="I259" s="383">
        <f t="shared" si="34"/>
        <v>0</v>
      </c>
      <c r="J259" s="374"/>
      <c r="K259" s="384">
        <f t="shared" si="35"/>
        <v>0</v>
      </c>
      <c r="L259" s="385">
        <v>21</v>
      </c>
      <c r="M259" s="385">
        <f t="shared" si="36"/>
        <v>0</v>
      </c>
      <c r="N259" s="388"/>
    </row>
    <row r="260" spans="1:14">
      <c r="A260" s="362">
        <v>247</v>
      </c>
      <c r="B260" s="363"/>
      <c r="C260" s="364" t="s">
        <v>5383</v>
      </c>
      <c r="D260" s="372" t="s">
        <v>316</v>
      </c>
      <c r="E260" s="584">
        <v>1</v>
      </c>
      <c r="F260" s="383">
        <f t="shared" si="33"/>
        <v>0</v>
      </c>
      <c r="G260" s="383">
        <f t="shared" si="37"/>
        <v>0</v>
      </c>
      <c r="H260" s="374"/>
      <c r="I260" s="383">
        <f t="shared" si="34"/>
        <v>0</v>
      </c>
      <c r="J260" s="374"/>
      <c r="K260" s="384">
        <f t="shared" si="35"/>
        <v>0</v>
      </c>
      <c r="L260" s="385">
        <v>21</v>
      </c>
      <c r="M260" s="385">
        <f t="shared" si="36"/>
        <v>0</v>
      </c>
      <c r="N260" s="388"/>
    </row>
    <row r="261" spans="1:14" ht="24">
      <c r="A261" s="362">
        <v>248</v>
      </c>
      <c r="B261" s="363"/>
      <c r="C261" s="364" t="s">
        <v>5384</v>
      </c>
      <c r="D261" s="365" t="s">
        <v>316</v>
      </c>
      <c r="E261" s="584">
        <v>4</v>
      </c>
      <c r="F261" s="366">
        <f t="shared" si="33"/>
        <v>0</v>
      </c>
      <c r="G261" s="366">
        <f t="shared" si="37"/>
        <v>0</v>
      </c>
      <c r="H261" s="367"/>
      <c r="I261" s="368">
        <f t="shared" si="34"/>
        <v>0</v>
      </c>
      <c r="J261" s="369"/>
      <c r="K261" s="370">
        <f t="shared" si="35"/>
        <v>0</v>
      </c>
      <c r="L261" s="385">
        <v>21</v>
      </c>
      <c r="M261" s="385">
        <f t="shared" si="36"/>
        <v>0</v>
      </c>
    </row>
    <row r="262" spans="1:14" ht="24">
      <c r="A262" s="362">
        <v>249</v>
      </c>
      <c r="B262" s="363"/>
      <c r="C262" s="364" t="s">
        <v>5385</v>
      </c>
      <c r="D262" s="365" t="s">
        <v>316</v>
      </c>
      <c r="E262" s="584">
        <v>1</v>
      </c>
      <c r="F262" s="366">
        <f t="shared" si="33"/>
        <v>0</v>
      </c>
      <c r="G262" s="366">
        <f t="shared" si="37"/>
        <v>0</v>
      </c>
      <c r="H262" s="367"/>
      <c r="I262" s="368">
        <f t="shared" si="34"/>
        <v>0</v>
      </c>
      <c r="J262" s="369"/>
      <c r="K262" s="370">
        <f t="shared" si="35"/>
        <v>0</v>
      </c>
      <c r="L262" s="385">
        <v>21</v>
      </c>
      <c r="M262" s="385">
        <f t="shared" si="36"/>
        <v>0</v>
      </c>
    </row>
    <row r="263" spans="1:14">
      <c r="A263" s="362">
        <v>250</v>
      </c>
      <c r="B263" s="363"/>
      <c r="C263" s="364" t="s">
        <v>5386</v>
      </c>
      <c r="D263" s="372" t="s">
        <v>316</v>
      </c>
      <c r="E263" s="584">
        <v>4</v>
      </c>
      <c r="F263" s="383">
        <f t="shared" si="33"/>
        <v>0</v>
      </c>
      <c r="G263" s="383">
        <f t="shared" si="37"/>
        <v>0</v>
      </c>
      <c r="H263" s="374"/>
      <c r="I263" s="383">
        <f t="shared" si="34"/>
        <v>0</v>
      </c>
      <c r="J263" s="374"/>
      <c r="K263" s="384">
        <f t="shared" si="35"/>
        <v>0</v>
      </c>
      <c r="L263" s="385">
        <v>21</v>
      </c>
      <c r="M263" s="385">
        <f t="shared" si="36"/>
        <v>0</v>
      </c>
      <c r="N263" s="388"/>
    </row>
    <row r="264" spans="1:14">
      <c r="A264" s="362">
        <v>251</v>
      </c>
      <c r="B264" s="363"/>
      <c r="C264" s="364" t="s">
        <v>5387</v>
      </c>
      <c r="D264" s="372" t="s">
        <v>316</v>
      </c>
      <c r="E264" s="584">
        <v>20</v>
      </c>
      <c r="F264" s="383">
        <f t="shared" si="33"/>
        <v>0</v>
      </c>
      <c r="G264" s="383">
        <f t="shared" ref="G264" si="38">ROUND(E264*F264,2)</f>
        <v>0</v>
      </c>
      <c r="H264" s="374"/>
      <c r="I264" s="383">
        <f t="shared" si="34"/>
        <v>0</v>
      </c>
      <c r="J264" s="374"/>
      <c r="K264" s="384">
        <f t="shared" si="35"/>
        <v>0</v>
      </c>
      <c r="L264" s="385"/>
      <c r="M264" s="385"/>
      <c r="N264" s="388"/>
    </row>
    <row r="265" spans="1:14" ht="24">
      <c r="A265" s="362">
        <v>252</v>
      </c>
      <c r="B265" s="363"/>
      <c r="C265" s="364" t="s">
        <v>5388</v>
      </c>
      <c r="D265" s="365" t="s">
        <v>316</v>
      </c>
      <c r="E265" s="584">
        <v>1</v>
      </c>
      <c r="F265" s="366">
        <f t="shared" si="33"/>
        <v>0</v>
      </c>
      <c r="G265" s="366">
        <f t="shared" si="37"/>
        <v>0</v>
      </c>
      <c r="H265" s="367"/>
      <c r="I265" s="368">
        <f t="shared" si="34"/>
        <v>0</v>
      </c>
      <c r="J265" s="369"/>
      <c r="K265" s="370">
        <f t="shared" si="35"/>
        <v>0</v>
      </c>
      <c r="L265" s="385">
        <v>21</v>
      </c>
      <c r="M265" s="385">
        <f t="shared" si="36"/>
        <v>0</v>
      </c>
    </row>
    <row r="266" spans="1:14">
      <c r="A266" s="353" t="s">
        <v>5148</v>
      </c>
      <c r="B266" s="354" t="s">
        <v>5692</v>
      </c>
      <c r="C266" s="355" t="s">
        <v>5693</v>
      </c>
      <c r="D266" s="378"/>
      <c r="E266" s="379"/>
      <c r="F266" s="380"/>
      <c r="G266" s="380">
        <f>SUM(G267:G283)</f>
        <v>0</v>
      </c>
      <c r="H266" s="380"/>
      <c r="I266" s="381">
        <f>SUM(I267:I283)</f>
        <v>0</v>
      </c>
      <c r="J266" s="380"/>
      <c r="K266" s="382">
        <f>SUM(K267:K283)</f>
        <v>0</v>
      </c>
      <c r="L266" s="581"/>
      <c r="M266" s="581">
        <f>SUM(M267:M268)</f>
        <v>0</v>
      </c>
    </row>
    <row r="267" spans="1:14">
      <c r="A267" s="362">
        <v>253</v>
      </c>
      <c r="B267" s="363"/>
      <c r="C267" s="364" t="s">
        <v>5694</v>
      </c>
      <c r="D267" s="372" t="s">
        <v>316</v>
      </c>
      <c r="E267" s="566">
        <v>2</v>
      </c>
      <c r="F267" s="383">
        <f t="shared" ref="F267:F283" si="39">H267+J267</f>
        <v>0</v>
      </c>
      <c r="G267" s="383">
        <f t="shared" ref="G267:G269" si="40">ROUND(E267*F267,2)</f>
        <v>0</v>
      </c>
      <c r="H267" s="374"/>
      <c r="I267" s="383">
        <f>ROUND(E267*H267,2)</f>
        <v>0</v>
      </c>
      <c r="J267" s="374"/>
      <c r="K267" s="384">
        <f>ROUND(E267*J267,2)</f>
        <v>0</v>
      </c>
      <c r="L267" s="582">
        <v>21</v>
      </c>
      <c r="M267" s="582">
        <f t="shared" ref="M267:M283" si="41">G267*(1+L267/100)</f>
        <v>0</v>
      </c>
    </row>
    <row r="268" spans="1:14">
      <c r="A268" s="362">
        <v>254</v>
      </c>
      <c r="B268" s="363"/>
      <c r="C268" s="364" t="s">
        <v>5749</v>
      </c>
      <c r="D268" s="372" t="s">
        <v>316</v>
      </c>
      <c r="E268" s="566">
        <v>1</v>
      </c>
      <c r="F268" s="383">
        <f t="shared" si="39"/>
        <v>0</v>
      </c>
      <c r="G268" s="383">
        <f t="shared" si="40"/>
        <v>0</v>
      </c>
      <c r="H268" s="374"/>
      <c r="I268" s="383">
        <f t="shared" ref="I268:I283" si="42">ROUND(E268*H268,2)</f>
        <v>0</v>
      </c>
      <c r="J268" s="374"/>
      <c r="K268" s="384">
        <f t="shared" ref="K268:K283" si="43">ROUND(E268*J268,2)</f>
        <v>0</v>
      </c>
      <c r="L268" s="582">
        <v>21</v>
      </c>
      <c r="M268" s="582">
        <f t="shared" si="41"/>
        <v>0</v>
      </c>
    </row>
    <row r="269" spans="1:14" ht="24">
      <c r="A269" s="362">
        <v>255</v>
      </c>
      <c r="B269" s="363"/>
      <c r="C269" s="364" t="s">
        <v>5708</v>
      </c>
      <c r="D269" s="372" t="s">
        <v>188</v>
      </c>
      <c r="E269" s="566">
        <v>100</v>
      </c>
      <c r="F269" s="383">
        <f t="shared" si="39"/>
        <v>0</v>
      </c>
      <c r="G269" s="383">
        <f t="shared" si="40"/>
        <v>0</v>
      </c>
      <c r="H269" s="374"/>
      <c r="I269" s="383">
        <f t="shared" si="42"/>
        <v>0</v>
      </c>
      <c r="J269" s="374"/>
      <c r="K269" s="384">
        <f t="shared" si="43"/>
        <v>0</v>
      </c>
      <c r="L269" s="582">
        <v>21</v>
      </c>
      <c r="M269" s="582">
        <f t="shared" si="41"/>
        <v>0</v>
      </c>
    </row>
    <row r="270" spans="1:14" ht="24">
      <c r="A270" s="362">
        <v>256</v>
      </c>
      <c r="B270" s="363"/>
      <c r="C270" s="364" t="s">
        <v>5695</v>
      </c>
      <c r="D270" s="372" t="s">
        <v>316</v>
      </c>
      <c r="E270" s="566">
        <v>5</v>
      </c>
      <c r="F270" s="383">
        <f t="shared" si="39"/>
        <v>0</v>
      </c>
      <c r="G270" s="383">
        <f t="shared" ref="G270:G283" si="44">E270*F270</f>
        <v>0</v>
      </c>
      <c r="H270" s="374"/>
      <c r="I270" s="383">
        <f t="shared" si="42"/>
        <v>0</v>
      </c>
      <c r="J270" s="374"/>
      <c r="K270" s="384">
        <f t="shared" si="43"/>
        <v>0</v>
      </c>
      <c r="L270" s="582">
        <v>21</v>
      </c>
      <c r="M270" s="582">
        <f t="shared" si="41"/>
        <v>0</v>
      </c>
    </row>
    <row r="271" spans="1:14">
      <c r="A271" s="362">
        <v>257</v>
      </c>
      <c r="B271" s="363"/>
      <c r="C271" s="364" t="s">
        <v>5696</v>
      </c>
      <c r="D271" s="372" t="s">
        <v>316</v>
      </c>
      <c r="E271" s="566">
        <v>1</v>
      </c>
      <c r="F271" s="383">
        <f t="shared" si="39"/>
        <v>0</v>
      </c>
      <c r="G271" s="383">
        <f t="shared" si="44"/>
        <v>0</v>
      </c>
      <c r="H271" s="374"/>
      <c r="I271" s="383">
        <f t="shared" si="42"/>
        <v>0</v>
      </c>
      <c r="J271" s="374"/>
      <c r="K271" s="384">
        <f t="shared" si="43"/>
        <v>0</v>
      </c>
      <c r="L271" s="582">
        <v>21</v>
      </c>
      <c r="M271" s="582">
        <f t="shared" si="41"/>
        <v>0</v>
      </c>
    </row>
    <row r="272" spans="1:14">
      <c r="A272" s="362">
        <v>258</v>
      </c>
      <c r="B272" s="363"/>
      <c r="C272" s="364" t="s">
        <v>5697</v>
      </c>
      <c r="D272" s="372" t="s">
        <v>316</v>
      </c>
      <c r="E272" s="566">
        <v>3</v>
      </c>
      <c r="F272" s="383">
        <f t="shared" si="39"/>
        <v>0</v>
      </c>
      <c r="G272" s="383">
        <f t="shared" si="44"/>
        <v>0</v>
      </c>
      <c r="H272" s="374"/>
      <c r="I272" s="383">
        <f t="shared" si="42"/>
        <v>0</v>
      </c>
      <c r="J272" s="374"/>
      <c r="K272" s="384">
        <f t="shared" si="43"/>
        <v>0</v>
      </c>
      <c r="L272" s="582">
        <v>21</v>
      </c>
      <c r="M272" s="582">
        <f t="shared" si="41"/>
        <v>0</v>
      </c>
    </row>
    <row r="273" spans="1:13">
      <c r="A273" s="362">
        <v>259</v>
      </c>
      <c r="B273" s="363"/>
      <c r="C273" s="364" t="s">
        <v>5698</v>
      </c>
      <c r="D273" s="372" t="s">
        <v>316</v>
      </c>
      <c r="E273" s="566">
        <v>3</v>
      </c>
      <c r="F273" s="383">
        <f t="shared" si="39"/>
        <v>0</v>
      </c>
      <c r="G273" s="383">
        <f t="shared" si="44"/>
        <v>0</v>
      </c>
      <c r="H273" s="374"/>
      <c r="I273" s="383">
        <f t="shared" si="42"/>
        <v>0</v>
      </c>
      <c r="J273" s="374"/>
      <c r="K273" s="384">
        <f t="shared" si="43"/>
        <v>0</v>
      </c>
      <c r="L273" s="582">
        <v>21</v>
      </c>
      <c r="M273" s="582">
        <f t="shared" si="41"/>
        <v>0</v>
      </c>
    </row>
    <row r="274" spans="1:13">
      <c r="A274" s="362">
        <v>260</v>
      </c>
      <c r="B274" s="363"/>
      <c r="C274" s="364" t="s">
        <v>5699</v>
      </c>
      <c r="D274" s="372" t="s">
        <v>316</v>
      </c>
      <c r="E274" s="566">
        <v>1</v>
      </c>
      <c r="F274" s="383">
        <f t="shared" si="39"/>
        <v>0</v>
      </c>
      <c r="G274" s="383">
        <f t="shared" si="44"/>
        <v>0</v>
      </c>
      <c r="H274" s="374"/>
      <c r="I274" s="383">
        <f t="shared" si="42"/>
        <v>0</v>
      </c>
      <c r="J274" s="374"/>
      <c r="K274" s="384">
        <f t="shared" si="43"/>
        <v>0</v>
      </c>
      <c r="L274" s="582">
        <v>21</v>
      </c>
      <c r="M274" s="582">
        <f t="shared" si="41"/>
        <v>0</v>
      </c>
    </row>
    <row r="275" spans="1:13" ht="60">
      <c r="A275" s="362">
        <v>261</v>
      </c>
      <c r="B275" s="363"/>
      <c r="C275" s="364" t="s">
        <v>5700</v>
      </c>
      <c r="D275" s="372" t="s">
        <v>316</v>
      </c>
      <c r="E275" s="566">
        <v>2</v>
      </c>
      <c r="F275" s="383">
        <f t="shared" si="39"/>
        <v>0</v>
      </c>
      <c r="G275" s="383">
        <f t="shared" si="44"/>
        <v>0</v>
      </c>
      <c r="H275" s="374"/>
      <c r="I275" s="383">
        <f t="shared" si="42"/>
        <v>0</v>
      </c>
      <c r="J275" s="374"/>
      <c r="K275" s="384">
        <f t="shared" si="43"/>
        <v>0</v>
      </c>
      <c r="L275" s="582">
        <v>21</v>
      </c>
      <c r="M275" s="582">
        <f t="shared" si="41"/>
        <v>0</v>
      </c>
    </row>
    <row r="276" spans="1:13" ht="36">
      <c r="A276" s="362">
        <v>262</v>
      </c>
      <c r="B276" s="363"/>
      <c r="C276" s="364" t="s">
        <v>5701</v>
      </c>
      <c r="D276" s="372" t="s">
        <v>316</v>
      </c>
      <c r="E276" s="566">
        <v>5</v>
      </c>
      <c r="F276" s="383">
        <f t="shared" si="39"/>
        <v>0</v>
      </c>
      <c r="G276" s="383">
        <f t="shared" si="44"/>
        <v>0</v>
      </c>
      <c r="H276" s="374"/>
      <c r="I276" s="383">
        <f t="shared" si="42"/>
        <v>0</v>
      </c>
      <c r="J276" s="374"/>
      <c r="K276" s="384">
        <f t="shared" si="43"/>
        <v>0</v>
      </c>
      <c r="L276" s="582">
        <v>21</v>
      </c>
      <c r="M276" s="582">
        <f t="shared" si="41"/>
        <v>0</v>
      </c>
    </row>
    <row r="277" spans="1:13">
      <c r="A277" s="362">
        <v>263</v>
      </c>
      <c r="B277" s="363"/>
      <c r="C277" s="364" t="s">
        <v>5702</v>
      </c>
      <c r="D277" s="372" t="s">
        <v>316</v>
      </c>
      <c r="E277" s="566">
        <v>1</v>
      </c>
      <c r="F277" s="383">
        <f t="shared" si="39"/>
        <v>0</v>
      </c>
      <c r="G277" s="383">
        <f t="shared" si="44"/>
        <v>0</v>
      </c>
      <c r="H277" s="374"/>
      <c r="I277" s="383">
        <f t="shared" si="42"/>
        <v>0</v>
      </c>
      <c r="J277" s="374"/>
      <c r="K277" s="384">
        <f t="shared" si="43"/>
        <v>0</v>
      </c>
      <c r="L277" s="582">
        <v>21</v>
      </c>
      <c r="M277" s="582">
        <f t="shared" si="41"/>
        <v>0</v>
      </c>
    </row>
    <row r="278" spans="1:13">
      <c r="A278" s="362">
        <v>264</v>
      </c>
      <c r="B278" s="363"/>
      <c r="C278" s="364" t="s">
        <v>5366</v>
      </c>
      <c r="D278" s="372" t="s">
        <v>316</v>
      </c>
      <c r="E278" s="566">
        <v>1</v>
      </c>
      <c r="F278" s="383">
        <f t="shared" si="39"/>
        <v>0</v>
      </c>
      <c r="G278" s="383">
        <f t="shared" si="44"/>
        <v>0</v>
      </c>
      <c r="H278" s="374"/>
      <c r="I278" s="383">
        <f t="shared" si="42"/>
        <v>0</v>
      </c>
      <c r="J278" s="374"/>
      <c r="K278" s="384">
        <f t="shared" si="43"/>
        <v>0</v>
      </c>
      <c r="L278" s="582">
        <v>21</v>
      </c>
      <c r="M278" s="582">
        <f t="shared" si="41"/>
        <v>0</v>
      </c>
    </row>
    <row r="279" spans="1:13">
      <c r="A279" s="362">
        <v>265</v>
      </c>
      <c r="B279" s="363"/>
      <c r="C279" s="364" t="s">
        <v>5703</v>
      </c>
      <c r="D279" s="372" t="s">
        <v>316</v>
      </c>
      <c r="E279" s="566">
        <v>1</v>
      </c>
      <c r="F279" s="383">
        <f t="shared" si="39"/>
        <v>0</v>
      </c>
      <c r="G279" s="383">
        <f t="shared" si="44"/>
        <v>0</v>
      </c>
      <c r="H279" s="374"/>
      <c r="I279" s="383">
        <f t="shared" si="42"/>
        <v>0</v>
      </c>
      <c r="J279" s="374"/>
      <c r="K279" s="384">
        <f t="shared" si="43"/>
        <v>0</v>
      </c>
      <c r="L279" s="582">
        <v>21</v>
      </c>
      <c r="M279" s="582">
        <f t="shared" si="41"/>
        <v>0</v>
      </c>
    </row>
    <row r="280" spans="1:13">
      <c r="A280" s="362">
        <v>266</v>
      </c>
      <c r="B280" s="363"/>
      <c r="C280" s="364" t="s">
        <v>5704</v>
      </c>
      <c r="D280" s="372" t="s">
        <v>5329</v>
      </c>
      <c r="E280" s="566">
        <v>48</v>
      </c>
      <c r="F280" s="383">
        <f t="shared" si="39"/>
        <v>0</v>
      </c>
      <c r="G280" s="383">
        <f t="shared" si="44"/>
        <v>0</v>
      </c>
      <c r="H280" s="374"/>
      <c r="I280" s="383">
        <f t="shared" si="42"/>
        <v>0</v>
      </c>
      <c r="J280" s="374"/>
      <c r="K280" s="384">
        <f t="shared" si="43"/>
        <v>0</v>
      </c>
      <c r="L280" s="582">
        <v>21</v>
      </c>
      <c r="M280" s="582">
        <f t="shared" si="41"/>
        <v>0</v>
      </c>
    </row>
    <row r="281" spans="1:13">
      <c r="A281" s="362">
        <v>267</v>
      </c>
      <c r="B281" s="363"/>
      <c r="C281" s="364" t="s">
        <v>5705</v>
      </c>
      <c r="D281" s="372" t="s">
        <v>5329</v>
      </c>
      <c r="E281" s="566">
        <v>4</v>
      </c>
      <c r="F281" s="383">
        <f t="shared" si="39"/>
        <v>0</v>
      </c>
      <c r="G281" s="383">
        <f t="shared" si="44"/>
        <v>0</v>
      </c>
      <c r="H281" s="374"/>
      <c r="I281" s="383">
        <f t="shared" si="42"/>
        <v>0</v>
      </c>
      <c r="J281" s="374"/>
      <c r="K281" s="384">
        <f t="shared" si="43"/>
        <v>0</v>
      </c>
      <c r="L281" s="582">
        <v>21</v>
      </c>
      <c r="M281" s="582">
        <f t="shared" si="41"/>
        <v>0</v>
      </c>
    </row>
    <row r="282" spans="1:13">
      <c r="A282" s="362">
        <v>268</v>
      </c>
      <c r="B282" s="363"/>
      <c r="C282" s="364" t="s">
        <v>5706</v>
      </c>
      <c r="D282" s="372" t="s">
        <v>316</v>
      </c>
      <c r="E282" s="566">
        <v>1</v>
      </c>
      <c r="F282" s="383">
        <f t="shared" si="39"/>
        <v>0</v>
      </c>
      <c r="G282" s="383">
        <f t="shared" si="44"/>
        <v>0</v>
      </c>
      <c r="H282" s="374"/>
      <c r="I282" s="383">
        <f t="shared" si="42"/>
        <v>0</v>
      </c>
      <c r="J282" s="374"/>
      <c r="K282" s="384">
        <f t="shared" si="43"/>
        <v>0</v>
      </c>
      <c r="L282" s="582">
        <v>21</v>
      </c>
      <c r="M282" s="582">
        <f t="shared" si="41"/>
        <v>0</v>
      </c>
    </row>
    <row r="283" spans="1:13">
      <c r="A283" s="362">
        <v>269</v>
      </c>
      <c r="B283" s="363"/>
      <c r="C283" s="364" t="s">
        <v>5707</v>
      </c>
      <c r="D283" s="372" t="s">
        <v>316</v>
      </c>
      <c r="E283" s="566">
        <v>1</v>
      </c>
      <c r="F283" s="383">
        <f t="shared" si="39"/>
        <v>0</v>
      </c>
      <c r="G283" s="383">
        <f t="shared" si="44"/>
        <v>0</v>
      </c>
      <c r="H283" s="374"/>
      <c r="I283" s="383">
        <f t="shared" si="42"/>
        <v>0</v>
      </c>
      <c r="J283" s="374"/>
      <c r="K283" s="384">
        <f t="shared" si="43"/>
        <v>0</v>
      </c>
      <c r="L283" s="582">
        <v>21</v>
      </c>
      <c r="M283" s="582">
        <f t="shared" si="41"/>
        <v>0</v>
      </c>
    </row>
    <row r="284" spans="1:13">
      <c r="A284" s="353" t="s">
        <v>5148</v>
      </c>
      <c r="B284" s="354" t="s">
        <v>5389</v>
      </c>
      <c r="C284" s="355" t="s">
        <v>390</v>
      </c>
      <c r="D284" s="378"/>
      <c r="E284" s="379"/>
      <c r="F284" s="380"/>
      <c r="G284" s="380">
        <f>SUM(G285:G287)</f>
        <v>0</v>
      </c>
      <c r="H284" s="380"/>
      <c r="I284" s="380">
        <f>SUM(I285:I287)</f>
        <v>0</v>
      </c>
      <c r="J284" s="380"/>
      <c r="K284" s="382">
        <f>SUM(K285:K287)</f>
        <v>0</v>
      </c>
      <c r="L284" s="361"/>
      <c r="M284" s="361">
        <f>SUM(M285:M287)</f>
        <v>0</v>
      </c>
    </row>
    <row r="285" spans="1:13">
      <c r="A285" s="362">
        <v>270</v>
      </c>
      <c r="B285" s="363" t="s">
        <v>5390</v>
      </c>
      <c r="C285" s="364" t="s">
        <v>5391</v>
      </c>
      <c r="D285" s="372" t="s">
        <v>5392</v>
      </c>
      <c r="E285" s="566">
        <v>1</v>
      </c>
      <c r="F285" s="383">
        <f t="shared" ref="F285:F287" si="45">H285+J285</f>
        <v>0</v>
      </c>
      <c r="G285" s="383">
        <f t="shared" ref="G285:G287" si="46">ROUND(E285*F285,2)</f>
        <v>0</v>
      </c>
      <c r="H285" s="374"/>
      <c r="I285" s="383">
        <f>ROUND(E285*H285,2)</f>
        <v>0</v>
      </c>
      <c r="J285" s="374"/>
      <c r="K285" s="384">
        <f>ROUND(E285*J285,2)</f>
        <v>0</v>
      </c>
      <c r="L285" s="371">
        <v>21</v>
      </c>
      <c r="M285" s="371">
        <f t="shared" ref="M285:M287" si="47">G285*(1+L285/100)</f>
        <v>0</v>
      </c>
    </row>
    <row r="286" spans="1:13">
      <c r="A286" s="362">
        <v>271</v>
      </c>
      <c r="B286" s="363"/>
      <c r="C286" s="364" t="s">
        <v>5750</v>
      </c>
      <c r="D286" s="372" t="s">
        <v>5392</v>
      </c>
      <c r="E286" s="592">
        <v>1</v>
      </c>
      <c r="F286" s="383">
        <f t="shared" si="45"/>
        <v>0</v>
      </c>
      <c r="G286" s="383">
        <f t="shared" si="46"/>
        <v>0</v>
      </c>
      <c r="H286" s="589"/>
      <c r="I286" s="383">
        <f>ROUND(E286*H286,2)</f>
        <v>0</v>
      </c>
      <c r="J286" s="589"/>
      <c r="K286" s="384">
        <f>ROUND(E286*J286,2)</f>
        <v>0</v>
      </c>
      <c r="L286" s="593">
        <v>21</v>
      </c>
      <c r="M286" s="582">
        <f t="shared" si="47"/>
        <v>0</v>
      </c>
    </row>
    <row r="287" spans="1:13">
      <c r="A287" s="362">
        <v>272</v>
      </c>
      <c r="B287" s="363" t="s">
        <v>5393</v>
      </c>
      <c r="C287" s="364" t="s">
        <v>5394</v>
      </c>
      <c r="D287" s="372" t="s">
        <v>5392</v>
      </c>
      <c r="E287" s="566">
        <v>1</v>
      </c>
      <c r="F287" s="383">
        <f t="shared" si="45"/>
        <v>0</v>
      </c>
      <c r="G287" s="383">
        <f t="shared" si="46"/>
        <v>0</v>
      </c>
      <c r="H287" s="374"/>
      <c r="I287" s="383">
        <f>ROUND(E287*H287,2)</f>
        <v>0</v>
      </c>
      <c r="J287" s="374"/>
      <c r="K287" s="384">
        <f>ROUND(E287*J287,2)</f>
        <v>0</v>
      </c>
      <c r="L287" s="371">
        <v>21</v>
      </c>
      <c r="M287" s="371">
        <f t="shared" si="47"/>
        <v>0</v>
      </c>
    </row>
    <row r="288" spans="1:13">
      <c r="A288" s="353" t="s">
        <v>5148</v>
      </c>
      <c r="B288" s="354" t="s">
        <v>5395</v>
      </c>
      <c r="C288" s="355" t="s">
        <v>5396</v>
      </c>
      <c r="D288" s="378"/>
      <c r="E288" s="390"/>
      <c r="F288" s="380"/>
      <c r="G288" s="380">
        <f>SUM(G289:G295)</f>
        <v>0</v>
      </c>
      <c r="H288" s="380"/>
      <c r="I288" s="381">
        <f>SUM(I289:I295)</f>
        <v>0</v>
      </c>
      <c r="J288" s="380"/>
      <c r="K288" s="382">
        <f>SUM(K289:K295)</f>
        <v>0</v>
      </c>
      <c r="L288" s="361"/>
      <c r="M288" s="361">
        <f>SUM(M289:M295)</f>
        <v>0</v>
      </c>
    </row>
    <row r="289" spans="1:13">
      <c r="A289" s="362">
        <v>273</v>
      </c>
      <c r="B289" s="363"/>
      <c r="C289" s="364" t="s">
        <v>5397</v>
      </c>
      <c r="D289" s="365" t="s">
        <v>316</v>
      </c>
      <c r="E289" s="584">
        <v>1</v>
      </c>
      <c r="F289" s="366">
        <f t="shared" ref="F289:F295" si="48">H289+J289</f>
        <v>0</v>
      </c>
      <c r="G289" s="366">
        <f>E289*F289</f>
        <v>0</v>
      </c>
      <c r="H289" s="367"/>
      <c r="I289" s="368">
        <f t="shared" ref="I289:I295" si="49">ROUND(E289*H289,2)</f>
        <v>0</v>
      </c>
      <c r="J289" s="369"/>
      <c r="K289" s="370">
        <f t="shared" ref="K289:K295" si="50">ROUND(E289*J289,2)</f>
        <v>0</v>
      </c>
      <c r="L289" s="371">
        <v>21</v>
      </c>
      <c r="M289" s="371">
        <f t="shared" ref="M289:M295" si="51">G289*(1+L289/100)</f>
        <v>0</v>
      </c>
    </row>
    <row r="290" spans="1:13">
      <c r="A290" s="362">
        <v>274</v>
      </c>
      <c r="B290" s="363"/>
      <c r="C290" s="364" t="s">
        <v>5398</v>
      </c>
      <c r="D290" s="365" t="s">
        <v>316</v>
      </c>
      <c r="E290" s="584">
        <v>1</v>
      </c>
      <c r="F290" s="366">
        <f t="shared" si="48"/>
        <v>0</v>
      </c>
      <c r="G290" s="366">
        <f t="shared" ref="G290:G295" si="52">E290*F290</f>
        <v>0</v>
      </c>
      <c r="H290" s="367"/>
      <c r="I290" s="368">
        <f t="shared" si="49"/>
        <v>0</v>
      </c>
      <c r="J290" s="369"/>
      <c r="K290" s="370">
        <f t="shared" si="50"/>
        <v>0</v>
      </c>
      <c r="L290" s="371">
        <v>21</v>
      </c>
      <c r="M290" s="371">
        <f t="shared" si="51"/>
        <v>0</v>
      </c>
    </row>
    <row r="291" spans="1:13">
      <c r="A291" s="362">
        <v>275</v>
      </c>
      <c r="B291" s="363"/>
      <c r="C291" s="364" t="s">
        <v>5399</v>
      </c>
      <c r="D291" s="365" t="s">
        <v>316</v>
      </c>
      <c r="E291" s="584">
        <v>1</v>
      </c>
      <c r="F291" s="366">
        <f t="shared" si="48"/>
        <v>0</v>
      </c>
      <c r="G291" s="366">
        <f t="shared" si="52"/>
        <v>0</v>
      </c>
      <c r="H291" s="367"/>
      <c r="I291" s="368">
        <f t="shared" si="49"/>
        <v>0</v>
      </c>
      <c r="J291" s="369"/>
      <c r="K291" s="370">
        <f t="shared" si="50"/>
        <v>0</v>
      </c>
      <c r="L291" s="371">
        <v>21</v>
      </c>
      <c r="M291" s="371">
        <f t="shared" si="51"/>
        <v>0</v>
      </c>
    </row>
    <row r="292" spans="1:13">
      <c r="A292" s="362">
        <v>276</v>
      </c>
      <c r="B292" s="363"/>
      <c r="C292" s="364" t="s">
        <v>5400</v>
      </c>
      <c r="D292" s="372" t="s">
        <v>5401</v>
      </c>
      <c r="E292" s="566">
        <v>120</v>
      </c>
      <c r="F292" s="383">
        <f t="shared" si="48"/>
        <v>0</v>
      </c>
      <c r="G292" s="383">
        <f t="shared" ref="G292:G293" si="53">ROUND(E292*F292,2)</f>
        <v>0</v>
      </c>
      <c r="H292" s="374"/>
      <c r="I292" s="383">
        <f>ROUND(E292*H292,2)</f>
        <v>0</v>
      </c>
      <c r="J292" s="374"/>
      <c r="K292" s="384">
        <f>ROUND(E292*J292,2)</f>
        <v>0</v>
      </c>
      <c r="L292" s="371">
        <v>21</v>
      </c>
      <c r="M292" s="371">
        <f t="shared" si="51"/>
        <v>0</v>
      </c>
    </row>
    <row r="293" spans="1:13">
      <c r="A293" s="362">
        <v>277</v>
      </c>
      <c r="B293" s="363"/>
      <c r="C293" s="364" t="s">
        <v>5402</v>
      </c>
      <c r="D293" s="372" t="s">
        <v>316</v>
      </c>
      <c r="E293" s="566">
        <v>1</v>
      </c>
      <c r="F293" s="383">
        <f t="shared" si="48"/>
        <v>0</v>
      </c>
      <c r="G293" s="383">
        <f t="shared" si="53"/>
        <v>0</v>
      </c>
      <c r="H293" s="374"/>
      <c r="I293" s="383">
        <f>ROUND(E293*H293,2)</f>
        <v>0</v>
      </c>
      <c r="J293" s="374"/>
      <c r="K293" s="384">
        <f>ROUND(E293*J293,2)</f>
        <v>0</v>
      </c>
      <c r="L293" s="371">
        <v>21</v>
      </c>
      <c r="M293" s="371">
        <f t="shared" si="51"/>
        <v>0</v>
      </c>
    </row>
    <row r="294" spans="1:13">
      <c r="A294" s="362">
        <v>278</v>
      </c>
      <c r="B294" s="363"/>
      <c r="C294" s="364" t="s">
        <v>5403</v>
      </c>
      <c r="D294" s="365" t="s">
        <v>316</v>
      </c>
      <c r="E294" s="584">
        <v>1</v>
      </c>
      <c r="F294" s="366">
        <f t="shared" si="48"/>
        <v>0</v>
      </c>
      <c r="G294" s="366">
        <f t="shared" si="52"/>
        <v>0</v>
      </c>
      <c r="H294" s="367"/>
      <c r="I294" s="368">
        <f t="shared" si="49"/>
        <v>0</v>
      </c>
      <c r="J294" s="369"/>
      <c r="K294" s="370">
        <f t="shared" si="50"/>
        <v>0</v>
      </c>
      <c r="L294" s="371">
        <v>21</v>
      </c>
      <c r="M294" s="371">
        <f t="shared" si="51"/>
        <v>0</v>
      </c>
    </row>
    <row r="295" spans="1:13">
      <c r="A295" s="391">
        <v>279</v>
      </c>
      <c r="B295" s="392" t="s">
        <v>5404</v>
      </c>
      <c r="C295" s="393" t="s">
        <v>5405</v>
      </c>
      <c r="D295" s="394" t="s">
        <v>316</v>
      </c>
      <c r="E295" s="585">
        <v>1</v>
      </c>
      <c r="F295" s="395">
        <f t="shared" si="48"/>
        <v>0</v>
      </c>
      <c r="G295" s="395">
        <f t="shared" si="52"/>
        <v>0</v>
      </c>
      <c r="H295" s="583"/>
      <c r="I295" s="396">
        <f t="shared" si="49"/>
        <v>0</v>
      </c>
      <c r="J295" s="397"/>
      <c r="K295" s="398">
        <f t="shared" si="50"/>
        <v>0</v>
      </c>
      <c r="L295" s="371">
        <v>21</v>
      </c>
      <c r="M295" s="371">
        <f t="shared" si="51"/>
        <v>0</v>
      </c>
    </row>
    <row r="296" spans="1:13">
      <c r="A296" s="586"/>
      <c r="B296" s="348"/>
      <c r="C296" s="399"/>
      <c r="D296" s="349"/>
      <c r="E296" s="586"/>
      <c r="F296" s="586"/>
      <c r="G296" s="586"/>
      <c r="H296" s="586"/>
      <c r="I296" s="586"/>
      <c r="J296" s="586"/>
      <c r="K296" s="586"/>
      <c r="L296" s="586"/>
      <c r="M296" s="586"/>
    </row>
    <row r="297" spans="1:13">
      <c r="A297" s="654" t="s">
        <v>5142</v>
      </c>
      <c r="B297" s="655"/>
      <c r="C297" s="655"/>
      <c r="D297" s="655"/>
      <c r="E297" s="655"/>
      <c r="F297" s="656"/>
      <c r="G297" s="400">
        <f>G8+G138+G161+G186+G221+G247+G288+G266+G284</f>
        <v>0</v>
      </c>
    </row>
    <row r="298" spans="1:13">
      <c r="A298" s="586"/>
      <c r="B298" s="348"/>
      <c r="C298" s="348"/>
      <c r="D298" s="349"/>
      <c r="E298" s="350"/>
      <c r="F298" s="351"/>
      <c r="G298" s="351"/>
      <c r="H298" s="352"/>
      <c r="I298" s="352"/>
      <c r="J298" s="351"/>
      <c r="K298" s="351"/>
      <c r="L298" s="351"/>
      <c r="M298" s="351"/>
    </row>
    <row r="299" spans="1:13">
      <c r="A299" s="647" t="s">
        <v>5406</v>
      </c>
      <c r="B299" s="647"/>
      <c r="C299" s="648"/>
      <c r="D299" s="349"/>
      <c r="E299" s="347"/>
      <c r="F299" s="347"/>
      <c r="G299" s="347"/>
      <c r="H299" s="347"/>
      <c r="I299" s="347"/>
      <c r="J299" s="347"/>
      <c r="K299" s="347"/>
    </row>
    <row r="300" spans="1:13">
      <c r="D300" s="349"/>
      <c r="E300" s="347"/>
      <c r="F300" s="347"/>
      <c r="G300" s="347"/>
      <c r="H300" s="347"/>
      <c r="I300" s="347"/>
      <c r="J300" s="347"/>
      <c r="K300" s="347"/>
    </row>
    <row r="301" spans="1:13">
      <c r="A301" s="649" t="s">
        <v>5407</v>
      </c>
      <c r="B301" s="649"/>
      <c r="C301" s="649"/>
      <c r="D301" s="649"/>
      <c r="E301" s="649"/>
      <c r="F301" s="649"/>
      <c r="G301" s="649"/>
      <c r="H301" s="649"/>
      <c r="I301" s="649"/>
      <c r="J301" s="649"/>
      <c r="K301" s="649"/>
    </row>
    <row r="302" spans="1:13">
      <c r="A302" s="649"/>
      <c r="B302" s="649"/>
      <c r="C302" s="649"/>
      <c r="D302" s="649"/>
      <c r="E302" s="649"/>
      <c r="F302" s="649"/>
      <c r="G302" s="649"/>
      <c r="H302" s="649"/>
      <c r="I302" s="649"/>
      <c r="J302" s="649"/>
      <c r="K302" s="649"/>
    </row>
    <row r="303" spans="1:13">
      <c r="A303" s="649"/>
      <c r="B303" s="649"/>
      <c r="C303" s="649"/>
      <c r="D303" s="649"/>
      <c r="E303" s="649"/>
      <c r="F303" s="649"/>
      <c r="G303" s="649"/>
      <c r="H303" s="649"/>
      <c r="I303" s="649"/>
      <c r="J303" s="649"/>
      <c r="K303" s="649"/>
    </row>
    <row r="304" spans="1:13">
      <c r="A304" s="649"/>
      <c r="B304" s="649"/>
      <c r="C304" s="649"/>
      <c r="D304" s="649"/>
      <c r="E304" s="649"/>
      <c r="F304" s="649"/>
      <c r="G304" s="649"/>
      <c r="H304" s="649"/>
      <c r="I304" s="649"/>
      <c r="J304" s="649"/>
      <c r="K304" s="649"/>
    </row>
    <row r="305" spans="1:11">
      <c r="A305" s="649"/>
      <c r="B305" s="649"/>
      <c r="C305" s="649"/>
      <c r="D305" s="649"/>
      <c r="E305" s="649"/>
      <c r="F305" s="649"/>
      <c r="G305" s="649"/>
      <c r="H305" s="649"/>
      <c r="I305" s="649"/>
      <c r="J305" s="649"/>
      <c r="K305" s="649"/>
    </row>
    <row r="306" spans="1:11">
      <c r="A306" s="649"/>
      <c r="B306" s="649"/>
      <c r="C306" s="649"/>
      <c r="D306" s="649"/>
      <c r="E306" s="649"/>
      <c r="F306" s="649"/>
      <c r="G306" s="649"/>
      <c r="H306" s="649"/>
      <c r="I306" s="649"/>
      <c r="J306" s="649"/>
      <c r="K306" s="649"/>
    </row>
    <row r="307" spans="1:11">
      <c r="A307" s="649"/>
      <c r="B307" s="649"/>
      <c r="C307" s="649"/>
      <c r="D307" s="649"/>
      <c r="E307" s="649"/>
      <c r="F307" s="649"/>
      <c r="G307" s="649"/>
      <c r="H307" s="649"/>
      <c r="I307" s="649"/>
      <c r="J307" s="649"/>
      <c r="K307" s="649"/>
    </row>
    <row r="308" spans="1:11">
      <c r="A308" s="649"/>
      <c r="B308" s="649"/>
      <c r="C308" s="649"/>
      <c r="D308" s="649"/>
      <c r="E308" s="649"/>
      <c r="F308" s="649"/>
      <c r="G308" s="649"/>
      <c r="H308" s="649"/>
      <c r="I308" s="649"/>
      <c r="J308" s="649"/>
      <c r="K308" s="649"/>
    </row>
    <row r="309" spans="1:11">
      <c r="A309" s="649"/>
      <c r="B309" s="649"/>
      <c r="C309" s="649"/>
      <c r="D309" s="649"/>
      <c r="E309" s="649"/>
      <c r="F309" s="649"/>
      <c r="G309" s="649"/>
      <c r="H309" s="649"/>
      <c r="I309" s="649"/>
      <c r="J309" s="649"/>
      <c r="K309" s="649"/>
    </row>
    <row r="310" spans="1:11">
      <c r="A310" s="649"/>
      <c r="B310" s="649"/>
      <c r="C310" s="649"/>
      <c r="D310" s="649"/>
      <c r="E310" s="649"/>
      <c r="F310" s="649"/>
      <c r="G310" s="649"/>
      <c r="H310" s="649"/>
      <c r="I310" s="649"/>
      <c r="J310" s="649"/>
      <c r="K310" s="649"/>
    </row>
    <row r="311" spans="1:11">
      <c r="A311" s="649"/>
      <c r="B311" s="649"/>
      <c r="C311" s="649"/>
      <c r="D311" s="649"/>
      <c r="E311" s="649"/>
      <c r="F311" s="649"/>
      <c r="G311" s="649"/>
      <c r="H311" s="649"/>
      <c r="I311" s="649"/>
      <c r="J311" s="649"/>
      <c r="K311" s="649"/>
    </row>
    <row r="312" spans="1:11">
      <c r="A312" s="649"/>
      <c r="B312" s="649"/>
      <c r="C312" s="649"/>
      <c r="D312" s="649"/>
      <c r="E312" s="649"/>
      <c r="F312" s="649"/>
      <c r="G312" s="649"/>
      <c r="H312" s="649"/>
      <c r="I312" s="649"/>
      <c r="J312" s="649"/>
      <c r="K312" s="649"/>
    </row>
    <row r="313" spans="1:11">
      <c r="A313" s="649"/>
      <c r="B313" s="649"/>
      <c r="C313" s="649"/>
      <c r="D313" s="649"/>
      <c r="E313" s="649"/>
      <c r="F313" s="649"/>
      <c r="G313" s="649"/>
      <c r="H313" s="649"/>
      <c r="I313" s="649"/>
      <c r="J313" s="649"/>
      <c r="K313" s="649"/>
    </row>
    <row r="314" spans="1:11">
      <c r="A314" s="649"/>
      <c r="B314" s="649"/>
      <c r="C314" s="649"/>
      <c r="D314" s="649"/>
      <c r="E314" s="649"/>
      <c r="F314" s="649"/>
      <c r="G314" s="649"/>
      <c r="H314" s="649"/>
      <c r="I314" s="649"/>
      <c r="J314" s="649"/>
      <c r="K314" s="649"/>
    </row>
    <row r="315" spans="1:11">
      <c r="A315" s="649"/>
      <c r="B315" s="649"/>
      <c r="C315" s="649"/>
      <c r="D315" s="649"/>
      <c r="E315" s="649"/>
      <c r="F315" s="649"/>
      <c r="G315" s="649"/>
      <c r="H315" s="649"/>
      <c r="I315" s="649"/>
      <c r="J315" s="649"/>
      <c r="K315" s="649"/>
    </row>
    <row r="316" spans="1:11">
      <c r="A316" s="649"/>
      <c r="B316" s="649"/>
      <c r="C316" s="649"/>
      <c r="D316" s="649"/>
      <c r="E316" s="649"/>
      <c r="F316" s="649"/>
      <c r="G316" s="649"/>
      <c r="H316" s="649"/>
      <c r="I316" s="649"/>
      <c r="J316" s="649"/>
      <c r="K316" s="649"/>
    </row>
    <row r="317" spans="1:11">
      <c r="A317" s="649"/>
      <c r="B317" s="649"/>
      <c r="C317" s="649"/>
      <c r="D317" s="649"/>
      <c r="E317" s="649"/>
      <c r="F317" s="649"/>
      <c r="G317" s="649"/>
      <c r="H317" s="649"/>
      <c r="I317" s="649"/>
      <c r="J317" s="649"/>
      <c r="K317" s="649"/>
    </row>
    <row r="318" spans="1:11">
      <c r="A318" s="649"/>
      <c r="B318" s="649"/>
      <c r="C318" s="649"/>
      <c r="D318" s="649"/>
      <c r="E318" s="649"/>
      <c r="F318" s="649"/>
      <c r="G318" s="649"/>
      <c r="H318" s="649"/>
      <c r="I318" s="649"/>
      <c r="J318" s="649"/>
      <c r="K318" s="649"/>
    </row>
    <row r="319" spans="1:11">
      <c r="A319" s="649"/>
      <c r="B319" s="649"/>
      <c r="C319" s="649"/>
      <c r="D319" s="649"/>
      <c r="E319" s="649"/>
      <c r="F319" s="649"/>
      <c r="G319" s="649"/>
      <c r="H319" s="649"/>
      <c r="I319" s="649"/>
      <c r="J319" s="649"/>
      <c r="K319" s="649"/>
    </row>
    <row r="320" spans="1:11">
      <c r="A320" s="649"/>
      <c r="B320" s="649"/>
      <c r="C320" s="649"/>
      <c r="D320" s="649"/>
      <c r="E320" s="649"/>
      <c r="F320" s="649"/>
      <c r="G320" s="649"/>
      <c r="H320" s="649"/>
      <c r="I320" s="649"/>
      <c r="J320" s="649"/>
      <c r="K320" s="649"/>
    </row>
    <row r="321" spans="1:22">
      <c r="A321" s="401"/>
      <c r="B321" s="334"/>
      <c r="C321" s="334"/>
    </row>
    <row r="322" spans="1:22">
      <c r="B322" s="334"/>
      <c r="C322" s="334"/>
    </row>
    <row r="323" spans="1:22">
      <c r="B323" s="334"/>
      <c r="C323" s="334"/>
    </row>
    <row r="324" spans="1:22">
      <c r="B324" s="334"/>
      <c r="C324" s="334"/>
    </row>
    <row r="325" spans="1:22">
      <c r="B325" s="334"/>
      <c r="C325" s="334"/>
    </row>
    <row r="326" spans="1:22">
      <c r="B326" s="334"/>
      <c r="C326" s="334"/>
    </row>
    <row r="327" spans="1:22">
      <c r="B327" s="334"/>
      <c r="C327" s="334"/>
    </row>
    <row r="328" spans="1:22">
      <c r="B328" s="334"/>
      <c r="C328" s="334"/>
    </row>
    <row r="329" spans="1:22">
      <c r="B329" s="334"/>
      <c r="C329" s="334"/>
    </row>
    <row r="330" spans="1:22">
      <c r="B330" s="334"/>
      <c r="C330" s="334"/>
    </row>
    <row r="331" spans="1:22">
      <c r="B331" s="334"/>
      <c r="C331" s="334"/>
    </row>
    <row r="332" spans="1:22">
      <c r="B332" s="334"/>
      <c r="C332" s="334"/>
      <c r="M332" s="402"/>
      <c r="N332" s="339"/>
      <c r="O332" s="339"/>
      <c r="P332" s="339"/>
      <c r="Q332" s="339"/>
      <c r="R332" s="339"/>
      <c r="S332" s="339"/>
      <c r="T332" s="339"/>
      <c r="U332" s="339"/>
      <c r="V332" s="339"/>
    </row>
    <row r="333" spans="1:22">
      <c r="B333" s="334"/>
      <c r="C333" s="334"/>
      <c r="M333" s="339"/>
      <c r="N333" s="339"/>
      <c r="O333" s="339"/>
      <c r="P333" s="339"/>
      <c r="Q333" s="339"/>
      <c r="R333" s="339"/>
      <c r="S333" s="339"/>
      <c r="T333" s="339"/>
      <c r="U333" s="339"/>
      <c r="V333" s="339"/>
    </row>
    <row r="334" spans="1:22">
      <c r="B334" s="334"/>
      <c r="C334" s="334"/>
      <c r="M334" s="339"/>
      <c r="N334" s="339"/>
      <c r="O334" s="339"/>
      <c r="P334" s="339"/>
      <c r="Q334" s="339"/>
      <c r="R334" s="339"/>
      <c r="S334" s="339"/>
      <c r="T334" s="339"/>
      <c r="U334" s="339"/>
      <c r="V334" s="339"/>
    </row>
    <row r="335" spans="1:22">
      <c r="B335" s="334"/>
      <c r="C335" s="334"/>
      <c r="M335" s="339"/>
      <c r="N335" s="339"/>
      <c r="O335" s="339"/>
      <c r="P335" s="339"/>
      <c r="Q335" s="339"/>
      <c r="R335" s="339"/>
      <c r="S335" s="339"/>
      <c r="T335" s="339"/>
      <c r="U335" s="339"/>
      <c r="V335" s="339"/>
    </row>
    <row r="336" spans="1:22">
      <c r="B336" s="334"/>
      <c r="C336" s="334"/>
      <c r="M336" s="339"/>
      <c r="N336" s="339"/>
      <c r="O336" s="339"/>
      <c r="P336" s="339"/>
      <c r="Q336" s="339"/>
      <c r="R336" s="339"/>
      <c r="S336" s="339"/>
      <c r="T336" s="339"/>
      <c r="U336" s="339"/>
      <c r="V336" s="339"/>
    </row>
    <row r="337" spans="2:22">
      <c r="B337" s="334"/>
      <c r="C337" s="334"/>
      <c r="M337" s="339"/>
      <c r="N337" s="339"/>
      <c r="O337" s="339"/>
      <c r="P337" s="339"/>
      <c r="Q337" s="339"/>
      <c r="R337" s="339"/>
      <c r="S337" s="339"/>
      <c r="T337" s="339"/>
      <c r="U337" s="339"/>
      <c r="V337" s="339"/>
    </row>
    <row r="338" spans="2:22">
      <c r="B338" s="334"/>
      <c r="C338" s="334"/>
      <c r="M338" s="339"/>
      <c r="N338" s="339"/>
      <c r="O338" s="339"/>
      <c r="P338" s="339"/>
      <c r="Q338" s="339"/>
      <c r="R338" s="339"/>
      <c r="S338" s="339"/>
      <c r="T338" s="339"/>
      <c r="U338" s="339"/>
      <c r="V338" s="339"/>
    </row>
    <row r="339" spans="2:22">
      <c r="B339" s="334"/>
      <c r="C339" s="334"/>
      <c r="M339" s="339"/>
      <c r="N339" s="339"/>
      <c r="O339" s="339"/>
      <c r="P339" s="339"/>
      <c r="Q339" s="339"/>
      <c r="R339" s="339"/>
      <c r="S339" s="339"/>
      <c r="T339" s="339"/>
      <c r="U339" s="339"/>
      <c r="V339" s="339"/>
    </row>
    <row r="340" spans="2:22">
      <c r="B340" s="334"/>
      <c r="C340" s="334"/>
      <c r="M340" s="339"/>
      <c r="N340" s="339"/>
      <c r="O340" s="339"/>
      <c r="P340" s="339"/>
      <c r="Q340" s="339"/>
      <c r="R340" s="339"/>
      <c r="S340" s="339"/>
      <c r="T340" s="339"/>
      <c r="U340" s="339"/>
      <c r="V340" s="339"/>
    </row>
    <row r="341" spans="2:22">
      <c r="B341" s="334"/>
      <c r="C341" s="334"/>
      <c r="M341" s="339"/>
      <c r="N341" s="339"/>
      <c r="O341" s="339"/>
      <c r="P341" s="339"/>
      <c r="Q341" s="339"/>
      <c r="R341" s="339"/>
      <c r="S341" s="339"/>
      <c r="T341" s="339"/>
      <c r="U341" s="339"/>
      <c r="V341" s="339"/>
    </row>
    <row r="342" spans="2:22">
      <c r="D342" s="340"/>
      <c r="M342" s="339"/>
      <c r="N342" s="339"/>
      <c r="O342" s="339"/>
      <c r="P342" s="339"/>
      <c r="Q342" s="339"/>
      <c r="R342" s="339"/>
      <c r="S342" s="339"/>
      <c r="T342" s="339"/>
      <c r="U342" s="339"/>
      <c r="V342" s="339"/>
    </row>
    <row r="343" spans="2:22">
      <c r="D343" s="340"/>
      <c r="M343" s="339"/>
      <c r="N343" s="339"/>
      <c r="O343" s="339"/>
      <c r="P343" s="339"/>
      <c r="Q343" s="339"/>
      <c r="R343" s="339"/>
      <c r="S343" s="339"/>
      <c r="T343" s="339"/>
      <c r="U343" s="339"/>
      <c r="V343" s="339"/>
    </row>
    <row r="344" spans="2:22">
      <c r="D344" s="340"/>
      <c r="M344" s="339"/>
      <c r="N344" s="339"/>
      <c r="O344" s="339"/>
      <c r="P344" s="339"/>
      <c r="Q344" s="339"/>
      <c r="R344" s="339"/>
      <c r="S344" s="339"/>
      <c r="T344" s="339"/>
      <c r="U344" s="339"/>
      <c r="V344" s="339"/>
    </row>
    <row r="345" spans="2:22">
      <c r="D345" s="340"/>
      <c r="M345" s="339"/>
      <c r="N345" s="339"/>
      <c r="O345" s="339"/>
      <c r="P345" s="339"/>
      <c r="Q345" s="339"/>
      <c r="R345" s="339"/>
      <c r="S345" s="339"/>
      <c r="T345" s="339"/>
      <c r="U345" s="339"/>
      <c r="V345" s="339"/>
    </row>
    <row r="346" spans="2:22">
      <c r="D346" s="340"/>
      <c r="M346" s="339"/>
      <c r="N346" s="339"/>
      <c r="O346" s="339"/>
      <c r="P346" s="339"/>
      <c r="Q346" s="339"/>
      <c r="R346" s="339"/>
      <c r="S346" s="339"/>
      <c r="T346" s="339"/>
      <c r="U346" s="339"/>
      <c r="V346" s="339"/>
    </row>
    <row r="347" spans="2:22">
      <c r="D347" s="340"/>
    </row>
    <row r="348" spans="2:22">
      <c r="D348" s="340"/>
    </row>
    <row r="349" spans="2:22">
      <c r="D349" s="340"/>
    </row>
    <row r="350" spans="2:22">
      <c r="D350" s="340"/>
    </row>
    <row r="351" spans="2:22">
      <c r="D351" s="340"/>
    </row>
    <row r="352" spans="2:22">
      <c r="D352" s="340"/>
    </row>
    <row r="353" spans="4:4">
      <c r="D353" s="340"/>
    </row>
    <row r="354" spans="4:4">
      <c r="D354" s="340"/>
    </row>
    <row r="355" spans="4:4">
      <c r="D355" s="340"/>
    </row>
    <row r="356" spans="4:4">
      <c r="D356" s="340"/>
    </row>
    <row r="357" spans="4:4">
      <c r="D357" s="340"/>
    </row>
    <row r="358" spans="4:4">
      <c r="D358" s="340"/>
    </row>
    <row r="359" spans="4:4">
      <c r="D359" s="340"/>
    </row>
    <row r="360" spans="4:4">
      <c r="D360" s="340"/>
    </row>
    <row r="361" spans="4:4">
      <c r="D361" s="340"/>
    </row>
    <row r="362" spans="4:4">
      <c r="D362" s="340"/>
    </row>
    <row r="363" spans="4:4">
      <c r="D363" s="340"/>
    </row>
    <row r="364" spans="4:4">
      <c r="D364" s="340"/>
    </row>
    <row r="365" spans="4:4">
      <c r="D365" s="340"/>
    </row>
    <row r="366" spans="4:4">
      <c r="D366" s="340"/>
    </row>
    <row r="367" spans="4:4">
      <c r="D367" s="340"/>
    </row>
    <row r="368" spans="4:4">
      <c r="D368" s="340"/>
    </row>
    <row r="369" spans="4:4">
      <c r="D369" s="340"/>
    </row>
    <row r="370" spans="4:4">
      <c r="D370" s="340"/>
    </row>
    <row r="371" spans="4:4">
      <c r="D371" s="340"/>
    </row>
    <row r="372" spans="4:4">
      <c r="D372" s="340"/>
    </row>
    <row r="373" spans="4:4">
      <c r="D373" s="340"/>
    </row>
    <row r="374" spans="4:4">
      <c r="D374" s="340"/>
    </row>
    <row r="375" spans="4:4">
      <c r="D375" s="340"/>
    </row>
    <row r="376" spans="4:4">
      <c r="D376" s="340"/>
    </row>
    <row r="377" spans="4:4">
      <c r="D377" s="340"/>
    </row>
    <row r="378" spans="4:4">
      <c r="D378" s="340"/>
    </row>
    <row r="379" spans="4:4">
      <c r="D379" s="340"/>
    </row>
    <row r="380" spans="4:4">
      <c r="D380" s="340"/>
    </row>
    <row r="381" spans="4:4">
      <c r="D381" s="340"/>
    </row>
    <row r="382" spans="4:4">
      <c r="D382" s="340"/>
    </row>
    <row r="383" spans="4:4">
      <c r="D383" s="340"/>
    </row>
    <row r="384" spans="4:4">
      <c r="D384" s="340"/>
    </row>
    <row r="385" spans="4:4">
      <c r="D385" s="340"/>
    </row>
    <row r="386" spans="4:4">
      <c r="D386" s="340"/>
    </row>
    <row r="387" spans="4:4">
      <c r="D387" s="340"/>
    </row>
    <row r="388" spans="4:4">
      <c r="D388" s="340"/>
    </row>
    <row r="389" spans="4:4">
      <c r="D389" s="340"/>
    </row>
    <row r="390" spans="4:4">
      <c r="D390" s="340"/>
    </row>
    <row r="391" spans="4:4">
      <c r="D391" s="340"/>
    </row>
    <row r="392" spans="4:4">
      <c r="D392" s="340"/>
    </row>
    <row r="393" spans="4:4">
      <c r="D393" s="340"/>
    </row>
    <row r="394" spans="4:4">
      <c r="D394" s="340"/>
    </row>
    <row r="395" spans="4:4">
      <c r="D395" s="340"/>
    </row>
    <row r="396" spans="4:4">
      <c r="D396" s="340"/>
    </row>
    <row r="397" spans="4:4">
      <c r="D397" s="340"/>
    </row>
    <row r="398" spans="4:4">
      <c r="D398" s="340"/>
    </row>
    <row r="399" spans="4:4">
      <c r="D399" s="340"/>
    </row>
    <row r="400" spans="4:4">
      <c r="D400" s="340"/>
    </row>
    <row r="401" spans="4:4">
      <c r="D401" s="340"/>
    </row>
    <row r="402" spans="4:4">
      <c r="D402" s="340"/>
    </row>
    <row r="403" spans="4:4">
      <c r="D403" s="340"/>
    </row>
    <row r="404" spans="4:4">
      <c r="D404" s="340"/>
    </row>
    <row r="405" spans="4:4">
      <c r="D405" s="340"/>
    </row>
    <row r="406" spans="4:4">
      <c r="D406" s="340"/>
    </row>
    <row r="407" spans="4:4">
      <c r="D407" s="340"/>
    </row>
    <row r="408" spans="4:4">
      <c r="D408" s="340"/>
    </row>
    <row r="409" spans="4:4">
      <c r="D409" s="340"/>
    </row>
    <row r="410" spans="4:4">
      <c r="D410" s="340"/>
    </row>
    <row r="411" spans="4:4">
      <c r="D411" s="340"/>
    </row>
    <row r="412" spans="4:4">
      <c r="D412" s="340"/>
    </row>
    <row r="413" spans="4:4">
      <c r="D413" s="340"/>
    </row>
    <row r="414" spans="4:4">
      <c r="D414" s="340"/>
    </row>
    <row r="415" spans="4:4">
      <c r="D415" s="340"/>
    </row>
    <row r="416" spans="4:4">
      <c r="D416" s="340"/>
    </row>
    <row r="417" spans="4:4">
      <c r="D417" s="340"/>
    </row>
    <row r="418" spans="4:4">
      <c r="D418" s="340"/>
    </row>
    <row r="419" spans="4:4">
      <c r="D419" s="340"/>
    </row>
    <row r="420" spans="4:4">
      <c r="D420" s="340"/>
    </row>
    <row r="421" spans="4:4">
      <c r="D421" s="340"/>
    </row>
    <row r="422" spans="4:4">
      <c r="D422" s="340"/>
    </row>
    <row r="423" spans="4:4">
      <c r="D423" s="340"/>
    </row>
    <row r="424" spans="4:4">
      <c r="D424" s="340"/>
    </row>
    <row r="425" spans="4:4">
      <c r="D425" s="340"/>
    </row>
    <row r="426" spans="4:4">
      <c r="D426" s="340"/>
    </row>
    <row r="427" spans="4:4">
      <c r="D427" s="340"/>
    </row>
    <row r="428" spans="4:4">
      <c r="D428" s="340"/>
    </row>
    <row r="429" spans="4:4">
      <c r="D429" s="340"/>
    </row>
    <row r="430" spans="4:4">
      <c r="D430" s="340"/>
    </row>
    <row r="431" spans="4:4">
      <c r="D431" s="340"/>
    </row>
    <row r="432" spans="4:4">
      <c r="D432" s="340"/>
    </row>
    <row r="433" spans="4:4">
      <c r="D433" s="340"/>
    </row>
    <row r="434" spans="4:4">
      <c r="D434" s="340"/>
    </row>
    <row r="435" spans="4:4">
      <c r="D435" s="340"/>
    </row>
    <row r="436" spans="4:4">
      <c r="D436" s="340"/>
    </row>
    <row r="437" spans="4:4">
      <c r="D437" s="340"/>
    </row>
    <row r="438" spans="4:4">
      <c r="D438" s="340"/>
    </row>
    <row r="439" spans="4:4">
      <c r="D439" s="340"/>
    </row>
    <row r="440" spans="4:4">
      <c r="D440" s="340"/>
    </row>
    <row r="441" spans="4:4">
      <c r="D441" s="340"/>
    </row>
    <row r="442" spans="4:4">
      <c r="D442" s="340"/>
    </row>
    <row r="443" spans="4:4">
      <c r="D443" s="340"/>
    </row>
    <row r="444" spans="4:4">
      <c r="D444" s="340"/>
    </row>
    <row r="445" spans="4:4">
      <c r="D445" s="340"/>
    </row>
    <row r="446" spans="4:4">
      <c r="D446" s="340"/>
    </row>
    <row r="447" spans="4:4">
      <c r="D447" s="340"/>
    </row>
    <row r="448" spans="4:4">
      <c r="D448" s="340"/>
    </row>
    <row r="449" spans="4:4">
      <c r="D449" s="340"/>
    </row>
    <row r="450" spans="4:4">
      <c r="D450" s="340"/>
    </row>
    <row r="451" spans="4:4">
      <c r="D451" s="340"/>
    </row>
    <row r="452" spans="4:4">
      <c r="D452" s="340"/>
    </row>
    <row r="453" spans="4:4">
      <c r="D453" s="340"/>
    </row>
    <row r="454" spans="4:4">
      <c r="D454" s="340"/>
    </row>
    <row r="455" spans="4:4">
      <c r="D455" s="340"/>
    </row>
    <row r="456" spans="4:4">
      <c r="D456" s="340"/>
    </row>
    <row r="457" spans="4:4">
      <c r="D457" s="340"/>
    </row>
    <row r="458" spans="4:4">
      <c r="D458" s="340"/>
    </row>
    <row r="459" spans="4:4">
      <c r="D459" s="340"/>
    </row>
    <row r="460" spans="4:4">
      <c r="D460" s="340"/>
    </row>
    <row r="461" spans="4:4">
      <c r="D461" s="340"/>
    </row>
    <row r="462" spans="4:4">
      <c r="D462" s="340"/>
    </row>
    <row r="463" spans="4:4">
      <c r="D463" s="340"/>
    </row>
    <row r="464" spans="4:4">
      <c r="D464" s="340"/>
    </row>
    <row r="465" spans="4:4">
      <c r="D465" s="340"/>
    </row>
    <row r="466" spans="4:4">
      <c r="D466" s="340"/>
    </row>
    <row r="467" spans="4:4">
      <c r="D467" s="340"/>
    </row>
    <row r="468" spans="4:4">
      <c r="D468" s="340"/>
    </row>
    <row r="469" spans="4:4">
      <c r="D469" s="340"/>
    </row>
    <row r="470" spans="4:4">
      <c r="D470" s="340"/>
    </row>
    <row r="471" spans="4:4">
      <c r="D471" s="340"/>
    </row>
    <row r="472" spans="4:4">
      <c r="D472" s="340"/>
    </row>
    <row r="473" spans="4:4">
      <c r="D473" s="340"/>
    </row>
    <row r="474" spans="4:4">
      <c r="D474" s="340"/>
    </row>
    <row r="475" spans="4:4">
      <c r="D475" s="340"/>
    </row>
    <row r="476" spans="4:4">
      <c r="D476" s="340"/>
    </row>
    <row r="477" spans="4:4">
      <c r="D477" s="340"/>
    </row>
    <row r="478" spans="4:4">
      <c r="D478" s="340"/>
    </row>
    <row r="479" spans="4:4">
      <c r="D479" s="340"/>
    </row>
    <row r="480" spans="4:4">
      <c r="D480" s="340"/>
    </row>
    <row r="481" spans="4:4">
      <c r="D481" s="340"/>
    </row>
    <row r="482" spans="4:4">
      <c r="D482" s="340"/>
    </row>
    <row r="483" spans="4:4">
      <c r="D483" s="340"/>
    </row>
    <row r="484" spans="4:4">
      <c r="D484" s="340"/>
    </row>
    <row r="485" spans="4:4">
      <c r="D485" s="340"/>
    </row>
    <row r="486" spans="4:4">
      <c r="D486" s="340"/>
    </row>
    <row r="487" spans="4:4">
      <c r="D487" s="340"/>
    </row>
    <row r="488" spans="4:4">
      <c r="D488" s="340"/>
    </row>
    <row r="489" spans="4:4">
      <c r="D489" s="340"/>
    </row>
    <row r="490" spans="4:4">
      <c r="D490" s="340"/>
    </row>
    <row r="491" spans="4:4">
      <c r="D491" s="340"/>
    </row>
    <row r="492" spans="4:4">
      <c r="D492" s="340"/>
    </row>
    <row r="493" spans="4:4">
      <c r="D493" s="340"/>
    </row>
    <row r="494" spans="4:4">
      <c r="D494" s="340"/>
    </row>
    <row r="495" spans="4:4">
      <c r="D495" s="340"/>
    </row>
    <row r="496" spans="4:4">
      <c r="D496" s="340"/>
    </row>
    <row r="497" spans="4:4">
      <c r="D497" s="340"/>
    </row>
    <row r="498" spans="4:4">
      <c r="D498" s="340"/>
    </row>
    <row r="499" spans="4:4">
      <c r="D499" s="340"/>
    </row>
    <row r="500" spans="4:4">
      <c r="D500" s="340"/>
    </row>
    <row r="501" spans="4:4">
      <c r="D501" s="340"/>
    </row>
    <row r="502" spans="4:4">
      <c r="D502" s="340"/>
    </row>
    <row r="503" spans="4:4">
      <c r="D503" s="340"/>
    </row>
    <row r="504" spans="4:4">
      <c r="D504" s="340"/>
    </row>
    <row r="505" spans="4:4">
      <c r="D505" s="340"/>
    </row>
    <row r="506" spans="4:4">
      <c r="D506" s="340"/>
    </row>
    <row r="507" spans="4:4">
      <c r="D507" s="340"/>
    </row>
    <row r="508" spans="4:4">
      <c r="D508" s="340"/>
    </row>
    <row r="509" spans="4:4">
      <c r="D509" s="340"/>
    </row>
    <row r="510" spans="4:4">
      <c r="D510" s="340"/>
    </row>
    <row r="511" spans="4:4">
      <c r="D511" s="340"/>
    </row>
    <row r="512" spans="4:4">
      <c r="D512" s="340"/>
    </row>
    <row r="513" spans="4:4">
      <c r="D513" s="340"/>
    </row>
    <row r="514" spans="4:4">
      <c r="D514" s="340"/>
    </row>
    <row r="515" spans="4:4">
      <c r="D515" s="340"/>
    </row>
    <row r="516" spans="4:4">
      <c r="D516" s="340"/>
    </row>
    <row r="517" spans="4:4">
      <c r="D517" s="340"/>
    </row>
    <row r="518" spans="4:4">
      <c r="D518" s="340"/>
    </row>
    <row r="519" spans="4:4">
      <c r="D519" s="340"/>
    </row>
    <row r="520" spans="4:4">
      <c r="D520" s="340"/>
    </row>
    <row r="521" spans="4:4">
      <c r="D521" s="340"/>
    </row>
    <row r="522" spans="4:4">
      <c r="D522" s="340"/>
    </row>
    <row r="523" spans="4:4">
      <c r="D523" s="340"/>
    </row>
    <row r="524" spans="4:4">
      <c r="D524" s="340"/>
    </row>
    <row r="525" spans="4:4">
      <c r="D525" s="340"/>
    </row>
    <row r="526" spans="4:4">
      <c r="D526" s="340"/>
    </row>
    <row r="527" spans="4:4">
      <c r="D527" s="340"/>
    </row>
    <row r="528" spans="4:4">
      <c r="D528" s="340"/>
    </row>
    <row r="529" spans="4:4">
      <c r="D529" s="340"/>
    </row>
    <row r="530" spans="4:4">
      <c r="D530" s="340"/>
    </row>
    <row r="531" spans="4:4">
      <c r="D531" s="340"/>
    </row>
    <row r="532" spans="4:4">
      <c r="D532" s="340"/>
    </row>
    <row r="533" spans="4:4">
      <c r="D533" s="340"/>
    </row>
    <row r="534" spans="4:4">
      <c r="D534" s="340"/>
    </row>
    <row r="535" spans="4:4">
      <c r="D535" s="340"/>
    </row>
    <row r="536" spans="4:4">
      <c r="D536" s="340"/>
    </row>
    <row r="537" spans="4:4">
      <c r="D537" s="340"/>
    </row>
    <row r="538" spans="4:4">
      <c r="D538" s="340"/>
    </row>
    <row r="539" spans="4:4">
      <c r="D539" s="340"/>
    </row>
    <row r="540" spans="4:4">
      <c r="D540" s="340"/>
    </row>
    <row r="541" spans="4:4">
      <c r="D541" s="340"/>
    </row>
    <row r="542" spans="4:4">
      <c r="D542" s="340"/>
    </row>
    <row r="543" spans="4:4">
      <c r="D543" s="340"/>
    </row>
    <row r="544" spans="4:4">
      <c r="D544" s="340"/>
    </row>
    <row r="545" spans="4:4">
      <c r="D545" s="340"/>
    </row>
    <row r="546" spans="4:4">
      <c r="D546" s="340"/>
    </row>
    <row r="547" spans="4:4">
      <c r="D547" s="340"/>
    </row>
    <row r="548" spans="4:4">
      <c r="D548" s="340"/>
    </row>
    <row r="549" spans="4:4">
      <c r="D549" s="340"/>
    </row>
    <row r="550" spans="4:4">
      <c r="D550" s="340"/>
    </row>
    <row r="551" spans="4:4">
      <c r="D551" s="340"/>
    </row>
    <row r="552" spans="4:4">
      <c r="D552" s="340"/>
    </row>
    <row r="553" spans="4:4">
      <c r="D553" s="340"/>
    </row>
    <row r="554" spans="4:4">
      <c r="D554" s="340"/>
    </row>
    <row r="555" spans="4:4">
      <c r="D555" s="340"/>
    </row>
    <row r="556" spans="4:4">
      <c r="D556" s="340"/>
    </row>
    <row r="557" spans="4:4">
      <c r="D557" s="340"/>
    </row>
    <row r="558" spans="4:4">
      <c r="D558" s="340"/>
    </row>
    <row r="559" spans="4:4">
      <c r="D559" s="340"/>
    </row>
    <row r="560" spans="4:4">
      <c r="D560" s="340"/>
    </row>
    <row r="561" spans="4:4">
      <c r="D561" s="340"/>
    </row>
    <row r="562" spans="4:4">
      <c r="D562" s="340"/>
    </row>
    <row r="563" spans="4:4">
      <c r="D563" s="340"/>
    </row>
    <row r="564" spans="4:4">
      <c r="D564" s="340"/>
    </row>
    <row r="565" spans="4:4">
      <c r="D565" s="340"/>
    </row>
    <row r="566" spans="4:4">
      <c r="D566" s="340"/>
    </row>
    <row r="567" spans="4:4">
      <c r="D567" s="340"/>
    </row>
    <row r="568" spans="4:4">
      <c r="D568" s="340"/>
    </row>
    <row r="569" spans="4:4">
      <c r="D569" s="340"/>
    </row>
    <row r="570" spans="4:4">
      <c r="D570" s="340"/>
    </row>
    <row r="571" spans="4:4">
      <c r="D571" s="340"/>
    </row>
    <row r="572" spans="4:4">
      <c r="D572" s="340"/>
    </row>
    <row r="573" spans="4:4">
      <c r="D573" s="340"/>
    </row>
    <row r="574" spans="4:4">
      <c r="D574" s="340"/>
    </row>
    <row r="575" spans="4:4">
      <c r="D575" s="340"/>
    </row>
    <row r="576" spans="4:4">
      <c r="D576" s="340"/>
    </row>
    <row r="577" spans="4:4">
      <c r="D577" s="340"/>
    </row>
    <row r="578" spans="4:4">
      <c r="D578" s="340"/>
    </row>
    <row r="579" spans="4:4">
      <c r="D579" s="340"/>
    </row>
    <row r="580" spans="4:4">
      <c r="D580" s="340"/>
    </row>
    <row r="581" spans="4:4">
      <c r="D581" s="340"/>
    </row>
    <row r="582" spans="4:4">
      <c r="D582" s="340"/>
    </row>
    <row r="583" spans="4:4">
      <c r="D583" s="340"/>
    </row>
    <row r="584" spans="4:4">
      <c r="D584" s="340"/>
    </row>
    <row r="585" spans="4:4">
      <c r="D585" s="340"/>
    </row>
    <row r="586" spans="4:4">
      <c r="D586" s="340"/>
    </row>
    <row r="587" spans="4:4">
      <c r="D587" s="340"/>
    </row>
    <row r="588" spans="4:4">
      <c r="D588" s="340"/>
    </row>
    <row r="589" spans="4:4">
      <c r="D589" s="340"/>
    </row>
    <row r="590" spans="4:4">
      <c r="D590" s="340"/>
    </row>
    <row r="591" spans="4:4">
      <c r="D591" s="340"/>
    </row>
    <row r="592" spans="4:4">
      <c r="D592" s="340"/>
    </row>
    <row r="593" spans="4:4">
      <c r="D593" s="340"/>
    </row>
    <row r="594" spans="4:4">
      <c r="D594" s="340"/>
    </row>
    <row r="595" spans="4:4">
      <c r="D595" s="340"/>
    </row>
    <row r="596" spans="4:4">
      <c r="D596" s="340"/>
    </row>
    <row r="597" spans="4:4">
      <c r="D597" s="340"/>
    </row>
    <row r="598" spans="4:4">
      <c r="D598" s="340"/>
    </row>
    <row r="599" spans="4:4">
      <c r="D599" s="340"/>
    </row>
    <row r="600" spans="4:4">
      <c r="D600" s="340"/>
    </row>
    <row r="601" spans="4:4">
      <c r="D601" s="340"/>
    </row>
    <row r="602" spans="4:4">
      <c r="D602" s="340"/>
    </row>
    <row r="603" spans="4:4">
      <c r="D603" s="340"/>
    </row>
    <row r="604" spans="4:4">
      <c r="D604" s="340"/>
    </row>
    <row r="605" spans="4:4">
      <c r="D605" s="340"/>
    </row>
    <row r="606" spans="4:4">
      <c r="D606" s="340"/>
    </row>
    <row r="607" spans="4:4">
      <c r="D607" s="340"/>
    </row>
    <row r="608" spans="4:4">
      <c r="D608" s="340"/>
    </row>
    <row r="609" spans="4:4">
      <c r="D609" s="340"/>
    </row>
    <row r="610" spans="4:4">
      <c r="D610" s="340"/>
    </row>
    <row r="611" spans="4:4">
      <c r="D611" s="340"/>
    </row>
    <row r="612" spans="4:4">
      <c r="D612" s="340"/>
    </row>
    <row r="613" spans="4:4">
      <c r="D613" s="340"/>
    </row>
    <row r="614" spans="4:4">
      <c r="D614" s="340"/>
    </row>
    <row r="615" spans="4:4">
      <c r="D615" s="340"/>
    </row>
    <row r="616" spans="4:4">
      <c r="D616" s="340"/>
    </row>
    <row r="617" spans="4:4">
      <c r="D617" s="340"/>
    </row>
    <row r="618" spans="4:4">
      <c r="D618" s="340"/>
    </row>
    <row r="619" spans="4:4">
      <c r="D619" s="340"/>
    </row>
    <row r="620" spans="4:4">
      <c r="D620" s="340"/>
    </row>
    <row r="621" spans="4:4">
      <c r="D621" s="340"/>
    </row>
    <row r="622" spans="4:4">
      <c r="D622" s="340"/>
    </row>
    <row r="623" spans="4:4">
      <c r="D623" s="340"/>
    </row>
    <row r="624" spans="4:4">
      <c r="D624" s="340"/>
    </row>
    <row r="625" spans="4:4">
      <c r="D625" s="340"/>
    </row>
    <row r="626" spans="4:4">
      <c r="D626" s="340"/>
    </row>
    <row r="627" spans="4:4">
      <c r="D627" s="340"/>
    </row>
    <row r="628" spans="4:4">
      <c r="D628" s="340"/>
    </row>
    <row r="629" spans="4:4">
      <c r="D629" s="340"/>
    </row>
    <row r="630" spans="4:4">
      <c r="D630" s="340"/>
    </row>
    <row r="631" spans="4:4">
      <c r="D631" s="340"/>
    </row>
    <row r="632" spans="4:4">
      <c r="D632" s="340"/>
    </row>
    <row r="633" spans="4:4">
      <c r="D633" s="340"/>
    </row>
    <row r="634" spans="4:4">
      <c r="D634" s="340"/>
    </row>
    <row r="635" spans="4:4">
      <c r="D635" s="340"/>
    </row>
    <row r="636" spans="4:4">
      <c r="D636" s="340"/>
    </row>
    <row r="637" spans="4:4">
      <c r="D637" s="340"/>
    </row>
    <row r="638" spans="4:4">
      <c r="D638" s="340"/>
    </row>
    <row r="639" spans="4:4">
      <c r="D639" s="340"/>
    </row>
    <row r="640" spans="4:4">
      <c r="D640" s="340"/>
    </row>
    <row r="641" spans="4:4">
      <c r="D641" s="340"/>
    </row>
    <row r="642" spans="4:4">
      <c r="D642" s="340"/>
    </row>
    <row r="643" spans="4:4">
      <c r="D643" s="340"/>
    </row>
    <row r="644" spans="4:4">
      <c r="D644" s="340"/>
    </row>
    <row r="645" spans="4:4">
      <c r="D645" s="340"/>
    </row>
    <row r="646" spans="4:4">
      <c r="D646" s="340"/>
    </row>
    <row r="647" spans="4:4">
      <c r="D647" s="340"/>
    </row>
    <row r="648" spans="4:4">
      <c r="D648" s="340"/>
    </row>
    <row r="649" spans="4:4">
      <c r="D649" s="340"/>
    </row>
    <row r="650" spans="4:4">
      <c r="D650" s="340"/>
    </row>
    <row r="651" spans="4:4">
      <c r="D651" s="340"/>
    </row>
    <row r="652" spans="4:4">
      <c r="D652" s="340"/>
    </row>
    <row r="653" spans="4:4">
      <c r="D653" s="340"/>
    </row>
    <row r="654" spans="4:4">
      <c r="D654" s="340"/>
    </row>
    <row r="655" spans="4:4">
      <c r="D655" s="340"/>
    </row>
    <row r="656" spans="4:4">
      <c r="D656" s="340"/>
    </row>
    <row r="657" spans="4:4">
      <c r="D657" s="340"/>
    </row>
    <row r="658" spans="4:4">
      <c r="D658" s="340"/>
    </row>
    <row r="659" spans="4:4">
      <c r="D659" s="340"/>
    </row>
    <row r="660" spans="4:4">
      <c r="D660" s="340"/>
    </row>
    <row r="661" spans="4:4">
      <c r="D661" s="340"/>
    </row>
    <row r="662" spans="4:4">
      <c r="D662" s="340"/>
    </row>
    <row r="663" spans="4:4">
      <c r="D663" s="340"/>
    </row>
    <row r="664" spans="4:4">
      <c r="D664" s="340"/>
    </row>
    <row r="665" spans="4:4">
      <c r="D665" s="340"/>
    </row>
    <row r="666" spans="4:4">
      <c r="D666" s="340"/>
    </row>
    <row r="667" spans="4:4">
      <c r="D667" s="340"/>
    </row>
    <row r="668" spans="4:4">
      <c r="D668" s="340"/>
    </row>
    <row r="669" spans="4:4">
      <c r="D669" s="340"/>
    </row>
    <row r="670" spans="4:4">
      <c r="D670" s="340"/>
    </row>
    <row r="671" spans="4:4">
      <c r="D671" s="340"/>
    </row>
    <row r="672" spans="4:4">
      <c r="D672" s="340"/>
    </row>
    <row r="673" spans="4:4">
      <c r="D673" s="340"/>
    </row>
    <row r="674" spans="4:4">
      <c r="D674" s="340"/>
    </row>
    <row r="675" spans="4:4">
      <c r="D675" s="340"/>
    </row>
    <row r="676" spans="4:4">
      <c r="D676" s="340"/>
    </row>
    <row r="677" spans="4:4">
      <c r="D677" s="340"/>
    </row>
    <row r="678" spans="4:4">
      <c r="D678" s="340"/>
    </row>
    <row r="679" spans="4:4">
      <c r="D679" s="340"/>
    </row>
    <row r="680" spans="4:4">
      <c r="D680" s="340"/>
    </row>
    <row r="681" spans="4:4">
      <c r="D681" s="340"/>
    </row>
    <row r="682" spans="4:4">
      <c r="D682" s="340"/>
    </row>
    <row r="683" spans="4:4">
      <c r="D683" s="340"/>
    </row>
    <row r="684" spans="4:4">
      <c r="D684" s="340"/>
    </row>
    <row r="685" spans="4:4">
      <c r="D685" s="340"/>
    </row>
    <row r="686" spans="4:4">
      <c r="D686" s="340"/>
    </row>
    <row r="687" spans="4:4">
      <c r="D687" s="340"/>
    </row>
    <row r="688" spans="4:4">
      <c r="D688" s="340"/>
    </row>
    <row r="689" spans="4:4">
      <c r="D689" s="340"/>
    </row>
    <row r="690" spans="4:4">
      <c r="D690" s="340"/>
    </row>
    <row r="691" spans="4:4">
      <c r="D691" s="340"/>
    </row>
    <row r="692" spans="4:4">
      <c r="D692" s="340"/>
    </row>
    <row r="693" spans="4:4">
      <c r="D693" s="340"/>
    </row>
    <row r="694" spans="4:4">
      <c r="D694" s="340"/>
    </row>
    <row r="695" spans="4:4">
      <c r="D695" s="340"/>
    </row>
    <row r="696" spans="4:4">
      <c r="D696" s="340"/>
    </row>
    <row r="697" spans="4:4">
      <c r="D697" s="340"/>
    </row>
    <row r="698" spans="4:4">
      <c r="D698" s="340"/>
    </row>
    <row r="699" spans="4:4">
      <c r="D699" s="340"/>
    </row>
    <row r="700" spans="4:4">
      <c r="D700" s="340"/>
    </row>
    <row r="701" spans="4:4">
      <c r="D701" s="340"/>
    </row>
    <row r="702" spans="4:4">
      <c r="D702" s="340"/>
    </row>
    <row r="703" spans="4:4">
      <c r="D703" s="340"/>
    </row>
    <row r="704" spans="4:4">
      <c r="D704" s="340"/>
    </row>
    <row r="705" spans="4:4">
      <c r="D705" s="340"/>
    </row>
    <row r="706" spans="4:4">
      <c r="D706" s="340"/>
    </row>
    <row r="707" spans="4:4">
      <c r="D707" s="340"/>
    </row>
    <row r="708" spans="4:4">
      <c r="D708" s="340"/>
    </row>
    <row r="709" spans="4:4">
      <c r="D709" s="340"/>
    </row>
    <row r="710" spans="4:4">
      <c r="D710" s="340"/>
    </row>
    <row r="711" spans="4:4">
      <c r="D711" s="340"/>
    </row>
    <row r="712" spans="4:4">
      <c r="D712" s="340"/>
    </row>
    <row r="713" spans="4:4">
      <c r="D713" s="340"/>
    </row>
    <row r="714" spans="4:4">
      <c r="D714" s="340"/>
    </row>
    <row r="715" spans="4:4">
      <c r="D715" s="340"/>
    </row>
    <row r="716" spans="4:4">
      <c r="D716" s="340"/>
    </row>
    <row r="717" spans="4:4">
      <c r="D717" s="340"/>
    </row>
    <row r="718" spans="4:4">
      <c r="D718" s="340"/>
    </row>
    <row r="719" spans="4:4">
      <c r="D719" s="340"/>
    </row>
    <row r="720" spans="4:4">
      <c r="D720" s="340"/>
    </row>
    <row r="721" spans="4:4">
      <c r="D721" s="340"/>
    </row>
    <row r="722" spans="4:4">
      <c r="D722" s="340"/>
    </row>
    <row r="723" spans="4:4">
      <c r="D723" s="340"/>
    </row>
    <row r="724" spans="4:4">
      <c r="D724" s="340"/>
    </row>
    <row r="725" spans="4:4">
      <c r="D725" s="340"/>
    </row>
    <row r="726" spans="4:4">
      <c r="D726" s="340"/>
    </row>
    <row r="727" spans="4:4">
      <c r="D727" s="340"/>
    </row>
    <row r="728" spans="4:4">
      <c r="D728" s="340"/>
    </row>
    <row r="729" spans="4:4">
      <c r="D729" s="340"/>
    </row>
    <row r="730" spans="4:4">
      <c r="D730" s="340"/>
    </row>
    <row r="731" spans="4:4">
      <c r="D731" s="340"/>
    </row>
    <row r="732" spans="4:4">
      <c r="D732" s="340"/>
    </row>
    <row r="733" spans="4:4">
      <c r="D733" s="340"/>
    </row>
    <row r="734" spans="4:4">
      <c r="D734" s="340"/>
    </row>
    <row r="735" spans="4:4">
      <c r="D735" s="340"/>
    </row>
    <row r="736" spans="4:4">
      <c r="D736" s="340"/>
    </row>
    <row r="737" spans="4:4">
      <c r="D737" s="340"/>
    </row>
    <row r="738" spans="4:4">
      <c r="D738" s="340"/>
    </row>
    <row r="739" spans="4:4">
      <c r="D739" s="340"/>
    </row>
    <row r="740" spans="4:4">
      <c r="D740" s="340"/>
    </row>
    <row r="741" spans="4:4">
      <c r="D741" s="340"/>
    </row>
    <row r="742" spans="4:4">
      <c r="D742" s="340"/>
    </row>
    <row r="743" spans="4:4">
      <c r="D743" s="340"/>
    </row>
    <row r="744" spans="4:4">
      <c r="D744" s="340"/>
    </row>
    <row r="745" spans="4:4">
      <c r="D745" s="340"/>
    </row>
    <row r="746" spans="4:4">
      <c r="D746" s="340"/>
    </row>
    <row r="747" spans="4:4">
      <c r="D747" s="340"/>
    </row>
    <row r="748" spans="4:4">
      <c r="D748" s="340"/>
    </row>
    <row r="749" spans="4:4">
      <c r="D749" s="340"/>
    </row>
    <row r="750" spans="4:4">
      <c r="D750" s="340"/>
    </row>
    <row r="751" spans="4:4">
      <c r="D751" s="340"/>
    </row>
    <row r="752" spans="4:4">
      <c r="D752" s="340"/>
    </row>
    <row r="753" spans="4:4">
      <c r="D753" s="340"/>
    </row>
    <row r="754" spans="4:4">
      <c r="D754" s="340"/>
    </row>
    <row r="755" spans="4:4">
      <c r="D755" s="340"/>
    </row>
    <row r="756" spans="4:4">
      <c r="D756" s="340"/>
    </row>
    <row r="757" spans="4:4">
      <c r="D757" s="340"/>
    </row>
    <row r="758" spans="4:4">
      <c r="D758" s="340"/>
    </row>
    <row r="759" spans="4:4">
      <c r="D759" s="340"/>
    </row>
    <row r="760" spans="4:4">
      <c r="D760" s="340"/>
    </row>
    <row r="761" spans="4:4">
      <c r="D761" s="340"/>
    </row>
    <row r="762" spans="4:4">
      <c r="D762" s="340"/>
    </row>
    <row r="763" spans="4:4">
      <c r="D763" s="340"/>
    </row>
    <row r="764" spans="4:4">
      <c r="D764" s="340"/>
    </row>
    <row r="765" spans="4:4">
      <c r="D765" s="340"/>
    </row>
    <row r="766" spans="4:4">
      <c r="D766" s="340"/>
    </row>
    <row r="767" spans="4:4">
      <c r="D767" s="340"/>
    </row>
    <row r="768" spans="4:4">
      <c r="D768" s="340"/>
    </row>
    <row r="769" spans="4:4">
      <c r="D769" s="340"/>
    </row>
    <row r="770" spans="4:4">
      <c r="D770" s="340"/>
    </row>
    <row r="771" spans="4:4">
      <c r="D771" s="340"/>
    </row>
    <row r="772" spans="4:4">
      <c r="D772" s="340"/>
    </row>
    <row r="773" spans="4:4">
      <c r="D773" s="340"/>
    </row>
    <row r="774" spans="4:4">
      <c r="D774" s="340"/>
    </row>
    <row r="775" spans="4:4">
      <c r="D775" s="340"/>
    </row>
    <row r="776" spans="4:4">
      <c r="D776" s="340"/>
    </row>
    <row r="777" spans="4:4">
      <c r="D777" s="340"/>
    </row>
    <row r="778" spans="4:4">
      <c r="D778" s="340"/>
    </row>
    <row r="779" spans="4:4">
      <c r="D779" s="340"/>
    </row>
    <row r="780" spans="4:4">
      <c r="D780" s="340"/>
    </row>
    <row r="781" spans="4:4">
      <c r="D781" s="340"/>
    </row>
    <row r="782" spans="4:4">
      <c r="D782" s="340"/>
    </row>
    <row r="783" spans="4:4">
      <c r="D783" s="340"/>
    </row>
    <row r="784" spans="4:4">
      <c r="D784" s="340"/>
    </row>
    <row r="785" spans="4:4">
      <c r="D785" s="340"/>
    </row>
    <row r="786" spans="4:4">
      <c r="D786" s="340"/>
    </row>
    <row r="787" spans="4:4">
      <c r="D787" s="340"/>
    </row>
    <row r="788" spans="4:4">
      <c r="D788" s="340"/>
    </row>
    <row r="789" spans="4:4">
      <c r="D789" s="340"/>
    </row>
    <row r="790" spans="4:4">
      <c r="D790" s="340"/>
    </row>
    <row r="791" spans="4:4">
      <c r="D791" s="340"/>
    </row>
    <row r="792" spans="4:4">
      <c r="D792" s="340"/>
    </row>
    <row r="793" spans="4:4">
      <c r="D793" s="340"/>
    </row>
    <row r="794" spans="4:4">
      <c r="D794" s="340"/>
    </row>
    <row r="795" spans="4:4">
      <c r="D795" s="340"/>
    </row>
    <row r="796" spans="4:4">
      <c r="D796" s="340"/>
    </row>
    <row r="797" spans="4:4">
      <c r="D797" s="340"/>
    </row>
    <row r="798" spans="4:4">
      <c r="D798" s="340"/>
    </row>
    <row r="799" spans="4:4">
      <c r="D799" s="340"/>
    </row>
    <row r="800" spans="4:4">
      <c r="D800" s="340"/>
    </row>
    <row r="801" spans="4:4">
      <c r="D801" s="340"/>
    </row>
    <row r="802" spans="4:4">
      <c r="D802" s="340"/>
    </row>
    <row r="803" spans="4:4">
      <c r="D803" s="340"/>
    </row>
    <row r="804" spans="4:4">
      <c r="D804" s="340"/>
    </row>
    <row r="805" spans="4:4">
      <c r="D805" s="340"/>
    </row>
    <row r="806" spans="4:4">
      <c r="D806" s="340"/>
    </row>
    <row r="807" spans="4:4">
      <c r="D807" s="340"/>
    </row>
    <row r="808" spans="4:4">
      <c r="D808" s="340"/>
    </row>
    <row r="809" spans="4:4">
      <c r="D809" s="340"/>
    </row>
    <row r="810" spans="4:4">
      <c r="D810" s="340"/>
    </row>
    <row r="811" spans="4:4">
      <c r="D811" s="340"/>
    </row>
    <row r="812" spans="4:4">
      <c r="D812" s="340"/>
    </row>
    <row r="813" spans="4:4">
      <c r="D813" s="340"/>
    </row>
    <row r="814" spans="4:4">
      <c r="D814" s="340"/>
    </row>
    <row r="815" spans="4:4">
      <c r="D815" s="340"/>
    </row>
    <row r="816" spans="4:4">
      <c r="D816" s="340"/>
    </row>
    <row r="817" spans="4:4">
      <c r="D817" s="340"/>
    </row>
    <row r="818" spans="4:4">
      <c r="D818" s="340"/>
    </row>
    <row r="819" spans="4:4">
      <c r="D819" s="340"/>
    </row>
    <row r="820" spans="4:4">
      <c r="D820" s="340"/>
    </row>
    <row r="821" spans="4:4">
      <c r="D821" s="340"/>
    </row>
    <row r="822" spans="4:4">
      <c r="D822" s="340"/>
    </row>
    <row r="823" spans="4:4">
      <c r="D823" s="340"/>
    </row>
    <row r="824" spans="4:4">
      <c r="D824" s="340"/>
    </row>
    <row r="825" spans="4:4">
      <c r="D825" s="340"/>
    </row>
    <row r="826" spans="4:4">
      <c r="D826" s="340"/>
    </row>
    <row r="827" spans="4:4">
      <c r="D827" s="340"/>
    </row>
    <row r="828" spans="4:4">
      <c r="D828" s="340"/>
    </row>
    <row r="829" spans="4:4">
      <c r="D829" s="340"/>
    </row>
    <row r="830" spans="4:4">
      <c r="D830" s="340"/>
    </row>
    <row r="831" spans="4:4">
      <c r="D831" s="340"/>
    </row>
    <row r="832" spans="4:4">
      <c r="D832" s="340"/>
    </row>
    <row r="833" spans="4:4">
      <c r="D833" s="340"/>
    </row>
    <row r="834" spans="4:4">
      <c r="D834" s="340"/>
    </row>
    <row r="835" spans="4:4">
      <c r="D835" s="340"/>
    </row>
    <row r="836" spans="4:4">
      <c r="D836" s="340"/>
    </row>
    <row r="837" spans="4:4">
      <c r="D837" s="340"/>
    </row>
    <row r="838" spans="4:4">
      <c r="D838" s="340"/>
    </row>
    <row r="839" spans="4:4">
      <c r="D839" s="340"/>
    </row>
    <row r="840" spans="4:4">
      <c r="D840" s="340"/>
    </row>
    <row r="841" spans="4:4">
      <c r="D841" s="340"/>
    </row>
    <row r="842" spans="4:4">
      <c r="D842" s="340"/>
    </row>
    <row r="843" spans="4:4">
      <c r="D843" s="340"/>
    </row>
    <row r="844" spans="4:4">
      <c r="D844" s="340"/>
    </row>
    <row r="845" spans="4:4">
      <c r="D845" s="340"/>
    </row>
    <row r="846" spans="4:4">
      <c r="D846" s="340"/>
    </row>
    <row r="847" spans="4:4">
      <c r="D847" s="340"/>
    </row>
    <row r="848" spans="4:4">
      <c r="D848" s="340"/>
    </row>
    <row r="849" spans="4:4">
      <c r="D849" s="340"/>
    </row>
    <row r="850" spans="4:4">
      <c r="D850" s="340"/>
    </row>
    <row r="851" spans="4:4">
      <c r="D851" s="340"/>
    </row>
    <row r="852" spans="4:4">
      <c r="D852" s="340"/>
    </row>
    <row r="853" spans="4:4">
      <c r="D853" s="340"/>
    </row>
    <row r="854" spans="4:4">
      <c r="D854" s="340"/>
    </row>
    <row r="855" spans="4:4">
      <c r="D855" s="340"/>
    </row>
    <row r="856" spans="4:4">
      <c r="D856" s="340"/>
    </row>
    <row r="857" spans="4:4">
      <c r="D857" s="340"/>
    </row>
    <row r="858" spans="4:4">
      <c r="D858" s="340"/>
    </row>
    <row r="859" spans="4:4">
      <c r="D859" s="340"/>
    </row>
    <row r="860" spans="4:4">
      <c r="D860" s="340"/>
    </row>
    <row r="861" spans="4:4">
      <c r="D861" s="340"/>
    </row>
    <row r="862" spans="4:4">
      <c r="D862" s="340"/>
    </row>
    <row r="863" spans="4:4">
      <c r="D863" s="340"/>
    </row>
    <row r="864" spans="4:4">
      <c r="D864" s="340"/>
    </row>
    <row r="865" spans="4:4">
      <c r="D865" s="340"/>
    </row>
    <row r="866" spans="4:4">
      <c r="D866" s="340"/>
    </row>
    <row r="867" spans="4:4">
      <c r="D867" s="340"/>
    </row>
    <row r="868" spans="4:4">
      <c r="D868" s="340"/>
    </row>
    <row r="869" spans="4:4">
      <c r="D869" s="340"/>
    </row>
    <row r="870" spans="4:4">
      <c r="D870" s="340"/>
    </row>
    <row r="871" spans="4:4">
      <c r="D871" s="340"/>
    </row>
    <row r="872" spans="4:4">
      <c r="D872" s="340"/>
    </row>
    <row r="873" spans="4:4">
      <c r="D873" s="340"/>
    </row>
    <row r="874" spans="4:4">
      <c r="D874" s="340"/>
    </row>
    <row r="875" spans="4:4">
      <c r="D875" s="340"/>
    </row>
    <row r="876" spans="4:4">
      <c r="D876" s="340"/>
    </row>
    <row r="877" spans="4:4">
      <c r="D877" s="340"/>
    </row>
    <row r="878" spans="4:4">
      <c r="D878" s="340"/>
    </row>
    <row r="879" spans="4:4">
      <c r="D879" s="340"/>
    </row>
    <row r="880" spans="4:4">
      <c r="D880" s="340"/>
    </row>
    <row r="881" spans="4:4">
      <c r="D881" s="340"/>
    </row>
    <row r="882" spans="4:4">
      <c r="D882" s="340"/>
    </row>
    <row r="883" spans="4:4">
      <c r="D883" s="340"/>
    </row>
    <row r="884" spans="4:4">
      <c r="D884" s="340"/>
    </row>
    <row r="885" spans="4:4">
      <c r="D885" s="340"/>
    </row>
    <row r="886" spans="4:4">
      <c r="D886" s="340"/>
    </row>
    <row r="887" spans="4:4">
      <c r="D887" s="340"/>
    </row>
    <row r="888" spans="4:4">
      <c r="D888" s="340"/>
    </row>
    <row r="889" spans="4:4">
      <c r="D889" s="340"/>
    </row>
    <row r="890" spans="4:4">
      <c r="D890" s="340"/>
    </row>
    <row r="891" spans="4:4">
      <c r="D891" s="340"/>
    </row>
    <row r="892" spans="4:4">
      <c r="D892" s="340"/>
    </row>
    <row r="893" spans="4:4">
      <c r="D893" s="340"/>
    </row>
    <row r="894" spans="4:4">
      <c r="D894" s="340"/>
    </row>
    <row r="895" spans="4:4">
      <c r="D895" s="340"/>
    </row>
    <row r="896" spans="4:4">
      <c r="D896" s="340"/>
    </row>
    <row r="897" spans="4:4">
      <c r="D897" s="340"/>
    </row>
    <row r="898" spans="4:4">
      <c r="D898" s="340"/>
    </row>
    <row r="899" spans="4:4">
      <c r="D899" s="340"/>
    </row>
    <row r="900" spans="4:4">
      <c r="D900" s="340"/>
    </row>
    <row r="901" spans="4:4">
      <c r="D901" s="340"/>
    </row>
    <row r="902" spans="4:4">
      <c r="D902" s="340"/>
    </row>
    <row r="903" spans="4:4">
      <c r="D903" s="340"/>
    </row>
    <row r="904" spans="4:4">
      <c r="D904" s="340"/>
    </row>
    <row r="905" spans="4:4">
      <c r="D905" s="340"/>
    </row>
    <row r="906" spans="4:4">
      <c r="D906" s="340"/>
    </row>
    <row r="907" spans="4:4">
      <c r="D907" s="340"/>
    </row>
    <row r="908" spans="4:4">
      <c r="D908" s="340"/>
    </row>
    <row r="909" spans="4:4">
      <c r="D909" s="340"/>
    </row>
    <row r="910" spans="4:4">
      <c r="D910" s="340"/>
    </row>
    <row r="911" spans="4:4">
      <c r="D911" s="340"/>
    </row>
    <row r="912" spans="4:4">
      <c r="D912" s="340"/>
    </row>
    <row r="913" spans="4:4">
      <c r="D913" s="340"/>
    </row>
    <row r="914" spans="4:4">
      <c r="D914" s="340"/>
    </row>
    <row r="915" spans="4:4">
      <c r="D915" s="340"/>
    </row>
    <row r="916" spans="4:4">
      <c r="D916" s="340"/>
    </row>
    <row r="917" spans="4:4">
      <c r="D917" s="340"/>
    </row>
    <row r="918" spans="4:4">
      <c r="D918" s="340"/>
    </row>
    <row r="919" spans="4:4">
      <c r="D919" s="340"/>
    </row>
    <row r="920" spans="4:4">
      <c r="D920" s="340"/>
    </row>
    <row r="921" spans="4:4">
      <c r="D921" s="340"/>
    </row>
    <row r="922" spans="4:4">
      <c r="D922" s="340"/>
    </row>
    <row r="923" spans="4:4">
      <c r="D923" s="340"/>
    </row>
    <row r="924" spans="4:4">
      <c r="D924" s="340"/>
    </row>
    <row r="925" spans="4:4">
      <c r="D925" s="340"/>
    </row>
    <row r="926" spans="4:4">
      <c r="D926" s="340"/>
    </row>
    <row r="927" spans="4:4">
      <c r="D927" s="340"/>
    </row>
    <row r="928" spans="4:4">
      <c r="D928" s="340"/>
    </row>
    <row r="929" spans="4:4">
      <c r="D929" s="340"/>
    </row>
    <row r="930" spans="4:4">
      <c r="D930" s="340"/>
    </row>
    <row r="931" spans="4:4">
      <c r="D931" s="340"/>
    </row>
    <row r="932" spans="4:4">
      <c r="D932" s="340"/>
    </row>
    <row r="933" spans="4:4">
      <c r="D933" s="340"/>
    </row>
    <row r="934" spans="4:4">
      <c r="D934" s="340"/>
    </row>
    <row r="935" spans="4:4">
      <c r="D935" s="340"/>
    </row>
    <row r="936" spans="4:4">
      <c r="D936" s="340"/>
    </row>
    <row r="937" spans="4:4">
      <c r="D937" s="340"/>
    </row>
    <row r="938" spans="4:4">
      <c r="D938" s="340"/>
    </row>
    <row r="939" spans="4:4">
      <c r="D939" s="340"/>
    </row>
    <row r="940" spans="4:4">
      <c r="D940" s="340"/>
    </row>
    <row r="941" spans="4:4">
      <c r="D941" s="340"/>
    </row>
    <row r="942" spans="4:4">
      <c r="D942" s="340"/>
    </row>
    <row r="943" spans="4:4">
      <c r="D943" s="340"/>
    </row>
    <row r="944" spans="4:4">
      <c r="D944" s="340"/>
    </row>
    <row r="945" spans="4:4">
      <c r="D945" s="340"/>
    </row>
    <row r="946" spans="4:4">
      <c r="D946" s="340"/>
    </row>
    <row r="947" spans="4:4">
      <c r="D947" s="340"/>
    </row>
    <row r="948" spans="4:4">
      <c r="D948" s="340"/>
    </row>
    <row r="949" spans="4:4">
      <c r="D949" s="340"/>
    </row>
    <row r="950" spans="4:4">
      <c r="D950" s="340"/>
    </row>
    <row r="951" spans="4:4">
      <c r="D951" s="340"/>
    </row>
    <row r="952" spans="4:4">
      <c r="D952" s="340"/>
    </row>
    <row r="953" spans="4:4">
      <c r="D953" s="340"/>
    </row>
    <row r="954" spans="4:4">
      <c r="D954" s="340"/>
    </row>
    <row r="955" spans="4:4">
      <c r="D955" s="340"/>
    </row>
    <row r="956" spans="4:4">
      <c r="D956" s="340"/>
    </row>
    <row r="957" spans="4:4">
      <c r="D957" s="340"/>
    </row>
    <row r="958" spans="4:4">
      <c r="D958" s="340"/>
    </row>
    <row r="959" spans="4:4">
      <c r="D959" s="340"/>
    </row>
    <row r="960" spans="4:4">
      <c r="D960" s="340"/>
    </row>
    <row r="961" spans="4:4">
      <c r="D961" s="340"/>
    </row>
    <row r="962" spans="4:4">
      <c r="D962" s="340"/>
    </row>
    <row r="963" spans="4:4">
      <c r="D963" s="340"/>
    </row>
    <row r="964" spans="4:4">
      <c r="D964" s="340"/>
    </row>
    <row r="965" spans="4:4">
      <c r="D965" s="340"/>
    </row>
    <row r="966" spans="4:4">
      <c r="D966" s="340"/>
    </row>
    <row r="967" spans="4:4">
      <c r="D967" s="340"/>
    </row>
    <row r="968" spans="4:4">
      <c r="D968" s="340"/>
    </row>
    <row r="969" spans="4:4">
      <c r="D969" s="340"/>
    </row>
    <row r="970" spans="4:4">
      <c r="D970" s="340"/>
    </row>
    <row r="971" spans="4:4">
      <c r="D971" s="340"/>
    </row>
    <row r="972" spans="4:4">
      <c r="D972" s="340"/>
    </row>
    <row r="973" spans="4:4">
      <c r="D973" s="340"/>
    </row>
    <row r="974" spans="4:4">
      <c r="D974" s="340"/>
    </row>
    <row r="975" spans="4:4">
      <c r="D975" s="340"/>
    </row>
    <row r="976" spans="4:4">
      <c r="D976" s="340"/>
    </row>
    <row r="977" spans="4:4">
      <c r="D977" s="340"/>
    </row>
    <row r="978" spans="4:4">
      <c r="D978" s="340"/>
    </row>
    <row r="979" spans="4:4">
      <c r="D979" s="340"/>
    </row>
    <row r="980" spans="4:4">
      <c r="D980" s="340"/>
    </row>
    <row r="981" spans="4:4">
      <c r="D981" s="340"/>
    </row>
    <row r="982" spans="4:4">
      <c r="D982" s="340"/>
    </row>
    <row r="983" spans="4:4">
      <c r="D983" s="340"/>
    </row>
    <row r="984" spans="4:4">
      <c r="D984" s="340"/>
    </row>
    <row r="985" spans="4:4">
      <c r="D985" s="340"/>
    </row>
    <row r="986" spans="4:4">
      <c r="D986" s="340"/>
    </row>
    <row r="987" spans="4:4">
      <c r="D987" s="340"/>
    </row>
    <row r="988" spans="4:4">
      <c r="D988" s="340"/>
    </row>
    <row r="989" spans="4:4">
      <c r="D989" s="340"/>
    </row>
    <row r="990" spans="4:4">
      <c r="D990" s="340"/>
    </row>
    <row r="991" spans="4:4">
      <c r="D991" s="340"/>
    </row>
    <row r="992" spans="4:4">
      <c r="D992" s="340"/>
    </row>
    <row r="993" spans="4:4">
      <c r="D993" s="340"/>
    </row>
    <row r="994" spans="4:4">
      <c r="D994" s="340"/>
    </row>
    <row r="995" spans="4:4">
      <c r="D995" s="340"/>
    </row>
    <row r="996" spans="4:4">
      <c r="D996" s="340"/>
    </row>
    <row r="997" spans="4:4">
      <c r="D997" s="340"/>
    </row>
    <row r="998" spans="4:4">
      <c r="D998" s="340"/>
    </row>
    <row r="999" spans="4:4">
      <c r="D999" s="340"/>
    </row>
    <row r="1000" spans="4:4">
      <c r="D1000" s="340"/>
    </row>
    <row r="1001" spans="4:4">
      <c r="D1001" s="340"/>
    </row>
    <row r="1002" spans="4:4">
      <c r="D1002" s="340"/>
    </row>
    <row r="1003" spans="4:4">
      <c r="D1003" s="340"/>
    </row>
    <row r="1004" spans="4:4">
      <c r="D1004" s="340"/>
    </row>
    <row r="1005" spans="4:4">
      <c r="D1005" s="340"/>
    </row>
    <row r="1006" spans="4:4">
      <c r="D1006" s="340"/>
    </row>
    <row r="1007" spans="4:4">
      <c r="D1007" s="340"/>
    </row>
    <row r="1008" spans="4:4">
      <c r="D1008" s="340"/>
    </row>
    <row r="1009" spans="4:4">
      <c r="D1009" s="340"/>
    </row>
    <row r="1010" spans="4:4">
      <c r="D1010" s="340"/>
    </row>
    <row r="1011" spans="4:4">
      <c r="D1011" s="340"/>
    </row>
    <row r="1012" spans="4:4">
      <c r="D1012" s="340"/>
    </row>
    <row r="1013" spans="4:4">
      <c r="D1013" s="340"/>
    </row>
    <row r="1014" spans="4:4">
      <c r="D1014" s="340"/>
    </row>
    <row r="1015" spans="4:4">
      <c r="D1015" s="340"/>
    </row>
    <row r="1016" spans="4:4">
      <c r="D1016" s="340"/>
    </row>
    <row r="1017" spans="4:4">
      <c r="D1017" s="340"/>
    </row>
    <row r="1018" spans="4:4">
      <c r="D1018" s="340"/>
    </row>
    <row r="1019" spans="4:4">
      <c r="D1019" s="340"/>
    </row>
    <row r="1020" spans="4:4">
      <c r="D1020" s="340"/>
    </row>
    <row r="1021" spans="4:4">
      <c r="D1021" s="340"/>
    </row>
    <row r="1022" spans="4:4">
      <c r="D1022" s="340"/>
    </row>
    <row r="1023" spans="4:4">
      <c r="D1023" s="340"/>
    </row>
    <row r="1024" spans="4:4">
      <c r="D1024" s="340"/>
    </row>
    <row r="1025" spans="4:4">
      <c r="D1025" s="340"/>
    </row>
    <row r="1026" spans="4:4">
      <c r="D1026" s="340"/>
    </row>
    <row r="1027" spans="4:4">
      <c r="D1027" s="340"/>
    </row>
    <row r="1028" spans="4:4">
      <c r="D1028" s="340"/>
    </row>
    <row r="1029" spans="4:4">
      <c r="D1029" s="340"/>
    </row>
    <row r="1030" spans="4:4">
      <c r="D1030" s="340"/>
    </row>
    <row r="1031" spans="4:4">
      <c r="D1031" s="340"/>
    </row>
    <row r="1032" spans="4:4">
      <c r="D1032" s="340"/>
    </row>
    <row r="1033" spans="4:4">
      <c r="D1033" s="340"/>
    </row>
    <row r="1034" spans="4:4">
      <c r="D1034" s="340"/>
    </row>
    <row r="1035" spans="4:4">
      <c r="D1035" s="340"/>
    </row>
    <row r="1036" spans="4:4">
      <c r="D1036" s="340"/>
    </row>
    <row r="1037" spans="4:4">
      <c r="D1037" s="340"/>
    </row>
    <row r="1038" spans="4:4">
      <c r="D1038" s="340"/>
    </row>
    <row r="1039" spans="4:4">
      <c r="D1039" s="340"/>
    </row>
    <row r="1040" spans="4:4">
      <c r="D1040" s="340"/>
    </row>
    <row r="1041" spans="4:4">
      <c r="D1041" s="340"/>
    </row>
    <row r="1042" spans="4:4">
      <c r="D1042" s="340"/>
    </row>
    <row r="1043" spans="4:4">
      <c r="D1043" s="340"/>
    </row>
    <row r="1044" spans="4:4">
      <c r="D1044" s="340"/>
    </row>
    <row r="1045" spans="4:4">
      <c r="D1045" s="340"/>
    </row>
    <row r="1046" spans="4:4">
      <c r="D1046" s="340"/>
    </row>
    <row r="1047" spans="4:4">
      <c r="D1047" s="340"/>
    </row>
    <row r="1048" spans="4:4">
      <c r="D1048" s="340"/>
    </row>
    <row r="1049" spans="4:4">
      <c r="D1049" s="340"/>
    </row>
    <row r="1050" spans="4:4">
      <c r="D1050" s="340"/>
    </row>
    <row r="1051" spans="4:4">
      <c r="D1051" s="340"/>
    </row>
    <row r="1052" spans="4:4">
      <c r="D1052" s="340"/>
    </row>
    <row r="1053" spans="4:4">
      <c r="D1053" s="340"/>
    </row>
    <row r="1054" spans="4:4">
      <c r="D1054" s="340"/>
    </row>
    <row r="1055" spans="4:4">
      <c r="D1055" s="340"/>
    </row>
    <row r="1056" spans="4:4">
      <c r="D1056" s="340"/>
    </row>
    <row r="1057" spans="4:4">
      <c r="D1057" s="340"/>
    </row>
    <row r="1058" spans="4:4">
      <c r="D1058" s="340"/>
    </row>
    <row r="1059" spans="4:4">
      <c r="D1059" s="340"/>
    </row>
    <row r="1060" spans="4:4">
      <c r="D1060" s="340"/>
    </row>
    <row r="1061" spans="4:4">
      <c r="D1061" s="340"/>
    </row>
    <row r="1062" spans="4:4">
      <c r="D1062" s="340"/>
    </row>
    <row r="1063" spans="4:4">
      <c r="D1063" s="340"/>
    </row>
    <row r="1064" spans="4:4">
      <c r="D1064" s="340"/>
    </row>
    <row r="1065" spans="4:4">
      <c r="D1065" s="340"/>
    </row>
    <row r="1066" spans="4:4">
      <c r="D1066" s="340"/>
    </row>
    <row r="1067" spans="4:4">
      <c r="D1067" s="340"/>
    </row>
    <row r="1068" spans="4:4">
      <c r="D1068" s="340"/>
    </row>
    <row r="1069" spans="4:4">
      <c r="D1069" s="340"/>
    </row>
    <row r="1070" spans="4:4">
      <c r="D1070" s="340"/>
    </row>
    <row r="1071" spans="4:4">
      <c r="D1071" s="340"/>
    </row>
    <row r="1072" spans="4:4">
      <c r="D1072" s="340"/>
    </row>
    <row r="1073" spans="4:4">
      <c r="D1073" s="340"/>
    </row>
    <row r="1074" spans="4:4">
      <c r="D1074" s="340"/>
    </row>
    <row r="1075" spans="4:4">
      <c r="D1075" s="340"/>
    </row>
    <row r="1076" spans="4:4">
      <c r="D1076" s="340"/>
    </row>
    <row r="1077" spans="4:4">
      <c r="D1077" s="340"/>
    </row>
    <row r="1078" spans="4:4">
      <c r="D1078" s="340"/>
    </row>
    <row r="1079" spans="4:4">
      <c r="D1079" s="340"/>
    </row>
    <row r="1080" spans="4:4">
      <c r="D1080" s="340"/>
    </row>
    <row r="1081" spans="4:4">
      <c r="D1081" s="340"/>
    </row>
    <row r="1082" spans="4:4">
      <c r="D1082" s="340"/>
    </row>
    <row r="1083" spans="4:4">
      <c r="D1083" s="340"/>
    </row>
    <row r="1084" spans="4:4">
      <c r="D1084" s="340"/>
    </row>
    <row r="1085" spans="4:4">
      <c r="D1085" s="340"/>
    </row>
    <row r="1086" spans="4:4">
      <c r="D1086" s="340"/>
    </row>
    <row r="1087" spans="4:4">
      <c r="D1087" s="340"/>
    </row>
    <row r="1088" spans="4:4">
      <c r="D1088" s="340"/>
    </row>
    <row r="1089" spans="4:4">
      <c r="D1089" s="340"/>
    </row>
    <row r="1090" spans="4:4">
      <c r="D1090" s="340"/>
    </row>
    <row r="1091" spans="4:4">
      <c r="D1091" s="340"/>
    </row>
    <row r="1092" spans="4:4">
      <c r="D1092" s="340"/>
    </row>
    <row r="1093" spans="4:4">
      <c r="D1093" s="340"/>
    </row>
    <row r="1094" spans="4:4">
      <c r="D1094" s="340"/>
    </row>
    <row r="1095" spans="4:4">
      <c r="D1095" s="340"/>
    </row>
    <row r="1096" spans="4:4">
      <c r="D1096" s="340"/>
    </row>
    <row r="1097" spans="4:4">
      <c r="D1097" s="340"/>
    </row>
    <row r="1098" spans="4:4">
      <c r="D1098" s="340"/>
    </row>
    <row r="1099" spans="4:4">
      <c r="D1099" s="340"/>
    </row>
    <row r="1100" spans="4:4">
      <c r="D1100" s="340"/>
    </row>
    <row r="1101" spans="4:4">
      <c r="D1101" s="340"/>
    </row>
    <row r="1102" spans="4:4">
      <c r="D1102" s="340"/>
    </row>
    <row r="1103" spans="4:4">
      <c r="D1103" s="340"/>
    </row>
    <row r="1104" spans="4:4">
      <c r="D1104" s="340"/>
    </row>
    <row r="1105" spans="4:4">
      <c r="D1105" s="340"/>
    </row>
    <row r="1106" spans="4:4">
      <c r="D1106" s="340"/>
    </row>
    <row r="1107" spans="4:4">
      <c r="D1107" s="340"/>
    </row>
    <row r="1108" spans="4:4">
      <c r="D1108" s="340"/>
    </row>
    <row r="1109" spans="4:4">
      <c r="D1109" s="340"/>
    </row>
    <row r="1110" spans="4:4">
      <c r="D1110" s="340"/>
    </row>
    <row r="1111" spans="4:4">
      <c r="D1111" s="340"/>
    </row>
    <row r="1112" spans="4:4">
      <c r="D1112" s="340"/>
    </row>
    <row r="1113" spans="4:4">
      <c r="D1113" s="340"/>
    </row>
    <row r="1114" spans="4:4">
      <c r="D1114" s="340"/>
    </row>
    <row r="1115" spans="4:4">
      <c r="D1115" s="340"/>
    </row>
    <row r="1116" spans="4:4">
      <c r="D1116" s="340"/>
    </row>
    <row r="1117" spans="4:4">
      <c r="D1117" s="340"/>
    </row>
    <row r="1118" spans="4:4">
      <c r="D1118" s="340"/>
    </row>
    <row r="1119" spans="4:4">
      <c r="D1119" s="340"/>
    </row>
    <row r="1120" spans="4:4">
      <c r="D1120" s="340"/>
    </row>
    <row r="1121" spans="4:4">
      <c r="D1121" s="340"/>
    </row>
    <row r="1122" spans="4:4">
      <c r="D1122" s="340"/>
    </row>
    <row r="1123" spans="4:4">
      <c r="D1123" s="340"/>
    </row>
    <row r="1124" spans="4:4">
      <c r="D1124" s="340"/>
    </row>
    <row r="1125" spans="4:4">
      <c r="D1125" s="340"/>
    </row>
    <row r="1126" spans="4:4">
      <c r="D1126" s="340"/>
    </row>
    <row r="1127" spans="4:4">
      <c r="D1127" s="340"/>
    </row>
    <row r="1128" spans="4:4">
      <c r="D1128" s="340"/>
    </row>
    <row r="1129" spans="4:4">
      <c r="D1129" s="340"/>
    </row>
    <row r="1130" spans="4:4">
      <c r="D1130" s="340"/>
    </row>
    <row r="1131" spans="4:4">
      <c r="D1131" s="340"/>
    </row>
    <row r="1132" spans="4:4">
      <c r="D1132" s="340"/>
    </row>
    <row r="1133" spans="4:4">
      <c r="D1133" s="340"/>
    </row>
    <row r="1134" spans="4:4">
      <c r="D1134" s="340"/>
    </row>
    <row r="1135" spans="4:4">
      <c r="D1135" s="340"/>
    </row>
    <row r="1136" spans="4:4">
      <c r="D1136" s="340"/>
    </row>
    <row r="1137" spans="4:4">
      <c r="D1137" s="340"/>
    </row>
    <row r="1138" spans="4:4">
      <c r="D1138" s="340"/>
    </row>
    <row r="1139" spans="4:4">
      <c r="D1139" s="340"/>
    </row>
    <row r="1140" spans="4:4">
      <c r="D1140" s="340"/>
    </row>
    <row r="1141" spans="4:4">
      <c r="D1141" s="340"/>
    </row>
    <row r="1142" spans="4:4">
      <c r="D1142" s="340"/>
    </row>
    <row r="1143" spans="4:4">
      <c r="D1143" s="340"/>
    </row>
    <row r="1144" spans="4:4">
      <c r="D1144" s="340"/>
    </row>
    <row r="1145" spans="4:4">
      <c r="D1145" s="340"/>
    </row>
    <row r="1146" spans="4:4">
      <c r="D1146" s="340"/>
    </row>
    <row r="1147" spans="4:4">
      <c r="D1147" s="340"/>
    </row>
    <row r="1148" spans="4:4">
      <c r="D1148" s="340"/>
    </row>
    <row r="1149" spans="4:4">
      <c r="D1149" s="340"/>
    </row>
    <row r="1150" spans="4:4">
      <c r="D1150" s="340"/>
    </row>
    <row r="1151" spans="4:4">
      <c r="D1151" s="340"/>
    </row>
    <row r="1152" spans="4:4">
      <c r="D1152" s="340"/>
    </row>
    <row r="1153" spans="4:4">
      <c r="D1153" s="340"/>
    </row>
    <row r="1154" spans="4:4">
      <c r="D1154" s="340"/>
    </row>
    <row r="1155" spans="4:4">
      <c r="D1155" s="340"/>
    </row>
    <row r="1156" spans="4:4">
      <c r="D1156" s="340"/>
    </row>
    <row r="1157" spans="4:4">
      <c r="D1157" s="340"/>
    </row>
    <row r="1158" spans="4:4">
      <c r="D1158" s="340"/>
    </row>
    <row r="1159" spans="4:4">
      <c r="D1159" s="340"/>
    </row>
    <row r="1160" spans="4:4">
      <c r="D1160" s="340"/>
    </row>
    <row r="1161" spans="4:4">
      <c r="D1161" s="340"/>
    </row>
    <row r="1162" spans="4:4">
      <c r="D1162" s="340"/>
    </row>
    <row r="1163" spans="4:4">
      <c r="D1163" s="340"/>
    </row>
    <row r="1164" spans="4:4">
      <c r="D1164" s="340"/>
    </row>
    <row r="1165" spans="4:4">
      <c r="D1165" s="340"/>
    </row>
    <row r="1166" spans="4:4">
      <c r="D1166" s="340"/>
    </row>
    <row r="1167" spans="4:4">
      <c r="D1167" s="340"/>
    </row>
    <row r="1168" spans="4:4">
      <c r="D1168" s="340"/>
    </row>
    <row r="1169" spans="4:4">
      <c r="D1169" s="340"/>
    </row>
    <row r="1170" spans="4:4">
      <c r="D1170" s="340"/>
    </row>
    <row r="1171" spans="4:4">
      <c r="D1171" s="340"/>
    </row>
    <row r="1172" spans="4:4">
      <c r="D1172" s="340"/>
    </row>
    <row r="1173" spans="4:4">
      <c r="D1173" s="340"/>
    </row>
    <row r="1174" spans="4:4">
      <c r="D1174" s="340"/>
    </row>
    <row r="1175" spans="4:4">
      <c r="D1175" s="340"/>
    </row>
    <row r="1176" spans="4:4">
      <c r="D1176" s="340"/>
    </row>
    <row r="1177" spans="4:4">
      <c r="D1177" s="340"/>
    </row>
    <row r="1178" spans="4:4">
      <c r="D1178" s="340"/>
    </row>
    <row r="1179" spans="4:4">
      <c r="D1179" s="340"/>
    </row>
    <row r="1180" spans="4:4">
      <c r="D1180" s="340"/>
    </row>
    <row r="1181" spans="4:4">
      <c r="D1181" s="340"/>
    </row>
    <row r="1182" spans="4:4">
      <c r="D1182" s="340"/>
    </row>
    <row r="1183" spans="4:4">
      <c r="D1183" s="340"/>
    </row>
    <row r="1184" spans="4:4">
      <c r="D1184" s="340"/>
    </row>
    <row r="1185" spans="4:4">
      <c r="D1185" s="340"/>
    </row>
    <row r="1186" spans="4:4">
      <c r="D1186" s="340"/>
    </row>
    <row r="1187" spans="4:4">
      <c r="D1187" s="340"/>
    </row>
    <row r="1188" spans="4:4">
      <c r="D1188" s="340"/>
    </row>
    <row r="1189" spans="4:4">
      <c r="D1189" s="340"/>
    </row>
    <row r="1190" spans="4:4">
      <c r="D1190" s="340"/>
    </row>
    <row r="1191" spans="4:4">
      <c r="D1191" s="340"/>
    </row>
    <row r="1192" spans="4:4">
      <c r="D1192" s="340"/>
    </row>
    <row r="1193" spans="4:4">
      <c r="D1193" s="340"/>
    </row>
    <row r="1194" spans="4:4">
      <c r="D1194" s="340"/>
    </row>
    <row r="1195" spans="4:4">
      <c r="D1195" s="340"/>
    </row>
    <row r="1196" spans="4:4">
      <c r="D1196" s="340"/>
    </row>
    <row r="1197" spans="4:4">
      <c r="D1197" s="340"/>
    </row>
    <row r="1198" spans="4:4">
      <c r="D1198" s="340"/>
    </row>
    <row r="1199" spans="4:4">
      <c r="D1199" s="340"/>
    </row>
    <row r="1200" spans="4:4">
      <c r="D1200" s="340"/>
    </row>
    <row r="1201" spans="4:4">
      <c r="D1201" s="340"/>
    </row>
    <row r="1202" spans="4:4">
      <c r="D1202" s="340"/>
    </row>
    <row r="1203" spans="4:4">
      <c r="D1203" s="340"/>
    </row>
    <row r="1204" spans="4:4">
      <c r="D1204" s="340"/>
    </row>
    <row r="1205" spans="4:4">
      <c r="D1205" s="340"/>
    </row>
    <row r="1206" spans="4:4">
      <c r="D1206" s="340"/>
    </row>
    <row r="1207" spans="4:4">
      <c r="D1207" s="340"/>
    </row>
    <row r="1208" spans="4:4">
      <c r="D1208" s="340"/>
    </row>
    <row r="1209" spans="4:4">
      <c r="D1209" s="340"/>
    </row>
    <row r="1210" spans="4:4">
      <c r="D1210" s="340"/>
    </row>
    <row r="1211" spans="4:4">
      <c r="D1211" s="340"/>
    </row>
    <row r="1212" spans="4:4">
      <c r="D1212" s="340"/>
    </row>
    <row r="1213" spans="4:4">
      <c r="D1213" s="340"/>
    </row>
    <row r="1214" spans="4:4">
      <c r="D1214" s="340"/>
    </row>
    <row r="1215" spans="4:4">
      <c r="D1215" s="340"/>
    </row>
    <row r="1216" spans="4:4">
      <c r="D1216" s="340"/>
    </row>
    <row r="1217" spans="4:4">
      <c r="D1217" s="340"/>
    </row>
    <row r="1218" spans="4:4">
      <c r="D1218" s="340"/>
    </row>
    <row r="1219" spans="4:4">
      <c r="D1219" s="340"/>
    </row>
    <row r="1220" spans="4:4">
      <c r="D1220" s="340"/>
    </row>
    <row r="1221" spans="4:4">
      <c r="D1221" s="340"/>
    </row>
    <row r="1222" spans="4:4">
      <c r="D1222" s="340"/>
    </row>
    <row r="1223" spans="4:4">
      <c r="D1223" s="340"/>
    </row>
    <row r="1224" spans="4:4">
      <c r="D1224" s="340"/>
    </row>
    <row r="1225" spans="4:4">
      <c r="D1225" s="340"/>
    </row>
    <row r="1226" spans="4:4">
      <c r="D1226" s="340"/>
    </row>
    <row r="1227" spans="4:4">
      <c r="D1227" s="340"/>
    </row>
    <row r="1228" spans="4:4">
      <c r="D1228" s="340"/>
    </row>
    <row r="1229" spans="4:4">
      <c r="D1229" s="340"/>
    </row>
    <row r="1230" spans="4:4">
      <c r="D1230" s="340"/>
    </row>
    <row r="1231" spans="4:4">
      <c r="D1231" s="340"/>
    </row>
    <row r="1232" spans="4:4">
      <c r="D1232" s="340"/>
    </row>
    <row r="1233" spans="4:4">
      <c r="D1233" s="340"/>
    </row>
    <row r="1234" spans="4:4">
      <c r="D1234" s="340"/>
    </row>
    <row r="1235" spans="4:4">
      <c r="D1235" s="340"/>
    </row>
    <row r="1236" spans="4:4">
      <c r="D1236" s="340"/>
    </row>
    <row r="1237" spans="4:4">
      <c r="D1237" s="340"/>
    </row>
    <row r="1238" spans="4:4">
      <c r="D1238" s="340"/>
    </row>
    <row r="1239" spans="4:4">
      <c r="D1239" s="340"/>
    </row>
    <row r="1240" spans="4:4">
      <c r="D1240" s="340"/>
    </row>
    <row r="1241" spans="4:4">
      <c r="D1241" s="340"/>
    </row>
    <row r="1242" spans="4:4">
      <c r="D1242" s="340"/>
    </row>
    <row r="1243" spans="4:4">
      <c r="D1243" s="340"/>
    </row>
    <row r="1244" spans="4:4">
      <c r="D1244" s="340"/>
    </row>
    <row r="1245" spans="4:4">
      <c r="D1245" s="340"/>
    </row>
    <row r="1246" spans="4:4">
      <c r="D1246" s="340"/>
    </row>
    <row r="1247" spans="4:4">
      <c r="D1247" s="340"/>
    </row>
    <row r="1248" spans="4:4">
      <c r="D1248" s="340"/>
    </row>
    <row r="1249" spans="4:4">
      <c r="D1249" s="340"/>
    </row>
    <row r="1250" spans="4:4">
      <c r="D1250" s="340"/>
    </row>
    <row r="1251" spans="4:4">
      <c r="D1251" s="340"/>
    </row>
    <row r="1252" spans="4:4">
      <c r="D1252" s="340"/>
    </row>
    <row r="1253" spans="4:4">
      <c r="D1253" s="340"/>
    </row>
    <row r="1254" spans="4:4">
      <c r="D1254" s="340"/>
    </row>
    <row r="1255" spans="4:4">
      <c r="D1255" s="340"/>
    </row>
    <row r="1256" spans="4:4">
      <c r="D1256" s="340"/>
    </row>
    <row r="1257" spans="4:4">
      <c r="D1257" s="340"/>
    </row>
    <row r="1258" spans="4:4">
      <c r="D1258" s="340"/>
    </row>
    <row r="1259" spans="4:4">
      <c r="D1259" s="340"/>
    </row>
    <row r="1260" spans="4:4">
      <c r="D1260" s="340"/>
    </row>
    <row r="1261" spans="4:4">
      <c r="D1261" s="340"/>
    </row>
    <row r="1262" spans="4:4">
      <c r="D1262" s="340"/>
    </row>
    <row r="1263" spans="4:4">
      <c r="D1263" s="340"/>
    </row>
    <row r="1264" spans="4:4">
      <c r="D1264" s="340"/>
    </row>
    <row r="1265" spans="4:4">
      <c r="D1265" s="340"/>
    </row>
    <row r="1266" spans="4:4">
      <c r="D1266" s="340"/>
    </row>
    <row r="1267" spans="4:4">
      <c r="D1267" s="340"/>
    </row>
    <row r="1268" spans="4:4">
      <c r="D1268" s="340"/>
    </row>
    <row r="1269" spans="4:4">
      <c r="D1269" s="340"/>
    </row>
    <row r="1270" spans="4:4">
      <c r="D1270" s="340"/>
    </row>
    <row r="1271" spans="4:4">
      <c r="D1271" s="340"/>
    </row>
    <row r="1272" spans="4:4">
      <c r="D1272" s="340"/>
    </row>
    <row r="1273" spans="4:4">
      <c r="D1273" s="340"/>
    </row>
    <row r="1274" spans="4:4">
      <c r="D1274" s="340"/>
    </row>
    <row r="1275" spans="4:4">
      <c r="D1275" s="340"/>
    </row>
    <row r="1276" spans="4:4">
      <c r="D1276" s="340"/>
    </row>
    <row r="1277" spans="4:4">
      <c r="D1277" s="340"/>
    </row>
    <row r="1278" spans="4:4">
      <c r="D1278" s="340"/>
    </row>
    <row r="1279" spans="4:4">
      <c r="D1279" s="340"/>
    </row>
    <row r="1280" spans="4:4">
      <c r="D1280" s="340"/>
    </row>
    <row r="1281" spans="4:4">
      <c r="D1281" s="340"/>
    </row>
    <row r="1282" spans="4:4">
      <c r="D1282" s="340"/>
    </row>
    <row r="1283" spans="4:4">
      <c r="D1283" s="340"/>
    </row>
    <row r="1284" spans="4:4">
      <c r="D1284" s="340"/>
    </row>
    <row r="1285" spans="4:4">
      <c r="D1285" s="340"/>
    </row>
    <row r="1286" spans="4:4">
      <c r="D1286" s="340"/>
    </row>
    <row r="1287" spans="4:4">
      <c r="D1287" s="340"/>
    </row>
    <row r="1288" spans="4:4">
      <c r="D1288" s="340"/>
    </row>
    <row r="1289" spans="4:4">
      <c r="D1289" s="340"/>
    </row>
    <row r="1290" spans="4:4">
      <c r="D1290" s="340"/>
    </row>
    <row r="1291" spans="4:4">
      <c r="D1291" s="340"/>
    </row>
    <row r="1292" spans="4:4">
      <c r="D1292" s="340"/>
    </row>
    <row r="1293" spans="4:4">
      <c r="D1293" s="340"/>
    </row>
    <row r="1294" spans="4:4">
      <c r="D1294" s="340"/>
    </row>
    <row r="1295" spans="4:4">
      <c r="D1295" s="340"/>
    </row>
    <row r="1296" spans="4:4">
      <c r="D1296" s="340"/>
    </row>
    <row r="1297" spans="4:4">
      <c r="D1297" s="340"/>
    </row>
    <row r="1298" spans="4:4">
      <c r="D1298" s="340"/>
    </row>
    <row r="1299" spans="4:4">
      <c r="D1299" s="340"/>
    </row>
    <row r="1300" spans="4:4">
      <c r="D1300" s="340"/>
    </row>
    <row r="1301" spans="4:4">
      <c r="D1301" s="340"/>
    </row>
    <row r="1302" spans="4:4">
      <c r="D1302" s="340"/>
    </row>
    <row r="1303" spans="4:4">
      <c r="D1303" s="340"/>
    </row>
    <row r="1304" spans="4:4">
      <c r="D1304" s="340"/>
    </row>
    <row r="1305" spans="4:4">
      <c r="D1305" s="340"/>
    </row>
    <row r="1306" spans="4:4">
      <c r="D1306" s="340"/>
    </row>
    <row r="1307" spans="4:4">
      <c r="D1307" s="340"/>
    </row>
    <row r="1308" spans="4:4">
      <c r="D1308" s="340"/>
    </row>
    <row r="1309" spans="4:4">
      <c r="D1309" s="340"/>
    </row>
    <row r="1310" spans="4:4">
      <c r="D1310" s="340"/>
    </row>
    <row r="1311" spans="4:4">
      <c r="D1311" s="340"/>
    </row>
    <row r="1312" spans="4:4">
      <c r="D1312" s="340"/>
    </row>
    <row r="1313" spans="4:4">
      <c r="D1313" s="340"/>
    </row>
    <row r="1314" spans="4:4">
      <c r="D1314" s="340"/>
    </row>
    <row r="1315" spans="4:4">
      <c r="D1315" s="340"/>
    </row>
    <row r="1316" spans="4:4">
      <c r="D1316" s="340"/>
    </row>
    <row r="1317" spans="4:4">
      <c r="D1317" s="340"/>
    </row>
    <row r="1318" spans="4:4">
      <c r="D1318" s="340"/>
    </row>
    <row r="1319" spans="4:4">
      <c r="D1319" s="340"/>
    </row>
    <row r="1320" spans="4:4">
      <c r="D1320" s="340"/>
    </row>
    <row r="1321" spans="4:4">
      <c r="D1321" s="340"/>
    </row>
    <row r="1322" spans="4:4">
      <c r="D1322" s="340"/>
    </row>
    <row r="1323" spans="4:4">
      <c r="D1323" s="340"/>
    </row>
    <row r="1324" spans="4:4">
      <c r="D1324" s="340"/>
    </row>
    <row r="1325" spans="4:4">
      <c r="D1325" s="340"/>
    </row>
    <row r="1326" spans="4:4">
      <c r="D1326" s="340"/>
    </row>
    <row r="1327" spans="4:4">
      <c r="D1327" s="340"/>
    </row>
    <row r="1328" spans="4:4">
      <c r="D1328" s="340"/>
    </row>
    <row r="1329" spans="4:4">
      <c r="D1329" s="340"/>
    </row>
    <row r="1330" spans="4:4">
      <c r="D1330" s="340"/>
    </row>
    <row r="1331" spans="4:4">
      <c r="D1331" s="340"/>
    </row>
    <row r="1332" spans="4:4">
      <c r="D1332" s="340"/>
    </row>
    <row r="1333" spans="4:4">
      <c r="D1333" s="340"/>
    </row>
    <row r="1334" spans="4:4">
      <c r="D1334" s="340"/>
    </row>
    <row r="1335" spans="4:4">
      <c r="D1335" s="340"/>
    </row>
    <row r="1336" spans="4:4">
      <c r="D1336" s="340"/>
    </row>
    <row r="1337" spans="4:4">
      <c r="D1337" s="340"/>
    </row>
    <row r="1338" spans="4:4">
      <c r="D1338" s="340"/>
    </row>
    <row r="1339" spans="4:4">
      <c r="D1339" s="340"/>
    </row>
    <row r="1340" spans="4:4">
      <c r="D1340" s="340"/>
    </row>
    <row r="1341" spans="4:4">
      <c r="D1341" s="340"/>
    </row>
    <row r="1342" spans="4:4">
      <c r="D1342" s="340"/>
    </row>
    <row r="1343" spans="4:4">
      <c r="D1343" s="340"/>
    </row>
    <row r="1344" spans="4:4">
      <c r="D1344" s="340"/>
    </row>
    <row r="1345" spans="4:4">
      <c r="D1345" s="340"/>
    </row>
    <row r="1346" spans="4:4">
      <c r="D1346" s="340"/>
    </row>
    <row r="1347" spans="4:4">
      <c r="D1347" s="340"/>
    </row>
    <row r="1348" spans="4:4">
      <c r="D1348" s="340"/>
    </row>
    <row r="1349" spans="4:4">
      <c r="D1349" s="340"/>
    </row>
    <row r="1350" spans="4:4">
      <c r="D1350" s="340"/>
    </row>
    <row r="1351" spans="4:4">
      <c r="D1351" s="340"/>
    </row>
    <row r="1352" spans="4:4">
      <c r="D1352" s="340"/>
    </row>
    <row r="1353" spans="4:4">
      <c r="D1353" s="340"/>
    </row>
    <row r="1354" spans="4:4">
      <c r="D1354" s="340"/>
    </row>
    <row r="1355" spans="4:4">
      <c r="D1355" s="340"/>
    </row>
    <row r="1356" spans="4:4">
      <c r="D1356" s="340"/>
    </row>
    <row r="1357" spans="4:4">
      <c r="D1357" s="340"/>
    </row>
    <row r="1358" spans="4:4">
      <c r="D1358" s="340"/>
    </row>
    <row r="1359" spans="4:4">
      <c r="D1359" s="340"/>
    </row>
    <row r="1360" spans="4:4">
      <c r="D1360" s="340"/>
    </row>
    <row r="1361" spans="4:4">
      <c r="D1361" s="340"/>
    </row>
    <row r="1362" spans="4:4">
      <c r="D1362" s="340"/>
    </row>
    <row r="1363" spans="4:4">
      <c r="D1363" s="340"/>
    </row>
    <row r="1364" spans="4:4">
      <c r="D1364" s="340"/>
    </row>
    <row r="1365" spans="4:4">
      <c r="D1365" s="340"/>
    </row>
    <row r="1366" spans="4:4">
      <c r="D1366" s="340"/>
    </row>
    <row r="1367" spans="4:4">
      <c r="D1367" s="340"/>
    </row>
    <row r="1368" spans="4:4">
      <c r="D1368" s="340"/>
    </row>
    <row r="1369" spans="4:4">
      <c r="D1369" s="340"/>
    </row>
    <row r="1370" spans="4:4">
      <c r="D1370" s="340"/>
    </row>
    <row r="1371" spans="4:4">
      <c r="D1371" s="340"/>
    </row>
    <row r="1372" spans="4:4">
      <c r="D1372" s="340"/>
    </row>
    <row r="1373" spans="4:4">
      <c r="D1373" s="340"/>
    </row>
    <row r="1374" spans="4:4">
      <c r="D1374" s="340"/>
    </row>
    <row r="1375" spans="4:4">
      <c r="D1375" s="340"/>
    </row>
    <row r="1376" spans="4:4">
      <c r="D1376" s="340"/>
    </row>
    <row r="1377" spans="4:4">
      <c r="D1377" s="340"/>
    </row>
    <row r="1378" spans="4:4">
      <c r="D1378" s="340"/>
    </row>
    <row r="1379" spans="4:4">
      <c r="D1379" s="340"/>
    </row>
    <row r="1380" spans="4:4">
      <c r="D1380" s="340"/>
    </row>
    <row r="1381" spans="4:4">
      <c r="D1381" s="340"/>
    </row>
    <row r="1382" spans="4:4">
      <c r="D1382" s="340"/>
    </row>
    <row r="1383" spans="4:4">
      <c r="D1383" s="340"/>
    </row>
    <row r="1384" spans="4:4">
      <c r="D1384" s="340"/>
    </row>
    <row r="1385" spans="4:4">
      <c r="D1385" s="340"/>
    </row>
    <row r="1386" spans="4:4">
      <c r="D1386" s="340"/>
    </row>
    <row r="1387" spans="4:4">
      <c r="D1387" s="340"/>
    </row>
    <row r="1388" spans="4:4">
      <c r="D1388" s="340"/>
    </row>
    <row r="1389" spans="4:4">
      <c r="D1389" s="340"/>
    </row>
    <row r="1390" spans="4:4">
      <c r="D1390" s="340"/>
    </row>
    <row r="1391" spans="4:4">
      <c r="D1391" s="340"/>
    </row>
    <row r="1392" spans="4:4">
      <c r="D1392" s="340"/>
    </row>
    <row r="1393" spans="4:4">
      <c r="D1393" s="340"/>
    </row>
    <row r="1394" spans="4:4">
      <c r="D1394" s="340"/>
    </row>
    <row r="1395" spans="4:4">
      <c r="D1395" s="340"/>
    </row>
    <row r="1396" spans="4:4">
      <c r="D1396" s="340"/>
    </row>
    <row r="1397" spans="4:4">
      <c r="D1397" s="340"/>
    </row>
    <row r="1398" spans="4:4">
      <c r="D1398" s="340"/>
    </row>
    <row r="1399" spans="4:4">
      <c r="D1399" s="340"/>
    </row>
    <row r="1400" spans="4:4">
      <c r="D1400" s="340"/>
    </row>
    <row r="1401" spans="4:4">
      <c r="D1401" s="340"/>
    </row>
    <row r="1402" spans="4:4">
      <c r="D1402" s="340"/>
    </row>
    <row r="1403" spans="4:4">
      <c r="D1403" s="340"/>
    </row>
    <row r="1404" spans="4:4">
      <c r="D1404" s="340"/>
    </row>
    <row r="1405" spans="4:4">
      <c r="D1405" s="340"/>
    </row>
    <row r="1406" spans="4:4">
      <c r="D1406" s="340"/>
    </row>
    <row r="1407" spans="4:4">
      <c r="D1407" s="340"/>
    </row>
    <row r="1408" spans="4:4">
      <c r="D1408" s="340"/>
    </row>
    <row r="1409" spans="4:4">
      <c r="D1409" s="340"/>
    </row>
    <row r="1410" spans="4:4">
      <c r="D1410" s="340"/>
    </row>
    <row r="1411" spans="4:4">
      <c r="D1411" s="340"/>
    </row>
    <row r="1412" spans="4:4">
      <c r="D1412" s="340"/>
    </row>
    <row r="1413" spans="4:4">
      <c r="D1413" s="340"/>
    </row>
    <row r="1414" spans="4:4">
      <c r="D1414" s="340"/>
    </row>
    <row r="1415" spans="4:4">
      <c r="D1415" s="340"/>
    </row>
    <row r="1416" spans="4:4">
      <c r="D1416" s="340"/>
    </row>
    <row r="1417" spans="4:4">
      <c r="D1417" s="340"/>
    </row>
    <row r="1418" spans="4:4">
      <c r="D1418" s="340"/>
    </row>
    <row r="1419" spans="4:4">
      <c r="D1419" s="340"/>
    </row>
    <row r="1420" spans="4:4">
      <c r="D1420" s="340"/>
    </row>
    <row r="1421" spans="4:4">
      <c r="D1421" s="340"/>
    </row>
    <row r="1422" spans="4:4">
      <c r="D1422" s="340"/>
    </row>
    <row r="1423" spans="4:4">
      <c r="D1423" s="340"/>
    </row>
    <row r="1424" spans="4:4">
      <c r="D1424" s="340"/>
    </row>
    <row r="1425" spans="4:4">
      <c r="D1425" s="340"/>
    </row>
    <row r="1426" spans="4:4">
      <c r="D1426" s="340"/>
    </row>
    <row r="1427" spans="4:4">
      <c r="D1427" s="340"/>
    </row>
    <row r="1428" spans="4:4">
      <c r="D1428" s="340"/>
    </row>
    <row r="1429" spans="4:4">
      <c r="D1429" s="340"/>
    </row>
    <row r="1430" spans="4:4">
      <c r="D1430" s="340"/>
    </row>
    <row r="1431" spans="4:4">
      <c r="D1431" s="340"/>
    </row>
    <row r="1432" spans="4:4">
      <c r="D1432" s="340"/>
    </row>
    <row r="1433" spans="4:4">
      <c r="D1433" s="340"/>
    </row>
    <row r="1434" spans="4:4">
      <c r="D1434" s="340"/>
    </row>
    <row r="1435" spans="4:4">
      <c r="D1435" s="340"/>
    </row>
    <row r="1436" spans="4:4">
      <c r="D1436" s="340"/>
    </row>
    <row r="1437" spans="4:4">
      <c r="D1437" s="340"/>
    </row>
    <row r="1438" spans="4:4">
      <c r="D1438" s="340"/>
    </row>
    <row r="1439" spans="4:4">
      <c r="D1439" s="340"/>
    </row>
    <row r="1440" spans="4:4">
      <c r="D1440" s="340"/>
    </row>
    <row r="1441" spans="4:4">
      <c r="D1441" s="340"/>
    </row>
    <row r="1442" spans="4:4">
      <c r="D1442" s="340"/>
    </row>
    <row r="1443" spans="4:4">
      <c r="D1443" s="340"/>
    </row>
    <row r="1444" spans="4:4">
      <c r="D1444" s="340"/>
    </row>
    <row r="1445" spans="4:4">
      <c r="D1445" s="340"/>
    </row>
    <row r="1446" spans="4:4">
      <c r="D1446" s="340"/>
    </row>
    <row r="1447" spans="4:4">
      <c r="D1447" s="340"/>
    </row>
    <row r="1448" spans="4:4">
      <c r="D1448" s="340"/>
    </row>
    <row r="1449" spans="4:4">
      <c r="D1449" s="340"/>
    </row>
    <row r="1450" spans="4:4">
      <c r="D1450" s="340"/>
    </row>
    <row r="1451" spans="4:4">
      <c r="D1451" s="340"/>
    </row>
    <row r="1452" spans="4:4">
      <c r="D1452" s="340"/>
    </row>
    <row r="1453" spans="4:4">
      <c r="D1453" s="340"/>
    </row>
    <row r="1454" spans="4:4">
      <c r="D1454" s="340"/>
    </row>
    <row r="1455" spans="4:4">
      <c r="D1455" s="340"/>
    </row>
    <row r="1456" spans="4:4">
      <c r="D1456" s="340"/>
    </row>
    <row r="1457" spans="4:4">
      <c r="D1457" s="340"/>
    </row>
    <row r="1458" spans="4:4">
      <c r="D1458" s="340"/>
    </row>
    <row r="1459" spans="4:4">
      <c r="D1459" s="340"/>
    </row>
    <row r="1460" spans="4:4">
      <c r="D1460" s="340"/>
    </row>
    <row r="1461" spans="4:4">
      <c r="D1461" s="340"/>
    </row>
    <row r="1462" spans="4:4">
      <c r="D1462" s="340"/>
    </row>
    <row r="1463" spans="4:4">
      <c r="D1463" s="340"/>
    </row>
    <row r="1464" spans="4:4">
      <c r="D1464" s="340"/>
    </row>
    <row r="1465" spans="4:4">
      <c r="D1465" s="340"/>
    </row>
    <row r="1466" spans="4:4">
      <c r="D1466" s="340"/>
    </row>
    <row r="1467" spans="4:4">
      <c r="D1467" s="340"/>
    </row>
    <row r="1468" spans="4:4">
      <c r="D1468" s="340"/>
    </row>
    <row r="1469" spans="4:4">
      <c r="D1469" s="340"/>
    </row>
    <row r="1470" spans="4:4">
      <c r="D1470" s="340"/>
    </row>
    <row r="1471" spans="4:4">
      <c r="D1471" s="340"/>
    </row>
    <row r="1472" spans="4:4">
      <c r="D1472" s="340"/>
    </row>
    <row r="1473" spans="4:4">
      <c r="D1473" s="340"/>
    </row>
    <row r="1474" spans="4:4">
      <c r="D1474" s="340"/>
    </row>
    <row r="1475" spans="4:4">
      <c r="D1475" s="340"/>
    </row>
    <row r="1476" spans="4:4">
      <c r="D1476" s="340"/>
    </row>
    <row r="1477" spans="4:4">
      <c r="D1477" s="340"/>
    </row>
    <row r="1478" spans="4:4">
      <c r="D1478" s="340"/>
    </row>
    <row r="1479" spans="4:4">
      <c r="D1479" s="340"/>
    </row>
    <row r="1480" spans="4:4">
      <c r="D1480" s="340"/>
    </row>
    <row r="1481" spans="4:4">
      <c r="D1481" s="340"/>
    </row>
    <row r="1482" spans="4:4">
      <c r="D1482" s="340"/>
    </row>
    <row r="1483" spans="4:4">
      <c r="D1483" s="340"/>
    </row>
    <row r="1484" spans="4:4">
      <c r="D1484" s="340"/>
    </row>
    <row r="1485" spans="4:4">
      <c r="D1485" s="340"/>
    </row>
    <row r="1486" spans="4:4">
      <c r="D1486" s="340"/>
    </row>
    <row r="1487" spans="4:4">
      <c r="D1487" s="340"/>
    </row>
    <row r="1488" spans="4:4">
      <c r="D1488" s="340"/>
    </row>
    <row r="1489" spans="4:4">
      <c r="D1489" s="340"/>
    </row>
    <row r="1490" spans="4:4">
      <c r="D1490" s="340"/>
    </row>
    <row r="1491" spans="4:4">
      <c r="D1491" s="340"/>
    </row>
    <row r="1492" spans="4:4">
      <c r="D1492" s="340"/>
    </row>
    <row r="1493" spans="4:4">
      <c r="D1493" s="340"/>
    </row>
    <row r="1494" spans="4:4">
      <c r="D1494" s="340"/>
    </row>
    <row r="1495" spans="4:4">
      <c r="D1495" s="340"/>
    </row>
    <row r="1496" spans="4:4">
      <c r="D1496" s="340"/>
    </row>
    <row r="1497" spans="4:4">
      <c r="D1497" s="340"/>
    </row>
    <row r="1498" spans="4:4">
      <c r="D1498" s="340"/>
    </row>
    <row r="1499" spans="4:4">
      <c r="D1499" s="340"/>
    </row>
    <row r="1500" spans="4:4">
      <c r="D1500" s="340"/>
    </row>
    <row r="1501" spans="4:4">
      <c r="D1501" s="340"/>
    </row>
    <row r="1502" spans="4:4">
      <c r="D1502" s="340"/>
    </row>
    <row r="1503" spans="4:4">
      <c r="D1503" s="340"/>
    </row>
    <row r="1504" spans="4:4">
      <c r="D1504" s="340"/>
    </row>
    <row r="1505" spans="4:4">
      <c r="D1505" s="340"/>
    </row>
    <row r="1506" spans="4:4">
      <c r="D1506" s="340"/>
    </row>
    <row r="1507" spans="4:4">
      <c r="D1507" s="340"/>
    </row>
    <row r="1508" spans="4:4">
      <c r="D1508" s="340"/>
    </row>
    <row r="1509" spans="4:4">
      <c r="D1509" s="340"/>
    </row>
    <row r="1510" spans="4:4">
      <c r="D1510" s="340"/>
    </row>
    <row r="1511" spans="4:4">
      <c r="D1511" s="340"/>
    </row>
    <row r="1512" spans="4:4">
      <c r="D1512" s="340"/>
    </row>
    <row r="1513" spans="4:4">
      <c r="D1513" s="340"/>
    </row>
    <row r="1514" spans="4:4">
      <c r="D1514" s="340"/>
    </row>
    <row r="1515" spans="4:4">
      <c r="D1515" s="340"/>
    </row>
    <row r="1516" spans="4:4">
      <c r="D1516" s="340"/>
    </row>
    <row r="1517" spans="4:4">
      <c r="D1517" s="340"/>
    </row>
    <row r="1518" spans="4:4">
      <c r="D1518" s="340"/>
    </row>
    <row r="1519" spans="4:4">
      <c r="D1519" s="340"/>
    </row>
    <row r="1520" spans="4:4">
      <c r="D1520" s="340"/>
    </row>
    <row r="1521" spans="4:4">
      <c r="D1521" s="340"/>
    </row>
    <row r="1522" spans="4:4">
      <c r="D1522" s="340"/>
    </row>
    <row r="1523" spans="4:4">
      <c r="D1523" s="340"/>
    </row>
    <row r="1524" spans="4:4">
      <c r="D1524" s="340"/>
    </row>
    <row r="1525" spans="4:4">
      <c r="D1525" s="340"/>
    </row>
    <row r="1526" spans="4:4">
      <c r="D1526" s="340"/>
    </row>
    <row r="1527" spans="4:4">
      <c r="D1527" s="340"/>
    </row>
    <row r="1528" spans="4:4">
      <c r="D1528" s="340"/>
    </row>
    <row r="1529" spans="4:4">
      <c r="D1529" s="340"/>
    </row>
    <row r="1530" spans="4:4">
      <c r="D1530" s="340"/>
    </row>
    <row r="1531" spans="4:4">
      <c r="D1531" s="340"/>
    </row>
    <row r="1532" spans="4:4">
      <c r="D1532" s="340"/>
    </row>
    <row r="1533" spans="4:4">
      <c r="D1533" s="340"/>
    </row>
    <row r="1534" spans="4:4">
      <c r="D1534" s="340"/>
    </row>
    <row r="1535" spans="4:4">
      <c r="D1535" s="340"/>
    </row>
    <row r="1536" spans="4:4">
      <c r="D1536" s="340"/>
    </row>
    <row r="1537" spans="4:4">
      <c r="D1537" s="340"/>
    </row>
    <row r="1538" spans="4:4">
      <c r="D1538" s="340"/>
    </row>
    <row r="1539" spans="4:4">
      <c r="D1539" s="340"/>
    </row>
    <row r="1540" spans="4:4">
      <c r="D1540" s="340"/>
    </row>
    <row r="1541" spans="4:4">
      <c r="D1541" s="340"/>
    </row>
    <row r="1542" spans="4:4">
      <c r="D1542" s="340"/>
    </row>
    <row r="1543" spans="4:4">
      <c r="D1543" s="340"/>
    </row>
    <row r="1544" spans="4:4">
      <c r="D1544" s="340"/>
    </row>
    <row r="1545" spans="4:4">
      <c r="D1545" s="340"/>
    </row>
    <row r="1546" spans="4:4">
      <c r="D1546" s="340"/>
    </row>
    <row r="1547" spans="4:4">
      <c r="D1547" s="340"/>
    </row>
    <row r="1548" spans="4:4">
      <c r="D1548" s="340"/>
    </row>
    <row r="1549" spans="4:4">
      <c r="D1549" s="340"/>
    </row>
    <row r="1550" spans="4:4">
      <c r="D1550" s="340"/>
    </row>
    <row r="1551" spans="4:4">
      <c r="D1551" s="340"/>
    </row>
    <row r="1552" spans="4:4">
      <c r="D1552" s="340"/>
    </row>
    <row r="1553" spans="4:4">
      <c r="D1553" s="340"/>
    </row>
    <row r="1554" spans="4:4">
      <c r="D1554" s="340"/>
    </row>
    <row r="1555" spans="4:4">
      <c r="D1555" s="340"/>
    </row>
    <row r="1556" spans="4:4">
      <c r="D1556" s="340"/>
    </row>
    <row r="1557" spans="4:4">
      <c r="D1557" s="340"/>
    </row>
    <row r="1558" spans="4:4">
      <c r="D1558" s="340"/>
    </row>
    <row r="1559" spans="4:4">
      <c r="D1559" s="340"/>
    </row>
    <row r="1560" spans="4:4">
      <c r="D1560" s="340"/>
    </row>
    <row r="1561" spans="4:4">
      <c r="D1561" s="340"/>
    </row>
    <row r="1562" spans="4:4">
      <c r="D1562" s="340"/>
    </row>
    <row r="1563" spans="4:4">
      <c r="D1563" s="340"/>
    </row>
    <row r="1564" spans="4:4">
      <c r="D1564" s="340"/>
    </row>
    <row r="1565" spans="4:4">
      <c r="D1565" s="340"/>
    </row>
    <row r="1566" spans="4:4">
      <c r="D1566" s="340"/>
    </row>
    <row r="1567" spans="4:4">
      <c r="D1567" s="340"/>
    </row>
    <row r="1568" spans="4:4">
      <c r="D1568" s="340"/>
    </row>
    <row r="1569" spans="4:4">
      <c r="D1569" s="340"/>
    </row>
    <row r="1570" spans="4:4">
      <c r="D1570" s="340"/>
    </row>
    <row r="1571" spans="4:4">
      <c r="D1571" s="340"/>
    </row>
    <row r="1572" spans="4:4">
      <c r="D1572" s="340"/>
    </row>
    <row r="1573" spans="4:4">
      <c r="D1573" s="340"/>
    </row>
    <row r="1574" spans="4:4">
      <c r="D1574" s="340"/>
    </row>
    <row r="1575" spans="4:4">
      <c r="D1575" s="340"/>
    </row>
    <row r="1576" spans="4:4">
      <c r="D1576" s="340"/>
    </row>
    <row r="1577" spans="4:4">
      <c r="D1577" s="340"/>
    </row>
    <row r="1578" spans="4:4">
      <c r="D1578" s="340"/>
    </row>
    <row r="1579" spans="4:4">
      <c r="D1579" s="340"/>
    </row>
    <row r="1580" spans="4:4">
      <c r="D1580" s="340"/>
    </row>
    <row r="1581" spans="4:4">
      <c r="D1581" s="340"/>
    </row>
    <row r="1582" spans="4:4">
      <c r="D1582" s="340"/>
    </row>
    <row r="1583" spans="4:4">
      <c r="D1583" s="340"/>
    </row>
    <row r="1584" spans="4:4">
      <c r="D1584" s="340"/>
    </row>
    <row r="1585" spans="4:4">
      <c r="D1585" s="340"/>
    </row>
    <row r="1586" spans="4:4">
      <c r="D1586" s="340"/>
    </row>
    <row r="1587" spans="4:4">
      <c r="D1587" s="340"/>
    </row>
    <row r="1588" spans="4:4">
      <c r="D1588" s="340"/>
    </row>
    <row r="1589" spans="4:4">
      <c r="D1589" s="340"/>
    </row>
    <row r="1590" spans="4:4">
      <c r="D1590" s="340"/>
    </row>
    <row r="1591" spans="4:4">
      <c r="D1591" s="340"/>
    </row>
    <row r="1592" spans="4:4">
      <c r="D1592" s="340"/>
    </row>
    <row r="1593" spans="4:4">
      <c r="D1593" s="340"/>
    </row>
    <row r="1594" spans="4:4">
      <c r="D1594" s="340"/>
    </row>
    <row r="1595" spans="4:4">
      <c r="D1595" s="340"/>
    </row>
    <row r="1596" spans="4:4">
      <c r="D1596" s="340"/>
    </row>
    <row r="1597" spans="4:4">
      <c r="D1597" s="340"/>
    </row>
    <row r="1598" spans="4:4">
      <c r="D1598" s="340"/>
    </row>
    <row r="1599" spans="4:4">
      <c r="D1599" s="340"/>
    </row>
    <row r="1600" spans="4:4">
      <c r="D1600" s="340"/>
    </row>
    <row r="1601" spans="4:4">
      <c r="D1601" s="340"/>
    </row>
    <row r="1602" spans="4:4">
      <c r="D1602" s="340"/>
    </row>
    <row r="1603" spans="4:4">
      <c r="D1603" s="340"/>
    </row>
    <row r="1604" spans="4:4">
      <c r="D1604" s="340"/>
    </row>
    <row r="1605" spans="4:4">
      <c r="D1605" s="340"/>
    </row>
    <row r="1606" spans="4:4">
      <c r="D1606" s="340"/>
    </row>
    <row r="1607" spans="4:4">
      <c r="D1607" s="340"/>
    </row>
    <row r="1608" spans="4:4">
      <c r="D1608" s="340"/>
    </row>
    <row r="1609" spans="4:4">
      <c r="D1609" s="340"/>
    </row>
    <row r="1610" spans="4:4">
      <c r="D1610" s="340"/>
    </row>
    <row r="1611" spans="4:4">
      <c r="D1611" s="340"/>
    </row>
    <row r="1612" spans="4:4">
      <c r="D1612" s="340"/>
    </row>
    <row r="1613" spans="4:4">
      <c r="D1613" s="340"/>
    </row>
    <row r="1614" spans="4:4">
      <c r="D1614" s="340"/>
    </row>
    <row r="1615" spans="4:4">
      <c r="D1615" s="340"/>
    </row>
    <row r="1616" spans="4:4">
      <c r="D1616" s="340"/>
    </row>
    <row r="1617" spans="4:4">
      <c r="D1617" s="340"/>
    </row>
    <row r="1618" spans="4:4">
      <c r="D1618" s="340"/>
    </row>
    <row r="1619" spans="4:4">
      <c r="D1619" s="340"/>
    </row>
    <row r="1620" spans="4:4">
      <c r="D1620" s="340"/>
    </row>
    <row r="1621" spans="4:4">
      <c r="D1621" s="340"/>
    </row>
    <row r="1622" spans="4:4">
      <c r="D1622" s="340"/>
    </row>
    <row r="1623" spans="4:4">
      <c r="D1623" s="340"/>
    </row>
    <row r="1624" spans="4:4">
      <c r="D1624" s="340"/>
    </row>
    <row r="1625" spans="4:4">
      <c r="D1625" s="340"/>
    </row>
    <row r="1626" spans="4:4">
      <c r="D1626" s="340"/>
    </row>
    <row r="1627" spans="4:4">
      <c r="D1627" s="340"/>
    </row>
    <row r="1628" spans="4:4">
      <c r="D1628" s="340"/>
    </row>
    <row r="1629" spans="4:4">
      <c r="D1629" s="340"/>
    </row>
    <row r="1630" spans="4:4">
      <c r="D1630" s="340"/>
    </row>
    <row r="1631" spans="4:4">
      <c r="D1631" s="340"/>
    </row>
    <row r="1632" spans="4:4">
      <c r="D1632" s="340"/>
    </row>
    <row r="1633" spans="4:4">
      <c r="D1633" s="340"/>
    </row>
    <row r="1634" spans="4:4">
      <c r="D1634" s="340"/>
    </row>
    <row r="1635" spans="4:4">
      <c r="D1635" s="340"/>
    </row>
    <row r="1636" spans="4:4">
      <c r="D1636" s="340"/>
    </row>
    <row r="1637" spans="4:4">
      <c r="D1637" s="340"/>
    </row>
    <row r="1638" spans="4:4">
      <c r="D1638" s="340"/>
    </row>
    <row r="1639" spans="4:4">
      <c r="D1639" s="340"/>
    </row>
    <row r="1640" spans="4:4">
      <c r="D1640" s="340"/>
    </row>
    <row r="1641" spans="4:4">
      <c r="D1641" s="340"/>
    </row>
    <row r="1642" spans="4:4">
      <c r="D1642" s="340"/>
    </row>
    <row r="1643" spans="4:4">
      <c r="D1643" s="340"/>
    </row>
    <row r="1644" spans="4:4">
      <c r="D1644" s="340"/>
    </row>
    <row r="1645" spans="4:4">
      <c r="D1645" s="340"/>
    </row>
    <row r="1646" spans="4:4">
      <c r="D1646" s="340"/>
    </row>
    <row r="1647" spans="4:4">
      <c r="D1647" s="340"/>
    </row>
    <row r="1648" spans="4:4">
      <c r="D1648" s="340"/>
    </row>
    <row r="1649" spans="4:4">
      <c r="D1649" s="340"/>
    </row>
    <row r="1650" spans="4:4">
      <c r="D1650" s="340"/>
    </row>
    <row r="1651" spans="4:4">
      <c r="D1651" s="340"/>
    </row>
    <row r="1652" spans="4:4">
      <c r="D1652" s="340"/>
    </row>
    <row r="1653" spans="4:4">
      <c r="D1653" s="340"/>
    </row>
    <row r="1654" spans="4:4">
      <c r="D1654" s="340"/>
    </row>
    <row r="1655" spans="4:4">
      <c r="D1655" s="340"/>
    </row>
    <row r="1656" spans="4:4">
      <c r="D1656" s="340"/>
    </row>
    <row r="1657" spans="4:4">
      <c r="D1657" s="340"/>
    </row>
    <row r="1658" spans="4:4">
      <c r="D1658" s="340"/>
    </row>
    <row r="1659" spans="4:4">
      <c r="D1659" s="340"/>
    </row>
    <row r="1660" spans="4:4">
      <c r="D1660" s="340"/>
    </row>
    <row r="1661" spans="4:4">
      <c r="D1661" s="340"/>
    </row>
    <row r="1662" spans="4:4">
      <c r="D1662" s="340"/>
    </row>
    <row r="1663" spans="4:4">
      <c r="D1663" s="340"/>
    </row>
    <row r="1664" spans="4:4">
      <c r="D1664" s="340"/>
    </row>
    <row r="1665" spans="4:4">
      <c r="D1665" s="340"/>
    </row>
    <row r="1666" spans="4:4">
      <c r="D1666" s="340"/>
    </row>
    <row r="1667" spans="4:4">
      <c r="D1667" s="340"/>
    </row>
    <row r="1668" spans="4:4">
      <c r="D1668" s="340"/>
    </row>
    <row r="1669" spans="4:4">
      <c r="D1669" s="340"/>
    </row>
    <row r="1670" spans="4:4">
      <c r="D1670" s="340"/>
    </row>
    <row r="1671" spans="4:4">
      <c r="D1671" s="340"/>
    </row>
    <row r="1672" spans="4:4">
      <c r="D1672" s="340"/>
    </row>
    <row r="1673" spans="4:4">
      <c r="D1673" s="340"/>
    </row>
    <row r="1674" spans="4:4">
      <c r="D1674" s="340"/>
    </row>
    <row r="1675" spans="4:4">
      <c r="D1675" s="340"/>
    </row>
    <row r="1676" spans="4:4">
      <c r="D1676" s="340"/>
    </row>
    <row r="1677" spans="4:4">
      <c r="D1677" s="340"/>
    </row>
    <row r="1678" spans="4:4">
      <c r="D1678" s="340"/>
    </row>
    <row r="1679" spans="4:4">
      <c r="D1679" s="340"/>
    </row>
    <row r="1680" spans="4:4">
      <c r="D1680" s="340"/>
    </row>
    <row r="1681" spans="4:4">
      <c r="D1681" s="340"/>
    </row>
    <row r="1682" spans="4:4">
      <c r="D1682" s="340"/>
    </row>
    <row r="1683" spans="4:4">
      <c r="D1683" s="340"/>
    </row>
    <row r="1684" spans="4:4">
      <c r="D1684" s="340"/>
    </row>
    <row r="1685" spans="4:4">
      <c r="D1685" s="340"/>
    </row>
    <row r="1686" spans="4:4">
      <c r="D1686" s="340"/>
    </row>
    <row r="1687" spans="4:4">
      <c r="D1687" s="340"/>
    </row>
    <row r="1688" spans="4:4">
      <c r="D1688" s="340"/>
    </row>
    <row r="1689" spans="4:4">
      <c r="D1689" s="340"/>
    </row>
    <row r="1690" spans="4:4">
      <c r="D1690" s="340"/>
    </row>
    <row r="1691" spans="4:4">
      <c r="D1691" s="340"/>
    </row>
    <row r="1692" spans="4:4">
      <c r="D1692" s="340"/>
    </row>
    <row r="1693" spans="4:4">
      <c r="D1693" s="340"/>
    </row>
    <row r="1694" spans="4:4">
      <c r="D1694" s="340"/>
    </row>
    <row r="1695" spans="4:4">
      <c r="D1695" s="340"/>
    </row>
    <row r="1696" spans="4:4">
      <c r="D1696" s="340"/>
    </row>
    <row r="1697" spans="4:4">
      <c r="D1697" s="340"/>
    </row>
    <row r="1698" spans="4:4">
      <c r="D1698" s="340"/>
    </row>
    <row r="1699" spans="4:4">
      <c r="D1699" s="340"/>
    </row>
    <row r="1700" spans="4:4">
      <c r="D1700" s="340"/>
    </row>
    <row r="1701" spans="4:4">
      <c r="D1701" s="340"/>
    </row>
    <row r="1702" spans="4:4">
      <c r="D1702" s="340"/>
    </row>
    <row r="1703" spans="4:4">
      <c r="D1703" s="340"/>
    </row>
    <row r="1704" spans="4:4">
      <c r="D1704" s="340"/>
    </row>
    <row r="1705" spans="4:4">
      <c r="D1705" s="340"/>
    </row>
    <row r="1706" spans="4:4">
      <c r="D1706" s="340"/>
    </row>
    <row r="1707" spans="4:4">
      <c r="D1707" s="340"/>
    </row>
    <row r="1708" spans="4:4">
      <c r="D1708" s="340"/>
    </row>
    <row r="1709" spans="4:4">
      <c r="D1709" s="340"/>
    </row>
    <row r="1710" spans="4:4">
      <c r="D1710" s="340"/>
    </row>
    <row r="1711" spans="4:4">
      <c r="D1711" s="340"/>
    </row>
    <row r="1712" spans="4:4">
      <c r="D1712" s="340"/>
    </row>
    <row r="1713" spans="4:4">
      <c r="D1713" s="340"/>
    </row>
    <row r="1714" spans="4:4">
      <c r="D1714" s="340"/>
    </row>
    <row r="1715" spans="4:4">
      <c r="D1715" s="340"/>
    </row>
    <row r="1716" spans="4:4">
      <c r="D1716" s="340"/>
    </row>
    <row r="1717" spans="4:4">
      <c r="D1717" s="340"/>
    </row>
    <row r="1718" spans="4:4">
      <c r="D1718" s="340"/>
    </row>
    <row r="1719" spans="4:4">
      <c r="D1719" s="340"/>
    </row>
    <row r="1720" spans="4:4">
      <c r="D1720" s="340"/>
    </row>
    <row r="1721" spans="4:4">
      <c r="D1721" s="340"/>
    </row>
    <row r="1722" spans="4:4">
      <c r="D1722" s="340"/>
    </row>
    <row r="1723" spans="4:4">
      <c r="D1723" s="340"/>
    </row>
    <row r="1724" spans="4:4">
      <c r="D1724" s="340"/>
    </row>
    <row r="1725" spans="4:4">
      <c r="D1725" s="340"/>
    </row>
    <row r="1726" spans="4:4">
      <c r="D1726" s="340"/>
    </row>
    <row r="1727" spans="4:4">
      <c r="D1727" s="340"/>
    </row>
    <row r="1728" spans="4:4">
      <c r="D1728" s="340"/>
    </row>
    <row r="1729" spans="4:4">
      <c r="D1729" s="340"/>
    </row>
    <row r="1730" spans="4:4">
      <c r="D1730" s="340"/>
    </row>
    <row r="1731" spans="4:4">
      <c r="D1731" s="340"/>
    </row>
    <row r="1732" spans="4:4">
      <c r="D1732" s="340"/>
    </row>
    <row r="1733" spans="4:4">
      <c r="D1733" s="340"/>
    </row>
    <row r="1734" spans="4:4">
      <c r="D1734" s="340"/>
    </row>
    <row r="1735" spans="4:4">
      <c r="D1735" s="340"/>
    </row>
    <row r="1736" spans="4:4">
      <c r="D1736" s="340"/>
    </row>
    <row r="1737" spans="4:4">
      <c r="D1737" s="340"/>
    </row>
    <row r="1738" spans="4:4">
      <c r="D1738" s="340"/>
    </row>
    <row r="1739" spans="4:4">
      <c r="D1739" s="340"/>
    </row>
    <row r="1740" spans="4:4">
      <c r="D1740" s="340"/>
    </row>
    <row r="1741" spans="4:4">
      <c r="D1741" s="340"/>
    </row>
    <row r="1742" spans="4:4">
      <c r="D1742" s="340"/>
    </row>
    <row r="1743" spans="4:4">
      <c r="D1743" s="340"/>
    </row>
    <row r="1744" spans="4:4">
      <c r="D1744" s="340"/>
    </row>
    <row r="1745" spans="4:4">
      <c r="D1745" s="340"/>
    </row>
    <row r="1746" spans="4:4">
      <c r="D1746" s="340"/>
    </row>
    <row r="1747" spans="4:4">
      <c r="D1747" s="340"/>
    </row>
    <row r="1748" spans="4:4">
      <c r="D1748" s="340"/>
    </row>
    <row r="1749" spans="4:4">
      <c r="D1749" s="340"/>
    </row>
    <row r="1750" spans="4:4">
      <c r="D1750" s="340"/>
    </row>
    <row r="1751" spans="4:4">
      <c r="D1751" s="340"/>
    </row>
    <row r="1752" spans="4:4">
      <c r="D1752" s="340"/>
    </row>
    <row r="1753" spans="4:4">
      <c r="D1753" s="340"/>
    </row>
    <row r="1754" spans="4:4">
      <c r="D1754" s="340"/>
    </row>
    <row r="1755" spans="4:4">
      <c r="D1755" s="340"/>
    </row>
    <row r="1756" spans="4:4">
      <c r="D1756" s="340"/>
    </row>
    <row r="1757" spans="4:4">
      <c r="D1757" s="340"/>
    </row>
    <row r="1758" spans="4:4">
      <c r="D1758" s="340"/>
    </row>
    <row r="1759" spans="4:4">
      <c r="D1759" s="340"/>
    </row>
    <row r="1760" spans="4:4">
      <c r="D1760" s="340"/>
    </row>
    <row r="1761" spans="4:4">
      <c r="D1761" s="340"/>
    </row>
    <row r="1762" spans="4:4">
      <c r="D1762" s="340"/>
    </row>
    <row r="1763" spans="4:4">
      <c r="D1763" s="340"/>
    </row>
    <row r="1764" spans="4:4">
      <c r="D1764" s="340"/>
    </row>
    <row r="1765" spans="4:4">
      <c r="D1765" s="340"/>
    </row>
    <row r="1766" spans="4:4">
      <c r="D1766" s="340"/>
    </row>
    <row r="1767" spans="4:4">
      <c r="D1767" s="340"/>
    </row>
    <row r="1768" spans="4:4">
      <c r="D1768" s="340"/>
    </row>
    <row r="1769" spans="4:4">
      <c r="D1769" s="340"/>
    </row>
    <row r="1770" spans="4:4">
      <c r="D1770" s="340"/>
    </row>
    <row r="1771" spans="4:4">
      <c r="D1771" s="340"/>
    </row>
    <row r="1772" spans="4:4">
      <c r="D1772" s="340"/>
    </row>
    <row r="1773" spans="4:4">
      <c r="D1773" s="340"/>
    </row>
    <row r="1774" spans="4:4">
      <c r="D1774" s="340"/>
    </row>
    <row r="1775" spans="4:4">
      <c r="D1775" s="340"/>
    </row>
    <row r="1776" spans="4:4">
      <c r="D1776" s="340"/>
    </row>
    <row r="1777" spans="4:4">
      <c r="D1777" s="340"/>
    </row>
    <row r="1778" spans="4:4">
      <c r="D1778" s="340"/>
    </row>
    <row r="1779" spans="4:4">
      <c r="D1779" s="340"/>
    </row>
    <row r="1780" spans="4:4">
      <c r="D1780" s="340"/>
    </row>
    <row r="1781" spans="4:4">
      <c r="D1781" s="340"/>
    </row>
    <row r="1782" spans="4:4">
      <c r="D1782" s="340"/>
    </row>
    <row r="1783" spans="4:4">
      <c r="D1783" s="340"/>
    </row>
    <row r="1784" spans="4:4">
      <c r="D1784" s="340"/>
    </row>
    <row r="1785" spans="4:4">
      <c r="D1785" s="340"/>
    </row>
    <row r="1786" spans="4:4">
      <c r="D1786" s="340"/>
    </row>
    <row r="1787" spans="4:4">
      <c r="D1787" s="340"/>
    </row>
    <row r="1788" spans="4:4">
      <c r="D1788" s="340"/>
    </row>
    <row r="1789" spans="4:4">
      <c r="D1789" s="340"/>
    </row>
    <row r="1790" spans="4:4">
      <c r="D1790" s="340"/>
    </row>
    <row r="1791" spans="4:4">
      <c r="D1791" s="340"/>
    </row>
    <row r="1792" spans="4:4">
      <c r="D1792" s="340"/>
    </row>
    <row r="1793" spans="4:4">
      <c r="D1793" s="340"/>
    </row>
    <row r="1794" spans="4:4">
      <c r="D1794" s="340"/>
    </row>
    <row r="1795" spans="4:4">
      <c r="D1795" s="340"/>
    </row>
    <row r="1796" spans="4:4">
      <c r="D1796" s="340"/>
    </row>
    <row r="1797" spans="4:4">
      <c r="D1797" s="340"/>
    </row>
    <row r="1798" spans="4:4">
      <c r="D1798" s="340"/>
    </row>
    <row r="1799" spans="4:4">
      <c r="D1799" s="340"/>
    </row>
    <row r="1800" spans="4:4">
      <c r="D1800" s="340"/>
    </row>
    <row r="1801" spans="4:4">
      <c r="D1801" s="340"/>
    </row>
    <row r="1802" spans="4:4">
      <c r="D1802" s="340"/>
    </row>
    <row r="1803" spans="4:4">
      <c r="D1803" s="340"/>
    </row>
    <row r="1804" spans="4:4">
      <c r="D1804" s="340"/>
    </row>
    <row r="1805" spans="4:4">
      <c r="D1805" s="340"/>
    </row>
    <row r="1806" spans="4:4">
      <c r="D1806" s="340"/>
    </row>
    <row r="1807" spans="4:4">
      <c r="D1807" s="340"/>
    </row>
    <row r="1808" spans="4:4">
      <c r="D1808" s="340"/>
    </row>
    <row r="1809" spans="4:4">
      <c r="D1809" s="340"/>
    </row>
    <row r="1810" spans="4:4">
      <c r="D1810" s="340"/>
    </row>
    <row r="1811" spans="4:4">
      <c r="D1811" s="340"/>
    </row>
    <row r="1812" spans="4:4">
      <c r="D1812" s="340"/>
    </row>
    <row r="1813" spans="4:4">
      <c r="D1813" s="340"/>
    </row>
    <row r="1814" spans="4:4">
      <c r="D1814" s="340"/>
    </row>
    <row r="1815" spans="4:4">
      <c r="D1815" s="340"/>
    </row>
    <row r="1816" spans="4:4">
      <c r="D1816" s="340"/>
    </row>
    <row r="1817" spans="4:4">
      <c r="D1817" s="340"/>
    </row>
    <row r="1818" spans="4:4">
      <c r="D1818" s="340"/>
    </row>
    <row r="1819" spans="4:4">
      <c r="D1819" s="340"/>
    </row>
    <row r="1820" spans="4:4">
      <c r="D1820" s="340"/>
    </row>
    <row r="1821" spans="4:4">
      <c r="D1821" s="340"/>
    </row>
    <row r="1822" spans="4:4">
      <c r="D1822" s="340"/>
    </row>
    <row r="1823" spans="4:4">
      <c r="D1823" s="340"/>
    </row>
    <row r="1824" spans="4:4">
      <c r="D1824" s="340"/>
    </row>
    <row r="1825" spans="4:4">
      <c r="D1825" s="340"/>
    </row>
    <row r="1826" spans="4:4">
      <c r="D1826" s="340"/>
    </row>
    <row r="1827" spans="4:4">
      <c r="D1827" s="340"/>
    </row>
    <row r="1828" spans="4:4">
      <c r="D1828" s="340"/>
    </row>
    <row r="1829" spans="4:4">
      <c r="D1829" s="340"/>
    </row>
    <row r="1830" spans="4:4">
      <c r="D1830" s="340"/>
    </row>
    <row r="1831" spans="4:4">
      <c r="D1831" s="340"/>
    </row>
    <row r="1832" spans="4:4">
      <c r="D1832" s="340"/>
    </row>
    <row r="1833" spans="4:4">
      <c r="D1833" s="340"/>
    </row>
    <row r="1834" spans="4:4">
      <c r="D1834" s="340"/>
    </row>
    <row r="1835" spans="4:4">
      <c r="D1835" s="340"/>
    </row>
    <row r="1836" spans="4:4">
      <c r="D1836" s="340"/>
    </row>
    <row r="1837" spans="4:4">
      <c r="D1837" s="340"/>
    </row>
    <row r="1838" spans="4:4">
      <c r="D1838" s="340"/>
    </row>
    <row r="1839" spans="4:4">
      <c r="D1839" s="340"/>
    </row>
    <row r="1840" spans="4:4">
      <c r="D1840" s="340"/>
    </row>
    <row r="1841" spans="4:4">
      <c r="D1841" s="340"/>
    </row>
    <row r="1842" spans="4:4">
      <c r="D1842" s="340"/>
    </row>
    <row r="1843" spans="4:4">
      <c r="D1843" s="340"/>
    </row>
    <row r="1844" spans="4:4">
      <c r="D1844" s="340"/>
    </row>
    <row r="1845" spans="4:4">
      <c r="D1845" s="340"/>
    </row>
    <row r="1846" spans="4:4">
      <c r="D1846" s="340"/>
    </row>
    <row r="1847" spans="4:4">
      <c r="D1847" s="340"/>
    </row>
    <row r="1848" spans="4:4">
      <c r="D1848" s="340"/>
    </row>
    <row r="1849" spans="4:4">
      <c r="D1849" s="340"/>
    </row>
    <row r="1850" spans="4:4">
      <c r="D1850" s="340"/>
    </row>
    <row r="1851" spans="4:4">
      <c r="D1851" s="340"/>
    </row>
    <row r="1852" spans="4:4">
      <c r="D1852" s="340"/>
    </row>
    <row r="1853" spans="4:4">
      <c r="D1853" s="340"/>
    </row>
    <row r="1854" spans="4:4">
      <c r="D1854" s="340"/>
    </row>
    <row r="1855" spans="4:4">
      <c r="D1855" s="340"/>
    </row>
    <row r="1856" spans="4:4">
      <c r="D1856" s="340"/>
    </row>
    <row r="1857" spans="4:4">
      <c r="D1857" s="340"/>
    </row>
    <row r="1858" spans="4:4">
      <c r="D1858" s="340"/>
    </row>
    <row r="1859" spans="4:4">
      <c r="D1859" s="340"/>
    </row>
    <row r="1860" spans="4:4">
      <c r="D1860" s="340"/>
    </row>
    <row r="1861" spans="4:4">
      <c r="D1861" s="340"/>
    </row>
    <row r="1862" spans="4:4">
      <c r="D1862" s="340"/>
    </row>
    <row r="1863" spans="4:4">
      <c r="D1863" s="340"/>
    </row>
    <row r="1864" spans="4:4">
      <c r="D1864" s="340"/>
    </row>
    <row r="1865" spans="4:4">
      <c r="D1865" s="340"/>
    </row>
    <row r="1866" spans="4:4">
      <c r="D1866" s="340"/>
    </row>
    <row r="1867" spans="4:4">
      <c r="D1867" s="340"/>
    </row>
    <row r="1868" spans="4:4">
      <c r="D1868" s="340"/>
    </row>
    <row r="1869" spans="4:4">
      <c r="D1869" s="340"/>
    </row>
    <row r="1870" spans="4:4">
      <c r="D1870" s="340"/>
    </row>
    <row r="1871" spans="4:4">
      <c r="D1871" s="340"/>
    </row>
    <row r="1872" spans="4:4">
      <c r="D1872" s="340"/>
    </row>
    <row r="1873" spans="4:4">
      <c r="D1873" s="340"/>
    </row>
    <row r="1874" spans="4:4">
      <c r="D1874" s="340"/>
    </row>
    <row r="1875" spans="4:4">
      <c r="D1875" s="340"/>
    </row>
    <row r="1876" spans="4:4">
      <c r="D1876" s="340"/>
    </row>
    <row r="1877" spans="4:4">
      <c r="D1877" s="340"/>
    </row>
    <row r="1878" spans="4:4">
      <c r="D1878" s="340"/>
    </row>
    <row r="1879" spans="4:4">
      <c r="D1879" s="340"/>
    </row>
    <row r="1880" spans="4:4">
      <c r="D1880" s="340"/>
    </row>
    <row r="1881" spans="4:4">
      <c r="D1881" s="340"/>
    </row>
    <row r="1882" spans="4:4">
      <c r="D1882" s="340"/>
    </row>
    <row r="1883" spans="4:4">
      <c r="D1883" s="340"/>
    </row>
    <row r="1884" spans="4:4">
      <c r="D1884" s="340"/>
    </row>
    <row r="1885" spans="4:4">
      <c r="D1885" s="340"/>
    </row>
    <row r="1886" spans="4:4">
      <c r="D1886" s="340"/>
    </row>
    <row r="1887" spans="4:4">
      <c r="D1887" s="340"/>
    </row>
    <row r="1888" spans="4:4">
      <c r="D1888" s="340"/>
    </row>
    <row r="1889" spans="4:4">
      <c r="D1889" s="340"/>
    </row>
    <row r="1890" spans="4:4">
      <c r="D1890" s="340"/>
    </row>
    <row r="1891" spans="4:4">
      <c r="D1891" s="340"/>
    </row>
    <row r="1892" spans="4:4">
      <c r="D1892" s="340"/>
    </row>
    <row r="1893" spans="4:4">
      <c r="D1893" s="340"/>
    </row>
    <row r="1894" spans="4:4">
      <c r="D1894" s="340"/>
    </row>
    <row r="1895" spans="4:4">
      <c r="D1895" s="340"/>
    </row>
    <row r="1896" spans="4:4">
      <c r="D1896" s="340"/>
    </row>
    <row r="1897" spans="4:4">
      <c r="D1897" s="340"/>
    </row>
    <row r="1898" spans="4:4">
      <c r="D1898" s="340"/>
    </row>
    <row r="1899" spans="4:4">
      <c r="D1899" s="340"/>
    </row>
    <row r="1900" spans="4:4">
      <c r="D1900" s="340"/>
    </row>
    <row r="1901" spans="4:4">
      <c r="D1901" s="340"/>
    </row>
    <row r="1902" spans="4:4">
      <c r="D1902" s="340"/>
    </row>
    <row r="1903" spans="4:4">
      <c r="D1903" s="340"/>
    </row>
    <row r="1904" spans="4:4">
      <c r="D1904" s="340"/>
    </row>
    <row r="1905" spans="4:4">
      <c r="D1905" s="340"/>
    </row>
    <row r="1906" spans="4:4">
      <c r="D1906" s="340"/>
    </row>
    <row r="1907" spans="4:4">
      <c r="D1907" s="340"/>
    </row>
    <row r="1908" spans="4:4">
      <c r="D1908" s="340"/>
    </row>
    <row r="1909" spans="4:4">
      <c r="D1909" s="340"/>
    </row>
    <row r="1910" spans="4:4">
      <c r="D1910" s="340"/>
    </row>
    <row r="1911" spans="4:4">
      <c r="D1911" s="340"/>
    </row>
    <row r="1912" spans="4:4">
      <c r="D1912" s="340"/>
    </row>
    <row r="1913" spans="4:4">
      <c r="D1913" s="340"/>
    </row>
    <row r="1914" spans="4:4">
      <c r="D1914" s="340"/>
    </row>
    <row r="1915" spans="4:4">
      <c r="D1915" s="340"/>
    </row>
    <row r="1916" spans="4:4">
      <c r="D1916" s="340"/>
    </row>
    <row r="1917" spans="4:4">
      <c r="D1917" s="340"/>
    </row>
    <row r="1918" spans="4:4">
      <c r="D1918" s="340"/>
    </row>
    <row r="1919" spans="4:4">
      <c r="D1919" s="340"/>
    </row>
    <row r="1920" spans="4:4">
      <c r="D1920" s="340"/>
    </row>
    <row r="1921" spans="4:4">
      <c r="D1921" s="340"/>
    </row>
    <row r="1922" spans="4:4">
      <c r="D1922" s="340"/>
    </row>
    <row r="1923" spans="4:4">
      <c r="D1923" s="340"/>
    </row>
    <row r="1924" spans="4:4">
      <c r="D1924" s="340"/>
    </row>
    <row r="1925" spans="4:4">
      <c r="D1925" s="340"/>
    </row>
    <row r="1926" spans="4:4">
      <c r="D1926" s="340"/>
    </row>
    <row r="1927" spans="4:4">
      <c r="D1927" s="340"/>
    </row>
    <row r="1928" spans="4:4">
      <c r="D1928" s="340"/>
    </row>
    <row r="1929" spans="4:4">
      <c r="D1929" s="340"/>
    </row>
    <row r="1930" spans="4:4">
      <c r="D1930" s="340"/>
    </row>
    <row r="1931" spans="4:4">
      <c r="D1931" s="340"/>
    </row>
    <row r="1932" spans="4:4">
      <c r="D1932" s="340"/>
    </row>
    <row r="1933" spans="4:4">
      <c r="D1933" s="340"/>
    </row>
    <row r="1934" spans="4:4">
      <c r="D1934" s="340"/>
    </row>
    <row r="1935" spans="4:4">
      <c r="D1935" s="340"/>
    </row>
    <row r="1936" spans="4:4">
      <c r="D1936" s="340"/>
    </row>
    <row r="1937" spans="4:4">
      <c r="D1937" s="340"/>
    </row>
    <row r="1938" spans="4:4">
      <c r="D1938" s="340"/>
    </row>
    <row r="1939" spans="4:4">
      <c r="D1939" s="340"/>
    </row>
    <row r="1940" spans="4:4">
      <c r="D1940" s="340"/>
    </row>
    <row r="1941" spans="4:4">
      <c r="D1941" s="340"/>
    </row>
    <row r="1942" spans="4:4">
      <c r="D1942" s="340"/>
    </row>
    <row r="1943" spans="4:4">
      <c r="D1943" s="340"/>
    </row>
    <row r="1944" spans="4:4">
      <c r="D1944" s="340"/>
    </row>
    <row r="1945" spans="4:4">
      <c r="D1945" s="340"/>
    </row>
    <row r="1946" spans="4:4">
      <c r="D1946" s="340"/>
    </row>
    <row r="1947" spans="4:4">
      <c r="D1947" s="340"/>
    </row>
    <row r="1948" spans="4:4">
      <c r="D1948" s="340"/>
    </row>
    <row r="1949" spans="4:4">
      <c r="D1949" s="340"/>
    </row>
    <row r="1950" spans="4:4">
      <c r="D1950" s="340"/>
    </row>
    <row r="1951" spans="4:4">
      <c r="D1951" s="340"/>
    </row>
    <row r="1952" spans="4:4">
      <c r="D1952" s="340"/>
    </row>
    <row r="1953" spans="4:4">
      <c r="D1953" s="340"/>
    </row>
    <row r="1954" spans="4:4">
      <c r="D1954" s="340"/>
    </row>
    <row r="1955" spans="4:4">
      <c r="D1955" s="340"/>
    </row>
    <row r="1956" spans="4:4">
      <c r="D1956" s="340"/>
    </row>
    <row r="1957" spans="4:4">
      <c r="D1957" s="340"/>
    </row>
    <row r="1958" spans="4:4">
      <c r="D1958" s="340"/>
    </row>
    <row r="1959" spans="4:4">
      <c r="D1959" s="340"/>
    </row>
    <row r="1960" spans="4:4">
      <c r="D1960" s="340"/>
    </row>
    <row r="1961" spans="4:4">
      <c r="D1961" s="340"/>
    </row>
    <row r="1962" spans="4:4">
      <c r="D1962" s="340"/>
    </row>
    <row r="1963" spans="4:4">
      <c r="D1963" s="340"/>
    </row>
    <row r="1964" spans="4:4">
      <c r="D1964" s="340"/>
    </row>
    <row r="1965" spans="4:4">
      <c r="D1965" s="340"/>
    </row>
    <row r="1966" spans="4:4">
      <c r="D1966" s="340"/>
    </row>
    <row r="1967" spans="4:4">
      <c r="D1967" s="340"/>
    </row>
    <row r="1968" spans="4:4">
      <c r="D1968" s="340"/>
    </row>
    <row r="1969" spans="4:4">
      <c r="D1969" s="340"/>
    </row>
    <row r="1970" spans="4:4">
      <c r="D1970" s="340"/>
    </row>
    <row r="1971" spans="4:4">
      <c r="D1971" s="340"/>
    </row>
    <row r="1972" spans="4:4">
      <c r="D1972" s="340"/>
    </row>
    <row r="1973" spans="4:4">
      <c r="D1973" s="340"/>
    </row>
    <row r="1974" spans="4:4">
      <c r="D1974" s="340"/>
    </row>
    <row r="1975" spans="4:4">
      <c r="D1975" s="340"/>
    </row>
    <row r="1976" spans="4:4">
      <c r="D1976" s="340"/>
    </row>
    <row r="1977" spans="4:4">
      <c r="D1977" s="340"/>
    </row>
    <row r="1978" spans="4:4">
      <c r="D1978" s="340"/>
    </row>
    <row r="1979" spans="4:4">
      <c r="D1979" s="340"/>
    </row>
    <row r="1980" spans="4:4">
      <c r="D1980" s="340"/>
    </row>
    <row r="1981" spans="4:4">
      <c r="D1981" s="340"/>
    </row>
    <row r="1982" spans="4:4">
      <c r="D1982" s="340"/>
    </row>
    <row r="1983" spans="4:4">
      <c r="D1983" s="340"/>
    </row>
    <row r="1984" spans="4:4">
      <c r="D1984" s="340"/>
    </row>
    <row r="1985" spans="4:4">
      <c r="D1985" s="340"/>
    </row>
    <row r="1986" spans="4:4">
      <c r="D1986" s="340"/>
    </row>
    <row r="1987" spans="4:4">
      <c r="D1987" s="340"/>
    </row>
    <row r="1988" spans="4:4">
      <c r="D1988" s="340"/>
    </row>
    <row r="1989" spans="4:4">
      <c r="D1989" s="340"/>
    </row>
    <row r="1990" spans="4:4">
      <c r="D1990" s="340"/>
    </row>
    <row r="1991" spans="4:4">
      <c r="D1991" s="340"/>
    </row>
    <row r="1992" spans="4:4">
      <c r="D1992" s="340"/>
    </row>
    <row r="1993" spans="4:4">
      <c r="D1993" s="340"/>
    </row>
    <row r="1994" spans="4:4">
      <c r="D1994" s="340"/>
    </row>
    <row r="1995" spans="4:4">
      <c r="D1995" s="340"/>
    </row>
    <row r="1996" spans="4:4">
      <c r="D1996" s="340"/>
    </row>
    <row r="1997" spans="4:4">
      <c r="D1997" s="340"/>
    </row>
    <row r="1998" spans="4:4">
      <c r="D1998" s="340"/>
    </row>
    <row r="1999" spans="4:4">
      <c r="D1999" s="340"/>
    </row>
    <row r="2000" spans="4:4">
      <c r="D2000" s="340"/>
    </row>
    <row r="2001" spans="4:4">
      <c r="D2001" s="340"/>
    </row>
    <row r="2002" spans="4:4">
      <c r="D2002" s="340"/>
    </row>
    <row r="2003" spans="4:4">
      <c r="D2003" s="340"/>
    </row>
    <row r="2004" spans="4:4">
      <c r="D2004" s="340"/>
    </row>
    <row r="2005" spans="4:4">
      <c r="D2005" s="340"/>
    </row>
    <row r="2006" spans="4:4">
      <c r="D2006" s="340"/>
    </row>
    <row r="2007" spans="4:4">
      <c r="D2007" s="340"/>
    </row>
    <row r="2008" spans="4:4">
      <c r="D2008" s="340"/>
    </row>
    <row r="2009" spans="4:4">
      <c r="D2009" s="340"/>
    </row>
    <row r="2010" spans="4:4">
      <c r="D2010" s="340"/>
    </row>
    <row r="2011" spans="4:4">
      <c r="D2011" s="340"/>
    </row>
    <row r="2012" spans="4:4">
      <c r="D2012" s="340"/>
    </row>
    <row r="2013" spans="4:4">
      <c r="D2013" s="340"/>
    </row>
    <row r="2014" spans="4:4">
      <c r="D2014" s="340"/>
    </row>
    <row r="2015" spans="4:4">
      <c r="D2015" s="340"/>
    </row>
    <row r="2016" spans="4:4">
      <c r="D2016" s="340"/>
    </row>
    <row r="2017" spans="4:4">
      <c r="D2017" s="340"/>
    </row>
    <row r="2018" spans="4:4">
      <c r="D2018" s="340"/>
    </row>
    <row r="2019" spans="4:4">
      <c r="D2019" s="340"/>
    </row>
    <row r="2020" spans="4:4">
      <c r="D2020" s="340"/>
    </row>
    <row r="2021" spans="4:4">
      <c r="D2021" s="340"/>
    </row>
    <row r="2022" spans="4:4">
      <c r="D2022" s="340"/>
    </row>
    <row r="2023" spans="4:4">
      <c r="D2023" s="340"/>
    </row>
    <row r="2024" spans="4:4">
      <c r="D2024" s="340"/>
    </row>
    <row r="2025" spans="4:4">
      <c r="D2025" s="340"/>
    </row>
    <row r="2026" spans="4:4">
      <c r="D2026" s="340"/>
    </row>
    <row r="2027" spans="4:4">
      <c r="D2027" s="340"/>
    </row>
    <row r="2028" spans="4:4">
      <c r="D2028" s="340"/>
    </row>
    <row r="2029" spans="4:4">
      <c r="D2029" s="340"/>
    </row>
    <row r="2030" spans="4:4">
      <c r="D2030" s="340"/>
    </row>
    <row r="2031" spans="4:4">
      <c r="D2031" s="340"/>
    </row>
    <row r="2032" spans="4:4">
      <c r="D2032" s="340"/>
    </row>
    <row r="2033" spans="4:4">
      <c r="D2033" s="340"/>
    </row>
    <row r="2034" spans="4:4">
      <c r="D2034" s="340"/>
    </row>
    <row r="2035" spans="4:4">
      <c r="D2035" s="340"/>
    </row>
    <row r="2036" spans="4:4">
      <c r="D2036" s="340"/>
    </row>
    <row r="2037" spans="4:4">
      <c r="D2037" s="340"/>
    </row>
    <row r="2038" spans="4:4">
      <c r="D2038" s="340"/>
    </row>
    <row r="2039" spans="4:4">
      <c r="D2039" s="340"/>
    </row>
    <row r="2040" spans="4:4">
      <c r="D2040" s="340"/>
    </row>
    <row r="2041" spans="4:4">
      <c r="D2041" s="340"/>
    </row>
    <row r="2042" spans="4:4">
      <c r="D2042" s="340"/>
    </row>
    <row r="2043" spans="4:4">
      <c r="D2043" s="340"/>
    </row>
    <row r="2044" spans="4:4">
      <c r="D2044" s="340"/>
    </row>
    <row r="2045" spans="4:4">
      <c r="D2045" s="340"/>
    </row>
    <row r="2046" spans="4:4">
      <c r="D2046" s="340"/>
    </row>
    <row r="2047" spans="4:4">
      <c r="D2047" s="340"/>
    </row>
    <row r="2048" spans="4:4">
      <c r="D2048" s="340"/>
    </row>
    <row r="2049" spans="4:4">
      <c r="D2049" s="340"/>
    </row>
    <row r="2050" spans="4:4">
      <c r="D2050" s="340"/>
    </row>
    <row r="2051" spans="4:4">
      <c r="D2051" s="340"/>
    </row>
    <row r="2052" spans="4:4">
      <c r="D2052" s="340"/>
    </row>
    <row r="2053" spans="4:4">
      <c r="D2053" s="340"/>
    </row>
    <row r="2054" spans="4:4">
      <c r="D2054" s="340"/>
    </row>
    <row r="2055" spans="4:4">
      <c r="D2055" s="340"/>
    </row>
    <row r="2056" spans="4:4">
      <c r="D2056" s="340"/>
    </row>
    <row r="2057" spans="4:4">
      <c r="D2057" s="340"/>
    </row>
    <row r="2058" spans="4:4">
      <c r="D2058" s="340"/>
    </row>
    <row r="2059" spans="4:4">
      <c r="D2059" s="340"/>
    </row>
    <row r="2060" spans="4:4">
      <c r="D2060" s="340"/>
    </row>
    <row r="2061" spans="4:4">
      <c r="D2061" s="340"/>
    </row>
    <row r="2062" spans="4:4">
      <c r="D2062" s="340"/>
    </row>
    <row r="2063" spans="4:4">
      <c r="D2063" s="340"/>
    </row>
    <row r="2064" spans="4:4">
      <c r="D2064" s="340"/>
    </row>
    <row r="2065" spans="4:4">
      <c r="D2065" s="340"/>
    </row>
    <row r="2066" spans="4:4">
      <c r="D2066" s="340"/>
    </row>
    <row r="2067" spans="4:4">
      <c r="D2067" s="340"/>
    </row>
    <row r="2068" spans="4:4">
      <c r="D2068" s="340"/>
    </row>
    <row r="2069" spans="4:4">
      <c r="D2069" s="340"/>
    </row>
    <row r="2070" spans="4:4">
      <c r="D2070" s="340"/>
    </row>
    <row r="2071" spans="4:4">
      <c r="D2071" s="340"/>
    </row>
    <row r="2072" spans="4:4">
      <c r="D2072" s="340"/>
    </row>
    <row r="2073" spans="4:4">
      <c r="D2073" s="340"/>
    </row>
    <row r="2074" spans="4:4">
      <c r="D2074" s="340"/>
    </row>
    <row r="2075" spans="4:4">
      <c r="D2075" s="340"/>
    </row>
    <row r="2076" spans="4:4">
      <c r="D2076" s="340"/>
    </row>
    <row r="2077" spans="4:4">
      <c r="D2077" s="340"/>
    </row>
    <row r="2078" spans="4:4">
      <c r="D2078" s="340"/>
    </row>
    <row r="2079" spans="4:4">
      <c r="D2079" s="340"/>
    </row>
    <row r="2080" spans="4:4">
      <c r="D2080" s="340"/>
    </row>
    <row r="2081" spans="4:4">
      <c r="D2081" s="340"/>
    </row>
    <row r="2082" spans="4:4">
      <c r="D2082" s="340"/>
    </row>
    <row r="2083" spans="4:4">
      <c r="D2083" s="340"/>
    </row>
    <row r="2084" spans="4:4">
      <c r="D2084" s="340"/>
    </row>
    <row r="2085" spans="4:4">
      <c r="D2085" s="340"/>
    </row>
    <row r="2086" spans="4:4">
      <c r="D2086" s="340"/>
    </row>
    <row r="2087" spans="4:4">
      <c r="D2087" s="340"/>
    </row>
    <row r="2088" spans="4:4">
      <c r="D2088" s="340"/>
    </row>
    <row r="2089" spans="4:4">
      <c r="D2089" s="340"/>
    </row>
    <row r="2090" spans="4:4">
      <c r="D2090" s="340"/>
    </row>
    <row r="2091" spans="4:4">
      <c r="D2091" s="340"/>
    </row>
    <row r="2092" spans="4:4">
      <c r="D2092" s="340"/>
    </row>
    <row r="2093" spans="4:4">
      <c r="D2093" s="340"/>
    </row>
    <row r="2094" spans="4:4">
      <c r="D2094" s="340"/>
    </row>
    <row r="2095" spans="4:4">
      <c r="D2095" s="340"/>
    </row>
    <row r="2096" spans="4:4">
      <c r="D2096" s="340"/>
    </row>
    <row r="2097" spans="4:4">
      <c r="D2097" s="340"/>
    </row>
    <row r="2098" spans="4:4">
      <c r="D2098" s="340"/>
    </row>
    <row r="2099" spans="4:4">
      <c r="D2099" s="340"/>
    </row>
    <row r="2100" spans="4:4">
      <c r="D2100" s="340"/>
    </row>
    <row r="2101" spans="4:4">
      <c r="D2101" s="340"/>
    </row>
    <row r="2102" spans="4:4">
      <c r="D2102" s="340"/>
    </row>
    <row r="2103" spans="4:4">
      <c r="D2103" s="340"/>
    </row>
    <row r="2104" spans="4:4">
      <c r="D2104" s="340"/>
    </row>
    <row r="2105" spans="4:4">
      <c r="D2105" s="340"/>
    </row>
    <row r="2106" spans="4:4">
      <c r="D2106" s="340"/>
    </row>
    <row r="2107" spans="4:4">
      <c r="D2107" s="340"/>
    </row>
    <row r="2108" spans="4:4">
      <c r="D2108" s="340"/>
    </row>
    <row r="2109" spans="4:4">
      <c r="D2109" s="340"/>
    </row>
    <row r="2110" spans="4:4">
      <c r="D2110" s="340"/>
    </row>
    <row r="2111" spans="4:4">
      <c r="D2111" s="340"/>
    </row>
    <row r="2112" spans="4:4">
      <c r="D2112" s="340"/>
    </row>
    <row r="2113" spans="4:4">
      <c r="D2113" s="340"/>
    </row>
    <row r="2114" spans="4:4">
      <c r="D2114" s="340"/>
    </row>
    <row r="2115" spans="4:4">
      <c r="D2115" s="340"/>
    </row>
    <row r="2116" spans="4:4">
      <c r="D2116" s="340"/>
    </row>
    <row r="2117" spans="4:4">
      <c r="D2117" s="340"/>
    </row>
    <row r="2118" spans="4:4">
      <c r="D2118" s="340"/>
    </row>
    <row r="2119" spans="4:4">
      <c r="D2119" s="340"/>
    </row>
    <row r="2120" spans="4:4">
      <c r="D2120" s="340"/>
    </row>
    <row r="2121" spans="4:4">
      <c r="D2121" s="340"/>
    </row>
    <row r="2122" spans="4:4">
      <c r="D2122" s="340"/>
    </row>
    <row r="2123" spans="4:4">
      <c r="D2123" s="340"/>
    </row>
    <row r="2124" spans="4:4">
      <c r="D2124" s="340"/>
    </row>
    <row r="2125" spans="4:4">
      <c r="D2125" s="340"/>
    </row>
    <row r="2126" spans="4:4">
      <c r="D2126" s="340"/>
    </row>
    <row r="2127" spans="4:4">
      <c r="D2127" s="340"/>
    </row>
    <row r="2128" spans="4:4">
      <c r="D2128" s="340"/>
    </row>
    <row r="2129" spans="4:4">
      <c r="D2129" s="340"/>
    </row>
    <row r="2130" spans="4:4">
      <c r="D2130" s="340"/>
    </row>
    <row r="2131" spans="4:4">
      <c r="D2131" s="340"/>
    </row>
    <row r="2132" spans="4:4">
      <c r="D2132" s="340"/>
    </row>
    <row r="2133" spans="4:4">
      <c r="D2133" s="340"/>
    </row>
    <row r="2134" spans="4:4">
      <c r="D2134" s="340"/>
    </row>
    <row r="2135" spans="4:4">
      <c r="D2135" s="340"/>
    </row>
    <row r="2136" spans="4:4">
      <c r="D2136" s="340"/>
    </row>
    <row r="2137" spans="4:4">
      <c r="D2137" s="340"/>
    </row>
    <row r="2138" spans="4:4">
      <c r="D2138" s="340"/>
    </row>
    <row r="2139" spans="4:4">
      <c r="D2139" s="340"/>
    </row>
    <row r="2140" spans="4:4">
      <c r="D2140" s="340"/>
    </row>
    <row r="2141" spans="4:4">
      <c r="D2141" s="340"/>
    </row>
    <row r="2142" spans="4:4">
      <c r="D2142" s="340"/>
    </row>
    <row r="2143" spans="4:4">
      <c r="D2143" s="340"/>
    </row>
    <row r="2144" spans="4:4">
      <c r="D2144" s="340"/>
    </row>
    <row r="2145" spans="4:4">
      <c r="D2145" s="340"/>
    </row>
    <row r="2146" spans="4:4">
      <c r="D2146" s="340"/>
    </row>
    <row r="2147" spans="4:4">
      <c r="D2147" s="340"/>
    </row>
    <row r="2148" spans="4:4">
      <c r="D2148" s="340"/>
    </row>
    <row r="2149" spans="4:4">
      <c r="D2149" s="340"/>
    </row>
    <row r="2150" spans="4:4">
      <c r="D2150" s="340"/>
    </row>
    <row r="2151" spans="4:4">
      <c r="D2151" s="340"/>
    </row>
    <row r="2152" spans="4:4">
      <c r="D2152" s="340"/>
    </row>
    <row r="2153" spans="4:4">
      <c r="D2153" s="340"/>
    </row>
    <row r="2154" spans="4:4">
      <c r="D2154" s="340"/>
    </row>
    <row r="2155" spans="4:4">
      <c r="D2155" s="340"/>
    </row>
    <row r="2156" spans="4:4">
      <c r="D2156" s="340"/>
    </row>
    <row r="2157" spans="4:4">
      <c r="D2157" s="340"/>
    </row>
    <row r="2158" spans="4:4">
      <c r="D2158" s="340"/>
    </row>
    <row r="2159" spans="4:4">
      <c r="D2159" s="340"/>
    </row>
    <row r="2160" spans="4:4">
      <c r="D2160" s="340"/>
    </row>
    <row r="2161" spans="4:4">
      <c r="D2161" s="340"/>
    </row>
    <row r="2162" spans="4:4">
      <c r="D2162" s="340"/>
    </row>
    <row r="2163" spans="4:4">
      <c r="D2163" s="340"/>
    </row>
    <row r="2164" spans="4:4">
      <c r="D2164" s="340"/>
    </row>
    <row r="2165" spans="4:4">
      <c r="D2165" s="340"/>
    </row>
    <row r="2166" spans="4:4">
      <c r="D2166" s="340"/>
    </row>
    <row r="2167" spans="4:4">
      <c r="D2167" s="340"/>
    </row>
    <row r="2168" spans="4:4">
      <c r="D2168" s="340"/>
    </row>
    <row r="2169" spans="4:4">
      <c r="D2169" s="340"/>
    </row>
    <row r="2170" spans="4:4">
      <c r="D2170" s="340"/>
    </row>
    <row r="2171" spans="4:4">
      <c r="D2171" s="340"/>
    </row>
    <row r="2172" spans="4:4">
      <c r="D2172" s="340"/>
    </row>
    <row r="2173" spans="4:4">
      <c r="D2173" s="340"/>
    </row>
    <row r="2174" spans="4:4">
      <c r="D2174" s="340"/>
    </row>
    <row r="2175" spans="4:4">
      <c r="D2175" s="340"/>
    </row>
    <row r="2176" spans="4:4">
      <c r="D2176" s="340"/>
    </row>
    <row r="2177" spans="4:4">
      <c r="D2177" s="340"/>
    </row>
    <row r="2178" spans="4:4">
      <c r="D2178" s="340"/>
    </row>
    <row r="2179" spans="4:4">
      <c r="D2179" s="340"/>
    </row>
    <row r="2180" spans="4:4">
      <c r="D2180" s="340"/>
    </row>
    <row r="2181" spans="4:4">
      <c r="D2181" s="340"/>
    </row>
    <row r="2182" spans="4:4">
      <c r="D2182" s="340"/>
    </row>
    <row r="2183" spans="4:4">
      <c r="D2183" s="340"/>
    </row>
    <row r="2184" spans="4:4">
      <c r="D2184" s="340"/>
    </row>
    <row r="2185" spans="4:4">
      <c r="D2185" s="340"/>
    </row>
    <row r="2186" spans="4:4">
      <c r="D2186" s="340"/>
    </row>
    <row r="2187" spans="4:4">
      <c r="D2187" s="340"/>
    </row>
    <row r="2188" spans="4:4">
      <c r="D2188" s="340"/>
    </row>
    <row r="2189" spans="4:4">
      <c r="D2189" s="340"/>
    </row>
    <row r="2190" spans="4:4">
      <c r="D2190" s="340"/>
    </row>
    <row r="2191" spans="4:4">
      <c r="D2191" s="340"/>
    </row>
    <row r="2192" spans="4:4">
      <c r="D2192" s="340"/>
    </row>
    <row r="2193" spans="4:4">
      <c r="D2193" s="340"/>
    </row>
    <row r="2194" spans="4:4">
      <c r="D2194" s="340"/>
    </row>
    <row r="2195" spans="4:4">
      <c r="D2195" s="340"/>
    </row>
    <row r="2196" spans="4:4">
      <c r="D2196" s="340"/>
    </row>
    <row r="2197" spans="4:4">
      <c r="D2197" s="340"/>
    </row>
    <row r="2198" spans="4:4">
      <c r="D2198" s="340"/>
    </row>
    <row r="2199" spans="4:4">
      <c r="D2199" s="340"/>
    </row>
    <row r="2200" spans="4:4">
      <c r="D2200" s="340"/>
    </row>
    <row r="2201" spans="4:4">
      <c r="D2201" s="340"/>
    </row>
    <row r="2202" spans="4:4">
      <c r="D2202" s="340"/>
    </row>
    <row r="2203" spans="4:4">
      <c r="D2203" s="340"/>
    </row>
    <row r="2204" spans="4:4">
      <c r="D2204" s="340"/>
    </row>
    <row r="2205" spans="4:4">
      <c r="D2205" s="340"/>
    </row>
    <row r="2206" spans="4:4">
      <c r="D2206" s="340"/>
    </row>
    <row r="2207" spans="4:4">
      <c r="D2207" s="340"/>
    </row>
    <row r="2208" spans="4:4">
      <c r="D2208" s="340"/>
    </row>
    <row r="2209" spans="4:4">
      <c r="D2209" s="340"/>
    </row>
    <row r="2210" spans="4:4">
      <c r="D2210" s="340"/>
    </row>
    <row r="2211" spans="4:4">
      <c r="D2211" s="340"/>
    </row>
    <row r="2212" spans="4:4">
      <c r="D2212" s="340"/>
    </row>
    <row r="2213" spans="4:4">
      <c r="D2213" s="340"/>
    </row>
    <row r="2214" spans="4:4">
      <c r="D2214" s="340"/>
    </row>
    <row r="2215" spans="4:4">
      <c r="D2215" s="340"/>
    </row>
    <row r="2216" spans="4:4">
      <c r="D2216" s="340"/>
    </row>
    <row r="2217" spans="4:4">
      <c r="D2217" s="340"/>
    </row>
    <row r="2218" spans="4:4">
      <c r="D2218" s="340"/>
    </row>
    <row r="2219" spans="4:4">
      <c r="D2219" s="340"/>
    </row>
    <row r="2220" spans="4:4">
      <c r="D2220" s="340"/>
    </row>
    <row r="2221" spans="4:4">
      <c r="D2221" s="340"/>
    </row>
    <row r="2222" spans="4:4">
      <c r="D2222" s="340"/>
    </row>
    <row r="2223" spans="4:4">
      <c r="D2223" s="340"/>
    </row>
    <row r="2224" spans="4:4">
      <c r="D2224" s="340"/>
    </row>
    <row r="2225" spans="4:4">
      <c r="D2225" s="340"/>
    </row>
    <row r="2226" spans="4:4">
      <c r="D2226" s="340"/>
    </row>
    <row r="2227" spans="4:4">
      <c r="D2227" s="340"/>
    </row>
    <row r="2228" spans="4:4">
      <c r="D2228" s="340"/>
    </row>
    <row r="2229" spans="4:4">
      <c r="D2229" s="340"/>
    </row>
    <row r="2230" spans="4:4">
      <c r="D2230" s="340"/>
    </row>
    <row r="2231" spans="4:4">
      <c r="D2231" s="340"/>
    </row>
    <row r="2232" spans="4:4">
      <c r="D2232" s="340"/>
    </row>
    <row r="2233" spans="4:4">
      <c r="D2233" s="340"/>
    </row>
    <row r="2234" spans="4:4">
      <c r="D2234" s="340"/>
    </row>
    <row r="2235" spans="4:4">
      <c r="D2235" s="340"/>
    </row>
    <row r="2236" spans="4:4">
      <c r="D2236" s="340"/>
    </row>
    <row r="2237" spans="4:4">
      <c r="D2237" s="340"/>
    </row>
    <row r="2238" spans="4:4">
      <c r="D2238" s="340"/>
    </row>
    <row r="2239" spans="4:4">
      <c r="D2239" s="340"/>
    </row>
    <row r="2240" spans="4:4">
      <c r="D2240" s="340"/>
    </row>
    <row r="2241" spans="4:4">
      <c r="D2241" s="340"/>
    </row>
    <row r="2242" spans="4:4">
      <c r="D2242" s="340"/>
    </row>
    <row r="2243" spans="4:4">
      <c r="D2243" s="340"/>
    </row>
    <row r="2244" spans="4:4">
      <c r="D2244" s="340"/>
    </row>
    <row r="2245" spans="4:4">
      <c r="D2245" s="340"/>
    </row>
    <row r="2246" spans="4:4">
      <c r="D2246" s="340"/>
    </row>
    <row r="2247" spans="4:4">
      <c r="D2247" s="340"/>
    </row>
    <row r="2248" spans="4:4">
      <c r="D2248" s="340"/>
    </row>
    <row r="2249" spans="4:4">
      <c r="D2249" s="340"/>
    </row>
    <row r="2250" spans="4:4">
      <c r="D2250" s="340"/>
    </row>
    <row r="2251" spans="4:4">
      <c r="D2251" s="340"/>
    </row>
    <row r="2252" spans="4:4">
      <c r="D2252" s="340"/>
    </row>
    <row r="2253" spans="4:4">
      <c r="D2253" s="340"/>
    </row>
    <row r="2254" spans="4:4">
      <c r="D2254" s="340"/>
    </row>
    <row r="2255" spans="4:4">
      <c r="D2255" s="340"/>
    </row>
    <row r="2256" spans="4:4">
      <c r="D2256" s="340"/>
    </row>
    <row r="2257" spans="4:4">
      <c r="D2257" s="340"/>
    </row>
    <row r="2258" spans="4:4">
      <c r="D2258" s="340"/>
    </row>
    <row r="2259" spans="4:4">
      <c r="D2259" s="340"/>
    </row>
    <row r="2260" spans="4:4">
      <c r="D2260" s="340"/>
    </row>
    <row r="2261" spans="4:4">
      <c r="D2261" s="340"/>
    </row>
    <row r="2262" spans="4:4">
      <c r="D2262" s="340"/>
    </row>
    <row r="2263" spans="4:4">
      <c r="D2263" s="340"/>
    </row>
    <row r="2264" spans="4:4">
      <c r="D2264" s="340"/>
    </row>
    <row r="2265" spans="4:4">
      <c r="D2265" s="340"/>
    </row>
    <row r="2266" spans="4:4">
      <c r="D2266" s="340"/>
    </row>
    <row r="2267" spans="4:4">
      <c r="D2267" s="340"/>
    </row>
    <row r="2268" spans="4:4">
      <c r="D2268" s="340"/>
    </row>
    <row r="2269" spans="4:4">
      <c r="D2269" s="340"/>
    </row>
    <row r="2270" spans="4:4">
      <c r="D2270" s="340"/>
    </row>
    <row r="2271" spans="4:4">
      <c r="D2271" s="340"/>
    </row>
    <row r="2272" spans="4:4">
      <c r="D2272" s="340"/>
    </row>
    <row r="2273" spans="4:4">
      <c r="D2273" s="340"/>
    </row>
    <row r="2274" spans="4:4">
      <c r="D2274" s="340"/>
    </row>
    <row r="2275" spans="4:4">
      <c r="D2275" s="340"/>
    </row>
    <row r="2276" spans="4:4">
      <c r="D2276" s="340"/>
    </row>
    <row r="2277" spans="4:4">
      <c r="D2277" s="340"/>
    </row>
    <row r="2278" spans="4:4">
      <c r="D2278" s="340"/>
    </row>
    <row r="2279" spans="4:4">
      <c r="D2279" s="340"/>
    </row>
    <row r="2280" spans="4:4">
      <c r="D2280" s="340"/>
    </row>
    <row r="2281" spans="4:4">
      <c r="D2281" s="340"/>
    </row>
    <row r="2282" spans="4:4">
      <c r="D2282" s="340"/>
    </row>
    <row r="2283" spans="4:4">
      <c r="D2283" s="340"/>
    </row>
    <row r="2284" spans="4:4">
      <c r="D2284" s="340"/>
    </row>
    <row r="2285" spans="4:4">
      <c r="D2285" s="340"/>
    </row>
    <row r="2286" spans="4:4">
      <c r="D2286" s="340"/>
    </row>
    <row r="2287" spans="4:4">
      <c r="D2287" s="340"/>
    </row>
    <row r="2288" spans="4:4">
      <c r="D2288" s="340"/>
    </row>
    <row r="2289" spans="4:4">
      <c r="D2289" s="340"/>
    </row>
    <row r="2290" spans="4:4">
      <c r="D2290" s="340"/>
    </row>
    <row r="2291" spans="4:4">
      <c r="D2291" s="340"/>
    </row>
    <row r="2292" spans="4:4">
      <c r="D2292" s="340"/>
    </row>
    <row r="2293" spans="4:4">
      <c r="D2293" s="340"/>
    </row>
    <row r="2294" spans="4:4">
      <c r="D2294" s="340"/>
    </row>
    <row r="2295" spans="4:4">
      <c r="D2295" s="340"/>
    </row>
    <row r="2296" spans="4:4">
      <c r="D2296" s="340"/>
    </row>
    <row r="2297" spans="4:4">
      <c r="D2297" s="340"/>
    </row>
    <row r="2298" spans="4:4">
      <c r="D2298" s="340"/>
    </row>
    <row r="2299" spans="4:4">
      <c r="D2299" s="340"/>
    </row>
    <row r="2300" spans="4:4">
      <c r="D2300" s="340"/>
    </row>
    <row r="2301" spans="4:4">
      <c r="D2301" s="340"/>
    </row>
    <row r="2302" spans="4:4">
      <c r="D2302" s="340"/>
    </row>
    <row r="2303" spans="4:4">
      <c r="D2303" s="340"/>
    </row>
    <row r="2304" spans="4:4">
      <c r="D2304" s="340"/>
    </row>
    <row r="2305" spans="4:4">
      <c r="D2305" s="340"/>
    </row>
    <row r="2306" spans="4:4">
      <c r="D2306" s="340"/>
    </row>
    <row r="2307" spans="4:4">
      <c r="D2307" s="340"/>
    </row>
    <row r="2308" spans="4:4">
      <c r="D2308" s="340"/>
    </row>
    <row r="2309" spans="4:4">
      <c r="D2309" s="340"/>
    </row>
    <row r="2310" spans="4:4">
      <c r="D2310" s="340"/>
    </row>
    <row r="2311" spans="4:4">
      <c r="D2311" s="340"/>
    </row>
    <row r="2312" spans="4:4">
      <c r="D2312" s="340"/>
    </row>
    <row r="2313" spans="4:4">
      <c r="D2313" s="340"/>
    </row>
    <row r="2314" spans="4:4">
      <c r="D2314" s="340"/>
    </row>
    <row r="2315" spans="4:4">
      <c r="D2315" s="340"/>
    </row>
    <row r="2316" spans="4:4">
      <c r="D2316" s="340"/>
    </row>
    <row r="2317" spans="4:4">
      <c r="D2317" s="340"/>
    </row>
    <row r="2318" spans="4:4">
      <c r="D2318" s="340"/>
    </row>
    <row r="2319" spans="4:4">
      <c r="D2319" s="340"/>
    </row>
    <row r="2320" spans="4:4">
      <c r="D2320" s="340"/>
    </row>
    <row r="2321" spans="4:4">
      <c r="D2321" s="340"/>
    </row>
    <row r="2322" spans="4:4">
      <c r="D2322" s="340"/>
    </row>
    <row r="2323" spans="4:4">
      <c r="D2323" s="340"/>
    </row>
    <row r="2324" spans="4:4">
      <c r="D2324" s="340"/>
    </row>
    <row r="2325" spans="4:4">
      <c r="D2325" s="340"/>
    </row>
    <row r="2326" spans="4:4">
      <c r="D2326" s="340"/>
    </row>
    <row r="2327" spans="4:4">
      <c r="D2327" s="340"/>
    </row>
    <row r="2328" spans="4:4">
      <c r="D2328" s="340"/>
    </row>
    <row r="2329" spans="4:4">
      <c r="D2329" s="340"/>
    </row>
    <row r="2330" spans="4:4">
      <c r="D2330" s="340"/>
    </row>
    <row r="2331" spans="4:4">
      <c r="D2331" s="340"/>
    </row>
    <row r="2332" spans="4:4">
      <c r="D2332" s="340"/>
    </row>
    <row r="2333" spans="4:4">
      <c r="D2333" s="340"/>
    </row>
    <row r="2334" spans="4:4">
      <c r="D2334" s="340"/>
    </row>
    <row r="2335" spans="4:4">
      <c r="D2335" s="340"/>
    </row>
    <row r="2336" spans="4:4">
      <c r="D2336" s="340"/>
    </row>
    <row r="2337" spans="4:4">
      <c r="D2337" s="340"/>
    </row>
    <row r="2338" spans="4:4">
      <c r="D2338" s="340"/>
    </row>
    <row r="2339" spans="4:4">
      <c r="D2339" s="340"/>
    </row>
    <row r="2340" spans="4:4">
      <c r="D2340" s="340"/>
    </row>
    <row r="2341" spans="4:4">
      <c r="D2341" s="340"/>
    </row>
    <row r="2342" spans="4:4">
      <c r="D2342" s="340"/>
    </row>
    <row r="2343" spans="4:4">
      <c r="D2343" s="340"/>
    </row>
    <row r="2344" spans="4:4">
      <c r="D2344" s="340"/>
    </row>
    <row r="2345" spans="4:4">
      <c r="D2345" s="340"/>
    </row>
    <row r="2346" spans="4:4">
      <c r="D2346" s="340"/>
    </row>
    <row r="2347" spans="4:4">
      <c r="D2347" s="340"/>
    </row>
    <row r="2348" spans="4:4">
      <c r="D2348" s="340"/>
    </row>
    <row r="2349" spans="4:4">
      <c r="D2349" s="340"/>
    </row>
    <row r="2350" spans="4:4">
      <c r="D2350" s="340"/>
    </row>
    <row r="2351" spans="4:4">
      <c r="D2351" s="340"/>
    </row>
    <row r="2352" spans="4:4">
      <c r="D2352" s="340"/>
    </row>
    <row r="2353" spans="4:4">
      <c r="D2353" s="340"/>
    </row>
    <row r="2354" spans="4:4">
      <c r="D2354" s="340"/>
    </row>
    <row r="2355" spans="4:4">
      <c r="D2355" s="340"/>
    </row>
    <row r="2356" spans="4:4">
      <c r="D2356" s="340"/>
    </row>
    <row r="2357" spans="4:4">
      <c r="D2357" s="340"/>
    </row>
    <row r="2358" spans="4:4">
      <c r="D2358" s="340"/>
    </row>
    <row r="2359" spans="4:4">
      <c r="D2359" s="340"/>
    </row>
    <row r="2360" spans="4:4">
      <c r="D2360" s="340"/>
    </row>
    <row r="2361" spans="4:4">
      <c r="D2361" s="340"/>
    </row>
    <row r="2362" spans="4:4">
      <c r="D2362" s="340"/>
    </row>
    <row r="2363" spans="4:4">
      <c r="D2363" s="340"/>
    </row>
    <row r="2364" spans="4:4">
      <c r="D2364" s="340"/>
    </row>
    <row r="2365" spans="4:4">
      <c r="D2365" s="340"/>
    </row>
    <row r="2366" spans="4:4">
      <c r="D2366" s="340"/>
    </row>
    <row r="2367" spans="4:4">
      <c r="D2367" s="340"/>
    </row>
    <row r="2368" spans="4:4">
      <c r="D2368" s="340"/>
    </row>
    <row r="2369" spans="4:4">
      <c r="D2369" s="340"/>
    </row>
    <row r="2370" spans="4:4">
      <c r="D2370" s="340"/>
    </row>
    <row r="2371" spans="4:4">
      <c r="D2371" s="340"/>
    </row>
    <row r="2372" spans="4:4">
      <c r="D2372" s="340"/>
    </row>
    <row r="2373" spans="4:4">
      <c r="D2373" s="340"/>
    </row>
    <row r="2374" spans="4:4">
      <c r="D2374" s="340"/>
    </row>
    <row r="2375" spans="4:4">
      <c r="D2375" s="340"/>
    </row>
    <row r="2376" spans="4:4">
      <c r="D2376" s="340"/>
    </row>
    <row r="2377" spans="4:4">
      <c r="D2377" s="340"/>
    </row>
    <row r="2378" spans="4:4">
      <c r="D2378" s="340"/>
    </row>
    <row r="2379" spans="4:4">
      <c r="D2379" s="340"/>
    </row>
    <row r="2380" spans="4:4">
      <c r="D2380" s="340"/>
    </row>
    <row r="2381" spans="4:4">
      <c r="D2381" s="340"/>
    </row>
    <row r="2382" spans="4:4">
      <c r="D2382" s="340"/>
    </row>
    <row r="2383" spans="4:4">
      <c r="D2383" s="340"/>
    </row>
    <row r="2384" spans="4:4">
      <c r="D2384" s="340"/>
    </row>
    <row r="2385" spans="4:4">
      <c r="D2385" s="340"/>
    </row>
    <row r="2386" spans="4:4">
      <c r="D2386" s="340"/>
    </row>
    <row r="2387" spans="4:4">
      <c r="D2387" s="340"/>
    </row>
    <row r="2388" spans="4:4">
      <c r="D2388" s="340"/>
    </row>
    <row r="2389" spans="4:4">
      <c r="D2389" s="340"/>
    </row>
    <row r="2390" spans="4:4">
      <c r="D2390" s="340"/>
    </row>
    <row r="2391" spans="4:4">
      <c r="D2391" s="340"/>
    </row>
    <row r="2392" spans="4:4">
      <c r="D2392" s="340"/>
    </row>
    <row r="2393" spans="4:4">
      <c r="D2393" s="340"/>
    </row>
    <row r="2394" spans="4:4">
      <c r="D2394" s="340"/>
    </row>
    <row r="2395" spans="4:4">
      <c r="D2395" s="340"/>
    </row>
    <row r="2396" spans="4:4">
      <c r="D2396" s="340"/>
    </row>
    <row r="2397" spans="4:4">
      <c r="D2397" s="340"/>
    </row>
    <row r="2398" spans="4:4">
      <c r="D2398" s="340"/>
    </row>
    <row r="2399" spans="4:4">
      <c r="D2399" s="340"/>
    </row>
    <row r="2400" spans="4:4">
      <c r="D2400" s="340"/>
    </row>
    <row r="2401" spans="4:4">
      <c r="D2401" s="340"/>
    </row>
    <row r="2402" spans="4:4">
      <c r="D2402" s="340"/>
    </row>
    <row r="2403" spans="4:4">
      <c r="D2403" s="340"/>
    </row>
    <row r="2404" spans="4:4">
      <c r="D2404" s="340"/>
    </row>
    <row r="2405" spans="4:4">
      <c r="D2405" s="340"/>
    </row>
    <row r="2406" spans="4:4">
      <c r="D2406" s="340"/>
    </row>
    <row r="2407" spans="4:4">
      <c r="D2407" s="340"/>
    </row>
    <row r="2408" spans="4:4">
      <c r="D2408" s="340"/>
    </row>
    <row r="2409" spans="4:4">
      <c r="D2409" s="340"/>
    </row>
    <row r="2410" spans="4:4">
      <c r="D2410" s="340"/>
    </row>
    <row r="2411" spans="4:4">
      <c r="D2411" s="340"/>
    </row>
    <row r="2412" spans="4:4">
      <c r="D2412" s="340"/>
    </row>
    <row r="2413" spans="4:4">
      <c r="D2413" s="340"/>
    </row>
    <row r="2414" spans="4:4">
      <c r="D2414" s="340"/>
    </row>
    <row r="2415" spans="4:4">
      <c r="D2415" s="340"/>
    </row>
    <row r="2416" spans="4:4">
      <c r="D2416" s="340"/>
    </row>
    <row r="2417" spans="4:4">
      <c r="D2417" s="340"/>
    </row>
    <row r="2418" spans="4:4">
      <c r="D2418" s="340"/>
    </row>
    <row r="2419" spans="4:4">
      <c r="D2419" s="340"/>
    </row>
    <row r="2420" spans="4:4">
      <c r="D2420" s="340"/>
    </row>
    <row r="2421" spans="4:4">
      <c r="D2421" s="340"/>
    </row>
    <row r="2422" spans="4:4">
      <c r="D2422" s="340"/>
    </row>
    <row r="2423" spans="4:4">
      <c r="D2423" s="340"/>
    </row>
    <row r="2424" spans="4:4">
      <c r="D2424" s="340"/>
    </row>
    <row r="2425" spans="4:4">
      <c r="D2425" s="340"/>
    </row>
    <row r="2426" spans="4:4">
      <c r="D2426" s="340"/>
    </row>
    <row r="2427" spans="4:4">
      <c r="D2427" s="340"/>
    </row>
    <row r="2428" spans="4:4">
      <c r="D2428" s="340"/>
    </row>
    <row r="2429" spans="4:4">
      <c r="D2429" s="340"/>
    </row>
    <row r="2430" spans="4:4">
      <c r="D2430" s="340"/>
    </row>
    <row r="2431" spans="4:4">
      <c r="D2431" s="340"/>
    </row>
    <row r="2432" spans="4:4">
      <c r="D2432" s="340"/>
    </row>
    <row r="2433" spans="4:4">
      <c r="D2433" s="340"/>
    </row>
    <row r="2434" spans="4:4">
      <c r="D2434" s="340"/>
    </row>
    <row r="2435" spans="4:4">
      <c r="D2435" s="340"/>
    </row>
    <row r="2436" spans="4:4">
      <c r="D2436" s="340"/>
    </row>
    <row r="2437" spans="4:4">
      <c r="D2437" s="340"/>
    </row>
    <row r="2438" spans="4:4">
      <c r="D2438" s="340"/>
    </row>
    <row r="2439" spans="4:4">
      <c r="D2439" s="340"/>
    </row>
    <row r="2440" spans="4:4">
      <c r="D2440" s="340"/>
    </row>
    <row r="2441" spans="4:4">
      <c r="D2441" s="340"/>
    </row>
    <row r="2442" spans="4:4">
      <c r="D2442" s="340"/>
    </row>
    <row r="2443" spans="4:4">
      <c r="D2443" s="340"/>
    </row>
    <row r="2444" spans="4:4">
      <c r="D2444" s="340"/>
    </row>
    <row r="2445" spans="4:4">
      <c r="D2445" s="340"/>
    </row>
    <row r="2446" spans="4:4">
      <c r="D2446" s="340"/>
    </row>
    <row r="2447" spans="4:4">
      <c r="D2447" s="340"/>
    </row>
    <row r="2448" spans="4:4">
      <c r="D2448" s="340"/>
    </row>
    <row r="2449" spans="4:4">
      <c r="D2449" s="340"/>
    </row>
    <row r="2450" spans="4:4">
      <c r="D2450" s="340"/>
    </row>
    <row r="2451" spans="4:4">
      <c r="D2451" s="340"/>
    </row>
    <row r="2452" spans="4:4">
      <c r="D2452" s="340"/>
    </row>
    <row r="2453" spans="4:4">
      <c r="D2453" s="340"/>
    </row>
    <row r="2454" spans="4:4">
      <c r="D2454" s="340"/>
    </row>
    <row r="2455" spans="4:4">
      <c r="D2455" s="340"/>
    </row>
    <row r="2456" spans="4:4">
      <c r="D2456" s="340"/>
    </row>
    <row r="2457" spans="4:4">
      <c r="D2457" s="340"/>
    </row>
    <row r="2458" spans="4:4">
      <c r="D2458" s="340"/>
    </row>
    <row r="2459" spans="4:4">
      <c r="D2459" s="340"/>
    </row>
    <row r="2460" spans="4:4">
      <c r="D2460" s="340"/>
    </row>
    <row r="2461" spans="4:4">
      <c r="D2461" s="340"/>
    </row>
    <row r="2462" spans="4:4">
      <c r="D2462" s="340"/>
    </row>
    <row r="2463" spans="4:4">
      <c r="D2463" s="340"/>
    </row>
    <row r="2464" spans="4:4">
      <c r="D2464" s="340"/>
    </row>
    <row r="2465" spans="4:4">
      <c r="D2465" s="340"/>
    </row>
    <row r="2466" spans="4:4">
      <c r="D2466" s="340"/>
    </row>
    <row r="2467" spans="4:4">
      <c r="D2467" s="340"/>
    </row>
    <row r="2468" spans="4:4">
      <c r="D2468" s="340"/>
    </row>
    <row r="2469" spans="4:4">
      <c r="D2469" s="340"/>
    </row>
    <row r="2470" spans="4:4">
      <c r="D2470" s="340"/>
    </row>
    <row r="2471" spans="4:4">
      <c r="D2471" s="340"/>
    </row>
    <row r="2472" spans="4:4">
      <c r="D2472" s="340"/>
    </row>
    <row r="2473" spans="4:4">
      <c r="D2473" s="340"/>
    </row>
    <row r="2474" spans="4:4">
      <c r="D2474" s="340"/>
    </row>
    <row r="2475" spans="4:4">
      <c r="D2475" s="340"/>
    </row>
    <row r="2476" spans="4:4">
      <c r="D2476" s="340"/>
    </row>
    <row r="2477" spans="4:4">
      <c r="D2477" s="340"/>
    </row>
    <row r="2478" spans="4:4">
      <c r="D2478" s="340"/>
    </row>
    <row r="2479" spans="4:4">
      <c r="D2479" s="340"/>
    </row>
    <row r="2480" spans="4:4">
      <c r="D2480" s="340"/>
    </row>
    <row r="2481" spans="4:4">
      <c r="D2481" s="340"/>
    </row>
    <row r="2482" spans="4:4">
      <c r="D2482" s="340"/>
    </row>
    <row r="2483" spans="4:4">
      <c r="D2483" s="340"/>
    </row>
    <row r="2484" spans="4:4">
      <c r="D2484" s="340"/>
    </row>
    <row r="2485" spans="4:4">
      <c r="D2485" s="340"/>
    </row>
    <row r="2486" spans="4:4">
      <c r="D2486" s="340"/>
    </row>
    <row r="2487" spans="4:4">
      <c r="D2487" s="340"/>
    </row>
    <row r="2488" spans="4:4">
      <c r="D2488" s="340"/>
    </row>
    <row r="2489" spans="4:4">
      <c r="D2489" s="340"/>
    </row>
    <row r="2490" spans="4:4">
      <c r="D2490" s="340"/>
    </row>
    <row r="2491" spans="4:4">
      <c r="D2491" s="340"/>
    </row>
    <row r="2492" spans="4:4">
      <c r="D2492" s="340"/>
    </row>
    <row r="2493" spans="4:4">
      <c r="D2493" s="340"/>
    </row>
    <row r="2494" spans="4:4">
      <c r="D2494" s="340"/>
    </row>
    <row r="2495" spans="4:4">
      <c r="D2495" s="340"/>
    </row>
    <row r="2496" spans="4:4">
      <c r="D2496" s="340"/>
    </row>
    <row r="2497" spans="4:4">
      <c r="D2497" s="340"/>
    </row>
    <row r="2498" spans="4:4">
      <c r="D2498" s="340"/>
    </row>
    <row r="2499" spans="4:4">
      <c r="D2499" s="340"/>
    </row>
    <row r="2500" spans="4:4">
      <c r="D2500" s="340"/>
    </row>
    <row r="2501" spans="4:4">
      <c r="D2501" s="340"/>
    </row>
    <row r="2502" spans="4:4">
      <c r="D2502" s="340"/>
    </row>
    <row r="2503" spans="4:4">
      <c r="D2503" s="340"/>
    </row>
    <row r="2504" spans="4:4">
      <c r="D2504" s="340"/>
    </row>
    <row r="2505" spans="4:4">
      <c r="D2505" s="340"/>
    </row>
    <row r="2506" spans="4:4">
      <c r="D2506" s="340"/>
    </row>
    <row r="2507" spans="4:4">
      <c r="D2507" s="340"/>
    </row>
    <row r="2508" spans="4:4">
      <c r="D2508" s="340"/>
    </row>
    <row r="2509" spans="4:4">
      <c r="D2509" s="340"/>
    </row>
    <row r="2510" spans="4:4">
      <c r="D2510" s="340"/>
    </row>
    <row r="2511" spans="4:4">
      <c r="D2511" s="340"/>
    </row>
    <row r="2512" spans="4:4">
      <c r="D2512" s="340"/>
    </row>
    <row r="2513" spans="4:4">
      <c r="D2513" s="340"/>
    </row>
    <row r="2514" spans="4:4">
      <c r="D2514" s="340"/>
    </row>
    <row r="2515" spans="4:4">
      <c r="D2515" s="340"/>
    </row>
    <row r="2516" spans="4:4">
      <c r="D2516" s="340"/>
    </row>
    <row r="2517" spans="4:4">
      <c r="D2517" s="340"/>
    </row>
    <row r="2518" spans="4:4">
      <c r="D2518" s="340"/>
    </row>
    <row r="2519" spans="4:4">
      <c r="D2519" s="340"/>
    </row>
    <row r="2520" spans="4:4">
      <c r="D2520" s="340"/>
    </row>
    <row r="2521" spans="4:4">
      <c r="D2521" s="340"/>
    </row>
    <row r="2522" spans="4:4">
      <c r="D2522" s="340"/>
    </row>
    <row r="2523" spans="4:4">
      <c r="D2523" s="340"/>
    </row>
    <row r="2524" spans="4:4">
      <c r="D2524" s="340"/>
    </row>
    <row r="2525" spans="4:4">
      <c r="D2525" s="340"/>
    </row>
    <row r="2526" spans="4:4">
      <c r="D2526" s="340"/>
    </row>
    <row r="2527" spans="4:4">
      <c r="D2527" s="340"/>
    </row>
    <row r="2528" spans="4:4">
      <c r="D2528" s="340"/>
    </row>
    <row r="2529" spans="4:4">
      <c r="D2529" s="340"/>
    </row>
    <row r="2530" spans="4:4">
      <c r="D2530" s="340"/>
    </row>
    <row r="2531" spans="4:4">
      <c r="D2531" s="340"/>
    </row>
    <row r="2532" spans="4:4">
      <c r="D2532" s="340"/>
    </row>
    <row r="2533" spans="4:4">
      <c r="D2533" s="340"/>
    </row>
    <row r="2534" spans="4:4">
      <c r="D2534" s="340"/>
    </row>
    <row r="2535" spans="4:4">
      <c r="D2535" s="340"/>
    </row>
    <row r="2536" spans="4:4">
      <c r="D2536" s="340"/>
    </row>
    <row r="2537" spans="4:4">
      <c r="D2537" s="340"/>
    </row>
    <row r="2538" spans="4:4">
      <c r="D2538" s="340"/>
    </row>
    <row r="2539" spans="4:4">
      <c r="D2539" s="340"/>
    </row>
    <row r="2540" spans="4:4">
      <c r="D2540" s="340"/>
    </row>
    <row r="2541" spans="4:4">
      <c r="D2541" s="340"/>
    </row>
    <row r="2542" spans="4:4">
      <c r="D2542" s="340"/>
    </row>
    <row r="2543" spans="4:4">
      <c r="D2543" s="340"/>
    </row>
    <row r="2544" spans="4:4">
      <c r="D2544" s="340"/>
    </row>
    <row r="2545" spans="4:4">
      <c r="D2545" s="340"/>
    </row>
    <row r="2546" spans="4:4">
      <c r="D2546" s="340"/>
    </row>
    <row r="2547" spans="4:4">
      <c r="D2547" s="340"/>
    </row>
    <row r="2548" spans="4:4">
      <c r="D2548" s="340"/>
    </row>
    <row r="2549" spans="4:4">
      <c r="D2549" s="340"/>
    </row>
    <row r="2550" spans="4:4">
      <c r="D2550" s="340"/>
    </row>
    <row r="2551" spans="4:4">
      <c r="D2551" s="340"/>
    </row>
    <row r="2552" spans="4:4">
      <c r="D2552" s="340"/>
    </row>
    <row r="2553" spans="4:4">
      <c r="D2553" s="340"/>
    </row>
    <row r="2554" spans="4:4">
      <c r="D2554" s="340"/>
    </row>
    <row r="2555" spans="4:4">
      <c r="D2555" s="340"/>
    </row>
    <row r="2556" spans="4:4">
      <c r="D2556" s="340"/>
    </row>
    <row r="2557" spans="4:4">
      <c r="D2557" s="340"/>
    </row>
    <row r="2558" spans="4:4">
      <c r="D2558" s="340"/>
    </row>
    <row r="2559" spans="4:4">
      <c r="D2559" s="340"/>
    </row>
    <row r="2560" spans="4:4">
      <c r="D2560" s="340"/>
    </row>
    <row r="2561" spans="4:4">
      <c r="D2561" s="340"/>
    </row>
    <row r="2562" spans="4:4">
      <c r="D2562" s="340"/>
    </row>
    <row r="2563" spans="4:4">
      <c r="D2563" s="340"/>
    </row>
    <row r="2564" spans="4:4">
      <c r="D2564" s="340"/>
    </row>
    <row r="2565" spans="4:4">
      <c r="D2565" s="340"/>
    </row>
    <row r="2566" spans="4:4">
      <c r="D2566" s="340"/>
    </row>
    <row r="2567" spans="4:4">
      <c r="D2567" s="340"/>
    </row>
    <row r="2568" spans="4:4">
      <c r="D2568" s="340"/>
    </row>
    <row r="2569" spans="4:4">
      <c r="D2569" s="340"/>
    </row>
    <row r="2570" spans="4:4">
      <c r="D2570" s="340"/>
    </row>
    <row r="2571" spans="4:4">
      <c r="D2571" s="340"/>
    </row>
    <row r="2572" spans="4:4">
      <c r="D2572" s="340"/>
    </row>
    <row r="2573" spans="4:4">
      <c r="D2573" s="340"/>
    </row>
    <row r="2574" spans="4:4">
      <c r="D2574" s="340"/>
    </row>
    <row r="2575" spans="4:4">
      <c r="D2575" s="340"/>
    </row>
    <row r="2576" spans="4:4">
      <c r="D2576" s="340"/>
    </row>
    <row r="2577" spans="4:4">
      <c r="D2577" s="340"/>
    </row>
    <row r="2578" spans="4:4">
      <c r="D2578" s="340"/>
    </row>
    <row r="2579" spans="4:4">
      <c r="D2579" s="340"/>
    </row>
    <row r="2580" spans="4:4">
      <c r="D2580" s="340"/>
    </row>
    <row r="2581" spans="4:4">
      <c r="D2581" s="340"/>
    </row>
    <row r="2582" spans="4:4">
      <c r="D2582" s="340"/>
    </row>
    <row r="2583" spans="4:4">
      <c r="D2583" s="340"/>
    </row>
    <row r="2584" spans="4:4">
      <c r="D2584" s="340"/>
    </row>
    <row r="2585" spans="4:4">
      <c r="D2585" s="340"/>
    </row>
    <row r="2586" spans="4:4">
      <c r="D2586" s="340"/>
    </row>
    <row r="2587" spans="4:4">
      <c r="D2587" s="340"/>
    </row>
    <row r="2588" spans="4:4">
      <c r="D2588" s="340"/>
    </row>
    <row r="2589" spans="4:4">
      <c r="D2589" s="340"/>
    </row>
    <row r="2590" spans="4:4">
      <c r="D2590" s="340"/>
    </row>
    <row r="2591" spans="4:4">
      <c r="D2591" s="340"/>
    </row>
    <row r="2592" spans="4:4">
      <c r="D2592" s="340"/>
    </row>
    <row r="2593" spans="4:4">
      <c r="D2593" s="340"/>
    </row>
    <row r="2594" spans="4:4">
      <c r="D2594" s="340"/>
    </row>
    <row r="2595" spans="4:4">
      <c r="D2595" s="340"/>
    </row>
    <row r="2596" spans="4:4">
      <c r="D2596" s="340"/>
    </row>
    <row r="2597" spans="4:4">
      <c r="D2597" s="340"/>
    </row>
    <row r="2598" spans="4:4">
      <c r="D2598" s="340"/>
    </row>
    <row r="2599" spans="4:4">
      <c r="D2599" s="340"/>
    </row>
    <row r="2600" spans="4:4">
      <c r="D2600" s="340"/>
    </row>
    <row r="2601" spans="4:4">
      <c r="D2601" s="340"/>
    </row>
    <row r="2602" spans="4:4">
      <c r="D2602" s="340"/>
    </row>
    <row r="2603" spans="4:4">
      <c r="D2603" s="340"/>
    </row>
    <row r="2604" spans="4:4">
      <c r="D2604" s="340"/>
    </row>
    <row r="2605" spans="4:4">
      <c r="D2605" s="340"/>
    </row>
    <row r="2606" spans="4:4">
      <c r="D2606" s="340"/>
    </row>
    <row r="2607" spans="4:4">
      <c r="D2607" s="340"/>
    </row>
    <row r="2608" spans="4:4">
      <c r="D2608" s="340"/>
    </row>
    <row r="2609" spans="4:4">
      <c r="D2609" s="340"/>
    </row>
    <row r="2610" spans="4:4">
      <c r="D2610" s="340"/>
    </row>
    <row r="2611" spans="4:4">
      <c r="D2611" s="340"/>
    </row>
    <row r="2612" spans="4:4">
      <c r="D2612" s="340"/>
    </row>
    <row r="2613" spans="4:4">
      <c r="D2613" s="340"/>
    </row>
    <row r="2614" spans="4:4">
      <c r="D2614" s="340"/>
    </row>
    <row r="2615" spans="4:4">
      <c r="D2615" s="340"/>
    </row>
    <row r="2616" spans="4:4">
      <c r="D2616" s="340"/>
    </row>
    <row r="2617" spans="4:4">
      <c r="D2617" s="340"/>
    </row>
    <row r="2618" spans="4:4">
      <c r="D2618" s="340"/>
    </row>
    <row r="2619" spans="4:4">
      <c r="D2619" s="340"/>
    </row>
    <row r="2620" spans="4:4">
      <c r="D2620" s="340"/>
    </row>
    <row r="2621" spans="4:4">
      <c r="D2621" s="340"/>
    </row>
    <row r="2622" spans="4:4">
      <c r="D2622" s="340"/>
    </row>
    <row r="2623" spans="4:4">
      <c r="D2623" s="340"/>
    </row>
    <row r="2624" spans="4:4">
      <c r="D2624" s="340"/>
    </row>
    <row r="2625" spans="4:4">
      <c r="D2625" s="340"/>
    </row>
    <row r="2626" spans="4:4">
      <c r="D2626" s="340"/>
    </row>
    <row r="2627" spans="4:4">
      <c r="D2627" s="340"/>
    </row>
    <row r="2628" spans="4:4">
      <c r="D2628" s="340"/>
    </row>
    <row r="2629" spans="4:4">
      <c r="D2629" s="340"/>
    </row>
    <row r="2630" spans="4:4">
      <c r="D2630" s="340"/>
    </row>
    <row r="2631" spans="4:4">
      <c r="D2631" s="340"/>
    </row>
    <row r="2632" spans="4:4">
      <c r="D2632" s="340"/>
    </row>
    <row r="2633" spans="4:4">
      <c r="D2633" s="340"/>
    </row>
    <row r="2634" spans="4:4">
      <c r="D2634" s="340"/>
    </row>
    <row r="2635" spans="4:4">
      <c r="D2635" s="340"/>
    </row>
    <row r="2636" spans="4:4">
      <c r="D2636" s="340"/>
    </row>
    <row r="2637" spans="4:4">
      <c r="D2637" s="340"/>
    </row>
    <row r="2638" spans="4:4">
      <c r="D2638" s="340"/>
    </row>
    <row r="2639" spans="4:4">
      <c r="D2639" s="340"/>
    </row>
    <row r="2640" spans="4:4">
      <c r="D2640" s="340"/>
    </row>
    <row r="2641" spans="4:4">
      <c r="D2641" s="340"/>
    </row>
    <row r="2642" spans="4:4">
      <c r="D2642" s="340"/>
    </row>
    <row r="2643" spans="4:4">
      <c r="D2643" s="340"/>
    </row>
    <row r="2644" spans="4:4">
      <c r="D2644" s="340"/>
    </row>
    <row r="2645" spans="4:4">
      <c r="D2645" s="340"/>
    </row>
    <row r="2646" spans="4:4">
      <c r="D2646" s="340"/>
    </row>
    <row r="2647" spans="4:4">
      <c r="D2647" s="340"/>
    </row>
    <row r="2648" spans="4:4">
      <c r="D2648" s="340"/>
    </row>
    <row r="2649" spans="4:4">
      <c r="D2649" s="340"/>
    </row>
    <row r="2650" spans="4:4">
      <c r="D2650" s="340"/>
    </row>
    <row r="2651" spans="4:4">
      <c r="D2651" s="340"/>
    </row>
    <row r="2652" spans="4:4">
      <c r="D2652" s="340"/>
    </row>
    <row r="2653" spans="4:4">
      <c r="D2653" s="340"/>
    </row>
    <row r="2654" spans="4:4">
      <c r="D2654" s="340"/>
    </row>
    <row r="2655" spans="4:4">
      <c r="D2655" s="340"/>
    </row>
    <row r="2656" spans="4:4">
      <c r="D2656" s="340"/>
    </row>
    <row r="2657" spans="4:4">
      <c r="D2657" s="340"/>
    </row>
    <row r="2658" spans="4:4">
      <c r="D2658" s="340"/>
    </row>
    <row r="2659" spans="4:4">
      <c r="D2659" s="340"/>
    </row>
    <row r="2660" spans="4:4">
      <c r="D2660" s="340"/>
    </row>
    <row r="2661" spans="4:4">
      <c r="D2661" s="340"/>
    </row>
    <row r="2662" spans="4:4">
      <c r="D2662" s="340"/>
    </row>
    <row r="2663" spans="4:4">
      <c r="D2663" s="340"/>
    </row>
    <row r="2664" spans="4:4">
      <c r="D2664" s="340"/>
    </row>
    <row r="2665" spans="4:4">
      <c r="D2665" s="340"/>
    </row>
    <row r="2666" spans="4:4">
      <c r="D2666" s="340"/>
    </row>
    <row r="2667" spans="4:4">
      <c r="D2667" s="340"/>
    </row>
    <row r="2668" spans="4:4">
      <c r="D2668" s="340"/>
    </row>
    <row r="2669" spans="4:4">
      <c r="D2669" s="340"/>
    </row>
    <row r="2670" spans="4:4">
      <c r="D2670" s="340"/>
    </row>
    <row r="2671" spans="4:4">
      <c r="D2671" s="340"/>
    </row>
    <row r="2672" spans="4:4">
      <c r="D2672" s="340"/>
    </row>
    <row r="2673" spans="4:4">
      <c r="D2673" s="340"/>
    </row>
    <row r="2674" spans="4:4">
      <c r="D2674" s="340"/>
    </row>
    <row r="2675" spans="4:4">
      <c r="D2675" s="340"/>
    </row>
    <row r="2676" spans="4:4">
      <c r="D2676" s="340"/>
    </row>
    <row r="2677" spans="4:4">
      <c r="D2677" s="340"/>
    </row>
    <row r="2678" spans="4:4">
      <c r="D2678" s="340"/>
    </row>
    <row r="2679" spans="4:4">
      <c r="D2679" s="340"/>
    </row>
    <row r="2680" spans="4:4">
      <c r="D2680" s="340"/>
    </row>
    <row r="2681" spans="4:4">
      <c r="D2681" s="340"/>
    </row>
    <row r="2682" spans="4:4">
      <c r="D2682" s="340"/>
    </row>
    <row r="2683" spans="4:4">
      <c r="D2683" s="340"/>
    </row>
    <row r="2684" spans="4:4">
      <c r="D2684" s="340"/>
    </row>
    <row r="2685" spans="4:4">
      <c r="D2685" s="340"/>
    </row>
    <row r="2686" spans="4:4">
      <c r="D2686" s="340"/>
    </row>
    <row r="2687" spans="4:4">
      <c r="D2687" s="340"/>
    </row>
    <row r="2688" spans="4:4">
      <c r="D2688" s="340"/>
    </row>
    <row r="2689" spans="4:4">
      <c r="D2689" s="340"/>
    </row>
    <row r="2690" spans="4:4">
      <c r="D2690" s="340"/>
    </row>
    <row r="2691" spans="4:4">
      <c r="D2691" s="340"/>
    </row>
    <row r="2692" spans="4:4">
      <c r="D2692" s="340"/>
    </row>
    <row r="2693" spans="4:4">
      <c r="D2693" s="340"/>
    </row>
    <row r="2694" spans="4:4">
      <c r="D2694" s="340"/>
    </row>
    <row r="2695" spans="4:4">
      <c r="D2695" s="340"/>
    </row>
    <row r="2696" spans="4:4">
      <c r="D2696" s="340"/>
    </row>
    <row r="2697" spans="4:4">
      <c r="D2697" s="340"/>
    </row>
    <row r="2698" spans="4:4">
      <c r="D2698" s="340"/>
    </row>
    <row r="2699" spans="4:4">
      <c r="D2699" s="340"/>
    </row>
    <row r="2700" spans="4:4">
      <c r="D2700" s="340"/>
    </row>
    <row r="2701" spans="4:4">
      <c r="D2701" s="340"/>
    </row>
    <row r="2702" spans="4:4">
      <c r="D2702" s="340"/>
    </row>
    <row r="2703" spans="4:4">
      <c r="D2703" s="340"/>
    </row>
    <row r="2704" spans="4:4">
      <c r="D2704" s="340"/>
    </row>
    <row r="2705" spans="4:4">
      <c r="D2705" s="340"/>
    </row>
    <row r="2706" spans="4:4">
      <c r="D2706" s="340"/>
    </row>
    <row r="2707" spans="4:4">
      <c r="D2707" s="340"/>
    </row>
    <row r="2708" spans="4:4">
      <c r="D2708" s="340"/>
    </row>
    <row r="2709" spans="4:4">
      <c r="D2709" s="340"/>
    </row>
    <row r="2710" spans="4:4">
      <c r="D2710" s="340"/>
    </row>
    <row r="2711" spans="4:4">
      <c r="D2711" s="340"/>
    </row>
    <row r="2712" spans="4:4">
      <c r="D2712" s="340"/>
    </row>
    <row r="2713" spans="4:4">
      <c r="D2713" s="340"/>
    </row>
    <row r="2714" spans="4:4">
      <c r="D2714" s="340"/>
    </row>
    <row r="2715" spans="4:4">
      <c r="D2715" s="340"/>
    </row>
    <row r="2716" spans="4:4">
      <c r="D2716" s="340"/>
    </row>
    <row r="2717" spans="4:4">
      <c r="D2717" s="340"/>
    </row>
    <row r="2718" spans="4:4">
      <c r="D2718" s="340"/>
    </row>
    <row r="2719" spans="4:4">
      <c r="D2719" s="340"/>
    </row>
    <row r="2720" spans="4:4">
      <c r="D2720" s="340"/>
    </row>
    <row r="2721" spans="4:4">
      <c r="D2721" s="340"/>
    </row>
    <row r="2722" spans="4:4">
      <c r="D2722" s="340"/>
    </row>
    <row r="2723" spans="4:4">
      <c r="D2723" s="340"/>
    </row>
    <row r="2724" spans="4:4">
      <c r="D2724" s="340"/>
    </row>
    <row r="2725" spans="4:4">
      <c r="D2725" s="340"/>
    </row>
    <row r="2726" spans="4:4">
      <c r="D2726" s="340"/>
    </row>
    <row r="2727" spans="4:4">
      <c r="D2727" s="340"/>
    </row>
    <row r="2728" spans="4:4">
      <c r="D2728" s="340"/>
    </row>
    <row r="2729" spans="4:4">
      <c r="D2729" s="340"/>
    </row>
    <row r="2730" spans="4:4">
      <c r="D2730" s="340"/>
    </row>
    <row r="2731" spans="4:4">
      <c r="D2731" s="340"/>
    </row>
    <row r="2732" spans="4:4">
      <c r="D2732" s="340"/>
    </row>
    <row r="2733" spans="4:4">
      <c r="D2733" s="340"/>
    </row>
    <row r="2734" spans="4:4">
      <c r="D2734" s="340"/>
    </row>
    <row r="2735" spans="4:4">
      <c r="D2735" s="340"/>
    </row>
    <row r="2736" spans="4:4">
      <c r="D2736" s="340"/>
    </row>
    <row r="2737" spans="4:4">
      <c r="D2737" s="340"/>
    </row>
    <row r="2738" spans="4:4">
      <c r="D2738" s="340"/>
    </row>
    <row r="2739" spans="4:4">
      <c r="D2739" s="340"/>
    </row>
    <row r="2740" spans="4:4">
      <c r="D2740" s="340"/>
    </row>
    <row r="2741" spans="4:4">
      <c r="D2741" s="340"/>
    </row>
    <row r="2742" spans="4:4">
      <c r="D2742" s="340"/>
    </row>
    <row r="2743" spans="4:4">
      <c r="D2743" s="340"/>
    </row>
    <row r="2744" spans="4:4">
      <c r="D2744" s="340"/>
    </row>
    <row r="2745" spans="4:4">
      <c r="D2745" s="340"/>
    </row>
    <row r="2746" spans="4:4">
      <c r="D2746" s="340"/>
    </row>
    <row r="2747" spans="4:4">
      <c r="D2747" s="340"/>
    </row>
    <row r="2748" spans="4:4">
      <c r="D2748" s="340"/>
    </row>
    <row r="2749" spans="4:4">
      <c r="D2749" s="340"/>
    </row>
    <row r="2750" spans="4:4">
      <c r="D2750" s="340"/>
    </row>
    <row r="2751" spans="4:4">
      <c r="D2751" s="340"/>
    </row>
    <row r="2752" spans="4:4">
      <c r="D2752" s="340"/>
    </row>
    <row r="2753" spans="4:4">
      <c r="D2753" s="340"/>
    </row>
    <row r="2754" spans="4:4">
      <c r="D2754" s="340"/>
    </row>
    <row r="2755" spans="4:4">
      <c r="D2755" s="340"/>
    </row>
    <row r="2756" spans="4:4">
      <c r="D2756" s="340"/>
    </row>
    <row r="2757" spans="4:4">
      <c r="D2757" s="340"/>
    </row>
    <row r="2758" spans="4:4">
      <c r="D2758" s="340"/>
    </row>
    <row r="2759" spans="4:4">
      <c r="D2759" s="340"/>
    </row>
    <row r="2760" spans="4:4">
      <c r="D2760" s="340"/>
    </row>
    <row r="2761" spans="4:4">
      <c r="D2761" s="340"/>
    </row>
    <row r="2762" spans="4:4">
      <c r="D2762" s="340"/>
    </row>
    <row r="2763" spans="4:4">
      <c r="D2763" s="340"/>
    </row>
    <row r="2764" spans="4:4">
      <c r="D2764" s="340"/>
    </row>
    <row r="2765" spans="4:4">
      <c r="D2765" s="340"/>
    </row>
    <row r="2766" spans="4:4">
      <c r="D2766" s="340"/>
    </row>
    <row r="2767" spans="4:4">
      <c r="D2767" s="340"/>
    </row>
    <row r="2768" spans="4:4">
      <c r="D2768" s="340"/>
    </row>
    <row r="2769" spans="4:4">
      <c r="D2769" s="340"/>
    </row>
    <row r="2770" spans="4:4">
      <c r="D2770" s="340"/>
    </row>
    <row r="2771" spans="4:4">
      <c r="D2771" s="340"/>
    </row>
    <row r="2772" spans="4:4">
      <c r="D2772" s="340"/>
    </row>
    <row r="2773" spans="4:4">
      <c r="D2773" s="340"/>
    </row>
    <row r="2774" spans="4:4">
      <c r="D2774" s="340"/>
    </row>
    <row r="2775" spans="4:4">
      <c r="D2775" s="340"/>
    </row>
    <row r="2776" spans="4:4">
      <c r="D2776" s="340"/>
    </row>
    <row r="2777" spans="4:4">
      <c r="D2777" s="340"/>
    </row>
    <row r="2778" spans="4:4">
      <c r="D2778" s="340"/>
    </row>
    <row r="2779" spans="4:4">
      <c r="D2779" s="340"/>
    </row>
    <row r="2780" spans="4:4">
      <c r="D2780" s="340"/>
    </row>
    <row r="2781" spans="4:4">
      <c r="D2781" s="340"/>
    </row>
    <row r="2782" spans="4:4">
      <c r="D2782" s="340"/>
    </row>
    <row r="2783" spans="4:4">
      <c r="D2783" s="340"/>
    </row>
    <row r="2784" spans="4:4">
      <c r="D2784" s="340"/>
    </row>
    <row r="2785" spans="4:4">
      <c r="D2785" s="340"/>
    </row>
    <row r="2786" spans="4:4">
      <c r="D2786" s="340"/>
    </row>
    <row r="2787" spans="4:4">
      <c r="D2787" s="340"/>
    </row>
    <row r="2788" spans="4:4">
      <c r="D2788" s="340"/>
    </row>
    <row r="2789" spans="4:4">
      <c r="D2789" s="340"/>
    </row>
    <row r="2790" spans="4:4">
      <c r="D2790" s="340"/>
    </row>
    <row r="2791" spans="4:4">
      <c r="D2791" s="340"/>
    </row>
    <row r="2792" spans="4:4">
      <c r="D2792" s="340"/>
    </row>
    <row r="2793" spans="4:4">
      <c r="D2793" s="340"/>
    </row>
    <row r="2794" spans="4:4">
      <c r="D2794" s="340"/>
    </row>
    <row r="2795" spans="4:4">
      <c r="D2795" s="340"/>
    </row>
    <row r="2796" spans="4:4">
      <c r="D2796" s="340"/>
    </row>
    <row r="2797" spans="4:4">
      <c r="D2797" s="340"/>
    </row>
    <row r="2798" spans="4:4">
      <c r="D2798" s="340"/>
    </row>
    <row r="2799" spans="4:4">
      <c r="D2799" s="340"/>
    </row>
    <row r="2800" spans="4:4">
      <c r="D2800" s="340"/>
    </row>
    <row r="2801" spans="4:4">
      <c r="D2801" s="340"/>
    </row>
    <row r="2802" spans="4:4">
      <c r="D2802" s="340"/>
    </row>
    <row r="2803" spans="4:4">
      <c r="D2803" s="340"/>
    </row>
    <row r="2804" spans="4:4">
      <c r="D2804" s="340"/>
    </row>
    <row r="2805" spans="4:4">
      <c r="D2805" s="340"/>
    </row>
    <row r="2806" spans="4:4">
      <c r="D2806" s="340"/>
    </row>
    <row r="2807" spans="4:4">
      <c r="D2807" s="340"/>
    </row>
    <row r="2808" spans="4:4">
      <c r="D2808" s="340"/>
    </row>
    <row r="2809" spans="4:4">
      <c r="D2809" s="340"/>
    </row>
    <row r="2810" spans="4:4">
      <c r="D2810" s="340"/>
    </row>
    <row r="2811" spans="4:4">
      <c r="D2811" s="340"/>
    </row>
    <row r="2812" spans="4:4">
      <c r="D2812" s="340"/>
    </row>
    <row r="2813" spans="4:4">
      <c r="D2813" s="340"/>
    </row>
    <row r="2814" spans="4:4">
      <c r="D2814" s="340"/>
    </row>
    <row r="2815" spans="4:4">
      <c r="D2815" s="340"/>
    </row>
    <row r="2816" spans="4:4">
      <c r="D2816" s="340"/>
    </row>
    <row r="2817" spans="4:4">
      <c r="D2817" s="340"/>
    </row>
    <row r="2818" spans="4:4">
      <c r="D2818" s="340"/>
    </row>
    <row r="2819" spans="4:4">
      <c r="D2819" s="340"/>
    </row>
    <row r="2820" spans="4:4">
      <c r="D2820" s="340"/>
    </row>
    <row r="2821" spans="4:4">
      <c r="D2821" s="340"/>
    </row>
    <row r="2822" spans="4:4">
      <c r="D2822" s="340"/>
    </row>
    <row r="2823" spans="4:4">
      <c r="D2823" s="340"/>
    </row>
    <row r="2824" spans="4:4">
      <c r="D2824" s="340"/>
    </row>
    <row r="2825" spans="4:4">
      <c r="D2825" s="340"/>
    </row>
    <row r="2826" spans="4:4">
      <c r="D2826" s="340"/>
    </row>
    <row r="2827" spans="4:4">
      <c r="D2827" s="340"/>
    </row>
    <row r="2828" spans="4:4">
      <c r="D2828" s="340"/>
    </row>
    <row r="2829" spans="4:4">
      <c r="D2829" s="340"/>
    </row>
    <row r="2830" spans="4:4">
      <c r="D2830" s="340"/>
    </row>
    <row r="2831" spans="4:4">
      <c r="D2831" s="340"/>
    </row>
    <row r="2832" spans="4:4">
      <c r="D2832" s="340"/>
    </row>
    <row r="2833" spans="4:4">
      <c r="D2833" s="340"/>
    </row>
    <row r="2834" spans="4:4">
      <c r="D2834" s="340"/>
    </row>
    <row r="2835" spans="4:4">
      <c r="D2835" s="340"/>
    </row>
    <row r="2836" spans="4:4">
      <c r="D2836" s="340"/>
    </row>
    <row r="2837" spans="4:4">
      <c r="D2837" s="340"/>
    </row>
    <row r="2838" spans="4:4">
      <c r="D2838" s="340"/>
    </row>
    <row r="2839" spans="4:4">
      <c r="D2839" s="340"/>
    </row>
    <row r="2840" spans="4:4">
      <c r="D2840" s="340"/>
    </row>
    <row r="2841" spans="4:4">
      <c r="D2841" s="340"/>
    </row>
    <row r="2842" spans="4:4">
      <c r="D2842" s="340"/>
    </row>
    <row r="2843" spans="4:4">
      <c r="D2843" s="340"/>
    </row>
    <row r="2844" spans="4:4">
      <c r="D2844" s="340"/>
    </row>
    <row r="2845" spans="4:4">
      <c r="D2845" s="340"/>
    </row>
    <row r="2846" spans="4:4">
      <c r="D2846" s="340"/>
    </row>
    <row r="2847" spans="4:4">
      <c r="D2847" s="340"/>
    </row>
    <row r="2848" spans="4:4">
      <c r="D2848" s="340"/>
    </row>
    <row r="2849" spans="4:4">
      <c r="D2849" s="340"/>
    </row>
    <row r="2850" spans="4:4">
      <c r="D2850" s="340"/>
    </row>
    <row r="2851" spans="4:4">
      <c r="D2851" s="340"/>
    </row>
    <row r="2852" spans="4:4">
      <c r="D2852" s="340"/>
    </row>
    <row r="2853" spans="4:4">
      <c r="D2853" s="340"/>
    </row>
    <row r="2854" spans="4:4">
      <c r="D2854" s="340"/>
    </row>
    <row r="2855" spans="4:4">
      <c r="D2855" s="340"/>
    </row>
    <row r="2856" spans="4:4">
      <c r="D2856" s="340"/>
    </row>
    <row r="2857" spans="4:4">
      <c r="D2857" s="340"/>
    </row>
    <row r="2858" spans="4:4">
      <c r="D2858" s="340"/>
    </row>
    <row r="2859" spans="4:4">
      <c r="D2859" s="340"/>
    </row>
    <row r="2860" spans="4:4">
      <c r="D2860" s="340"/>
    </row>
    <row r="2861" spans="4:4">
      <c r="D2861" s="340"/>
    </row>
    <row r="2862" spans="4:4">
      <c r="D2862" s="340"/>
    </row>
    <row r="2863" spans="4:4">
      <c r="D2863" s="340"/>
    </row>
    <row r="2864" spans="4:4">
      <c r="D2864" s="340"/>
    </row>
    <row r="2865" spans="4:4">
      <c r="D2865" s="340"/>
    </row>
    <row r="2866" spans="4:4">
      <c r="D2866" s="340"/>
    </row>
    <row r="2867" spans="4:4">
      <c r="D2867" s="340"/>
    </row>
    <row r="2868" spans="4:4">
      <c r="D2868" s="340"/>
    </row>
    <row r="2869" spans="4:4">
      <c r="D2869" s="340"/>
    </row>
    <row r="2870" spans="4:4">
      <c r="D2870" s="340"/>
    </row>
    <row r="2871" spans="4:4">
      <c r="D2871" s="340"/>
    </row>
    <row r="2872" spans="4:4">
      <c r="D2872" s="340"/>
    </row>
    <row r="2873" spans="4:4">
      <c r="D2873" s="340"/>
    </row>
    <row r="2874" spans="4:4">
      <c r="D2874" s="340"/>
    </row>
    <row r="2875" spans="4:4">
      <c r="D2875" s="340"/>
    </row>
    <row r="2876" spans="4:4">
      <c r="D2876" s="340"/>
    </row>
    <row r="2877" spans="4:4">
      <c r="D2877" s="340"/>
    </row>
    <row r="2878" spans="4:4">
      <c r="D2878" s="340"/>
    </row>
    <row r="2879" spans="4:4">
      <c r="D2879" s="340"/>
    </row>
    <row r="2880" spans="4:4">
      <c r="D2880" s="340"/>
    </row>
    <row r="2881" spans="4:4">
      <c r="D2881" s="340"/>
    </row>
    <row r="2882" spans="4:4">
      <c r="D2882" s="340"/>
    </row>
    <row r="2883" spans="4:4">
      <c r="D2883" s="340"/>
    </row>
    <row r="2884" spans="4:4">
      <c r="D2884" s="340"/>
    </row>
    <row r="2885" spans="4:4">
      <c r="D2885" s="340"/>
    </row>
    <row r="2886" spans="4:4">
      <c r="D2886" s="340"/>
    </row>
    <row r="2887" spans="4:4">
      <c r="D2887" s="340"/>
    </row>
    <row r="2888" spans="4:4">
      <c r="D2888" s="340"/>
    </row>
    <row r="2889" spans="4:4">
      <c r="D2889" s="340"/>
    </row>
    <row r="2890" spans="4:4">
      <c r="D2890" s="340"/>
    </row>
    <row r="2891" spans="4:4">
      <c r="D2891" s="340"/>
    </row>
    <row r="2892" spans="4:4">
      <c r="D2892" s="340"/>
    </row>
    <row r="2893" spans="4:4">
      <c r="D2893" s="340"/>
    </row>
    <row r="2894" spans="4:4">
      <c r="D2894" s="340"/>
    </row>
    <row r="2895" spans="4:4">
      <c r="D2895" s="340"/>
    </row>
    <row r="2896" spans="4:4">
      <c r="D2896" s="340"/>
    </row>
    <row r="2897" spans="4:4">
      <c r="D2897" s="340"/>
    </row>
    <row r="2898" spans="4:4">
      <c r="D2898" s="340"/>
    </row>
    <row r="2899" spans="4:4">
      <c r="D2899" s="340"/>
    </row>
    <row r="2900" spans="4:4">
      <c r="D2900" s="340"/>
    </row>
    <row r="2901" spans="4:4">
      <c r="D2901" s="340"/>
    </row>
    <row r="2902" spans="4:4">
      <c r="D2902" s="340"/>
    </row>
    <row r="2903" spans="4:4">
      <c r="D2903" s="340"/>
    </row>
    <row r="2904" spans="4:4">
      <c r="D2904" s="340"/>
    </row>
    <row r="2905" spans="4:4">
      <c r="D2905" s="340"/>
    </row>
    <row r="2906" spans="4:4">
      <c r="D2906" s="340"/>
    </row>
    <row r="2907" spans="4:4">
      <c r="D2907" s="340"/>
    </row>
    <row r="2908" spans="4:4">
      <c r="D2908" s="340"/>
    </row>
    <row r="2909" spans="4:4">
      <c r="D2909" s="340"/>
    </row>
    <row r="2910" spans="4:4">
      <c r="D2910" s="340"/>
    </row>
    <row r="2911" spans="4:4">
      <c r="D2911" s="340"/>
    </row>
    <row r="2912" spans="4:4">
      <c r="D2912" s="340"/>
    </row>
    <row r="2913" spans="4:4">
      <c r="D2913" s="340"/>
    </row>
    <row r="2914" spans="4:4">
      <c r="D2914" s="340"/>
    </row>
    <row r="2915" spans="4:4">
      <c r="D2915" s="340"/>
    </row>
    <row r="2916" spans="4:4">
      <c r="D2916" s="340"/>
    </row>
    <row r="2917" spans="4:4">
      <c r="D2917" s="340"/>
    </row>
    <row r="2918" spans="4:4">
      <c r="D2918" s="340"/>
    </row>
    <row r="2919" spans="4:4">
      <c r="D2919" s="340"/>
    </row>
    <row r="2920" spans="4:4">
      <c r="D2920" s="340"/>
    </row>
    <row r="2921" spans="4:4">
      <c r="D2921" s="340"/>
    </row>
    <row r="2922" spans="4:4">
      <c r="D2922" s="340"/>
    </row>
    <row r="2923" spans="4:4">
      <c r="D2923" s="340"/>
    </row>
    <row r="2924" spans="4:4">
      <c r="D2924" s="340"/>
    </row>
    <row r="2925" spans="4:4">
      <c r="D2925" s="340"/>
    </row>
    <row r="2926" spans="4:4">
      <c r="D2926" s="340"/>
    </row>
    <row r="2927" spans="4:4">
      <c r="D2927" s="340"/>
    </row>
    <row r="2928" spans="4:4">
      <c r="D2928" s="340"/>
    </row>
    <row r="2929" spans="4:4">
      <c r="D2929" s="340"/>
    </row>
    <row r="2930" spans="4:4">
      <c r="D2930" s="340"/>
    </row>
    <row r="2931" spans="4:4">
      <c r="D2931" s="340"/>
    </row>
    <row r="2932" spans="4:4">
      <c r="D2932" s="340"/>
    </row>
    <row r="2933" spans="4:4">
      <c r="D2933" s="340"/>
    </row>
    <row r="2934" spans="4:4">
      <c r="D2934" s="340"/>
    </row>
    <row r="2935" spans="4:4">
      <c r="D2935" s="340"/>
    </row>
    <row r="2936" spans="4:4">
      <c r="D2936" s="340"/>
    </row>
    <row r="2937" spans="4:4">
      <c r="D2937" s="340"/>
    </row>
    <row r="2938" spans="4:4">
      <c r="D2938" s="340"/>
    </row>
    <row r="2939" spans="4:4">
      <c r="D2939" s="340"/>
    </row>
    <row r="2940" spans="4:4">
      <c r="D2940" s="340"/>
    </row>
    <row r="2941" spans="4:4">
      <c r="D2941" s="340"/>
    </row>
    <row r="2942" spans="4:4">
      <c r="D2942" s="340"/>
    </row>
    <row r="2943" spans="4:4">
      <c r="D2943" s="340"/>
    </row>
    <row r="2944" spans="4:4">
      <c r="D2944" s="340"/>
    </row>
    <row r="2945" spans="4:4">
      <c r="D2945" s="340"/>
    </row>
    <row r="2946" spans="4:4">
      <c r="D2946" s="340"/>
    </row>
    <row r="2947" spans="4:4">
      <c r="D2947" s="340"/>
    </row>
    <row r="2948" spans="4:4">
      <c r="D2948" s="340"/>
    </row>
    <row r="2949" spans="4:4">
      <c r="D2949" s="340"/>
    </row>
    <row r="2950" spans="4:4">
      <c r="D2950" s="340"/>
    </row>
    <row r="2951" spans="4:4">
      <c r="D2951" s="340"/>
    </row>
    <row r="2952" spans="4:4">
      <c r="D2952" s="340"/>
    </row>
    <row r="2953" spans="4:4">
      <c r="D2953" s="340"/>
    </row>
    <row r="2954" spans="4:4">
      <c r="D2954" s="340"/>
    </row>
    <row r="2955" spans="4:4">
      <c r="D2955" s="340"/>
    </row>
    <row r="2956" spans="4:4">
      <c r="D2956" s="340"/>
    </row>
    <row r="2957" spans="4:4">
      <c r="D2957" s="340"/>
    </row>
    <row r="2958" spans="4:4">
      <c r="D2958" s="340"/>
    </row>
    <row r="2959" spans="4:4">
      <c r="D2959" s="340"/>
    </row>
    <row r="2960" spans="4:4">
      <c r="D2960" s="340"/>
    </row>
    <row r="2961" spans="4:4">
      <c r="D2961" s="340"/>
    </row>
    <row r="2962" spans="4:4">
      <c r="D2962" s="340"/>
    </row>
    <row r="2963" spans="4:4">
      <c r="D2963" s="340"/>
    </row>
    <row r="2964" spans="4:4">
      <c r="D2964" s="340"/>
    </row>
    <row r="2965" spans="4:4">
      <c r="D2965" s="340"/>
    </row>
    <row r="2966" spans="4:4">
      <c r="D2966" s="340"/>
    </row>
    <row r="2967" spans="4:4">
      <c r="D2967" s="340"/>
    </row>
    <row r="2968" spans="4:4">
      <c r="D2968" s="340"/>
    </row>
    <row r="2969" spans="4:4">
      <c r="D2969" s="340"/>
    </row>
    <row r="2970" spans="4:4">
      <c r="D2970" s="340"/>
    </row>
    <row r="2971" spans="4:4">
      <c r="D2971" s="340"/>
    </row>
    <row r="2972" spans="4:4">
      <c r="D2972" s="340"/>
    </row>
    <row r="2973" spans="4:4">
      <c r="D2973" s="340"/>
    </row>
    <row r="2974" spans="4:4">
      <c r="D2974" s="340"/>
    </row>
    <row r="2975" spans="4:4">
      <c r="D2975" s="340"/>
    </row>
    <row r="2976" spans="4:4">
      <c r="D2976" s="340"/>
    </row>
    <row r="2977" spans="4:4">
      <c r="D2977" s="340"/>
    </row>
    <row r="2978" spans="4:4">
      <c r="D2978" s="340"/>
    </row>
    <row r="2979" spans="4:4">
      <c r="D2979" s="340"/>
    </row>
    <row r="2980" spans="4:4">
      <c r="D2980" s="340"/>
    </row>
    <row r="2981" spans="4:4">
      <c r="D2981" s="340"/>
    </row>
    <row r="2982" spans="4:4">
      <c r="D2982" s="340"/>
    </row>
    <row r="2983" spans="4:4">
      <c r="D2983" s="340"/>
    </row>
    <row r="2984" spans="4:4">
      <c r="D2984" s="340"/>
    </row>
    <row r="2985" spans="4:4">
      <c r="D2985" s="340"/>
    </row>
    <row r="2986" spans="4:4">
      <c r="D2986" s="340"/>
    </row>
    <row r="2987" spans="4:4">
      <c r="D2987" s="340"/>
    </row>
    <row r="2988" spans="4:4">
      <c r="D2988" s="340"/>
    </row>
    <row r="2989" spans="4:4">
      <c r="D2989" s="340"/>
    </row>
    <row r="2990" spans="4:4">
      <c r="D2990" s="340"/>
    </row>
    <row r="2991" spans="4:4">
      <c r="D2991" s="340"/>
    </row>
    <row r="2992" spans="4:4">
      <c r="D2992" s="340"/>
    </row>
    <row r="2993" spans="4:4">
      <c r="D2993" s="340"/>
    </row>
    <row r="2994" spans="4:4">
      <c r="D2994" s="340"/>
    </row>
    <row r="2995" spans="4:4">
      <c r="D2995" s="340"/>
    </row>
    <row r="2996" spans="4:4">
      <c r="D2996" s="340"/>
    </row>
    <row r="2997" spans="4:4">
      <c r="D2997" s="340"/>
    </row>
    <row r="2998" spans="4:4">
      <c r="D2998" s="340"/>
    </row>
    <row r="2999" spans="4:4">
      <c r="D2999" s="340"/>
    </row>
    <row r="3000" spans="4:4">
      <c r="D3000" s="340"/>
    </row>
    <row r="3001" spans="4:4">
      <c r="D3001" s="340"/>
    </row>
    <row r="3002" spans="4:4">
      <c r="D3002" s="340"/>
    </row>
    <row r="3003" spans="4:4">
      <c r="D3003" s="340"/>
    </row>
    <row r="3004" spans="4:4">
      <c r="D3004" s="340"/>
    </row>
    <row r="3005" spans="4:4">
      <c r="D3005" s="340"/>
    </row>
    <row r="3006" spans="4:4">
      <c r="D3006" s="340"/>
    </row>
    <row r="3007" spans="4:4">
      <c r="D3007" s="340"/>
    </row>
    <row r="3008" spans="4:4">
      <c r="D3008" s="340"/>
    </row>
    <row r="3009" spans="4:4">
      <c r="D3009" s="340"/>
    </row>
    <row r="3010" spans="4:4">
      <c r="D3010" s="340"/>
    </row>
    <row r="3011" spans="4:4">
      <c r="D3011" s="340"/>
    </row>
    <row r="3012" spans="4:4">
      <c r="D3012" s="340"/>
    </row>
    <row r="3013" spans="4:4">
      <c r="D3013" s="340"/>
    </row>
    <row r="3014" spans="4:4">
      <c r="D3014" s="340"/>
    </row>
    <row r="3015" spans="4:4">
      <c r="D3015" s="340"/>
    </row>
    <row r="3016" spans="4:4">
      <c r="D3016" s="340"/>
    </row>
    <row r="3017" spans="4:4">
      <c r="D3017" s="340"/>
    </row>
    <row r="3018" spans="4:4">
      <c r="D3018" s="340"/>
    </row>
    <row r="3019" spans="4:4">
      <c r="D3019" s="340"/>
    </row>
    <row r="3020" spans="4:4">
      <c r="D3020" s="340"/>
    </row>
    <row r="3021" spans="4:4">
      <c r="D3021" s="340"/>
    </row>
    <row r="3022" spans="4:4">
      <c r="D3022" s="340"/>
    </row>
    <row r="3023" spans="4:4">
      <c r="D3023" s="340"/>
    </row>
    <row r="3024" spans="4:4">
      <c r="D3024" s="340"/>
    </row>
    <row r="3025" spans="4:4">
      <c r="D3025" s="340"/>
    </row>
    <row r="3026" spans="4:4">
      <c r="D3026" s="340"/>
    </row>
    <row r="3027" spans="4:4">
      <c r="D3027" s="340"/>
    </row>
    <row r="3028" spans="4:4">
      <c r="D3028" s="340"/>
    </row>
    <row r="3029" spans="4:4">
      <c r="D3029" s="340"/>
    </row>
    <row r="3030" spans="4:4">
      <c r="D3030" s="340"/>
    </row>
    <row r="3031" spans="4:4">
      <c r="D3031" s="340"/>
    </row>
    <row r="3032" spans="4:4">
      <c r="D3032" s="340"/>
    </row>
    <row r="3033" spans="4:4">
      <c r="D3033" s="340"/>
    </row>
    <row r="3034" spans="4:4">
      <c r="D3034" s="340"/>
    </row>
    <row r="3035" spans="4:4">
      <c r="D3035" s="340"/>
    </row>
    <row r="3036" spans="4:4">
      <c r="D3036" s="340"/>
    </row>
    <row r="3037" spans="4:4">
      <c r="D3037" s="340"/>
    </row>
    <row r="3038" spans="4:4">
      <c r="D3038" s="340"/>
    </row>
    <row r="3039" spans="4:4">
      <c r="D3039" s="340"/>
    </row>
    <row r="3040" spans="4:4">
      <c r="D3040" s="340"/>
    </row>
    <row r="3041" spans="4:4">
      <c r="D3041" s="340"/>
    </row>
    <row r="3042" spans="4:4">
      <c r="D3042" s="340"/>
    </row>
    <row r="3043" spans="4:4">
      <c r="D3043" s="340"/>
    </row>
    <row r="3044" spans="4:4">
      <c r="D3044" s="340"/>
    </row>
    <row r="3045" spans="4:4">
      <c r="D3045" s="340"/>
    </row>
    <row r="3046" spans="4:4">
      <c r="D3046" s="340"/>
    </row>
    <row r="3047" spans="4:4">
      <c r="D3047" s="340"/>
    </row>
    <row r="3048" spans="4:4">
      <c r="D3048" s="340"/>
    </row>
    <row r="3049" spans="4:4">
      <c r="D3049" s="340"/>
    </row>
    <row r="3050" spans="4:4">
      <c r="D3050" s="340"/>
    </row>
    <row r="3051" spans="4:4">
      <c r="D3051" s="340"/>
    </row>
    <row r="3052" spans="4:4">
      <c r="D3052" s="340"/>
    </row>
    <row r="3053" spans="4:4">
      <c r="D3053" s="340"/>
    </row>
    <row r="3054" spans="4:4">
      <c r="D3054" s="340"/>
    </row>
    <row r="3055" spans="4:4">
      <c r="D3055" s="340"/>
    </row>
    <row r="3056" spans="4:4">
      <c r="D3056" s="340"/>
    </row>
    <row r="3057" spans="4:4">
      <c r="D3057" s="340"/>
    </row>
    <row r="3058" spans="4:4">
      <c r="D3058" s="340"/>
    </row>
    <row r="3059" spans="4:4">
      <c r="D3059" s="340"/>
    </row>
    <row r="3060" spans="4:4">
      <c r="D3060" s="340"/>
    </row>
    <row r="3061" spans="4:4">
      <c r="D3061" s="340"/>
    </row>
    <row r="3062" spans="4:4">
      <c r="D3062" s="340"/>
    </row>
    <row r="3063" spans="4:4">
      <c r="D3063" s="340"/>
    </row>
    <row r="3064" spans="4:4">
      <c r="D3064" s="340"/>
    </row>
    <row r="3065" spans="4:4">
      <c r="D3065" s="340"/>
    </row>
    <row r="3066" spans="4:4">
      <c r="D3066" s="340"/>
    </row>
    <row r="3067" spans="4:4">
      <c r="D3067" s="340"/>
    </row>
    <row r="3068" spans="4:4">
      <c r="D3068" s="340"/>
    </row>
    <row r="3069" spans="4:4">
      <c r="D3069" s="340"/>
    </row>
    <row r="3070" spans="4:4">
      <c r="D3070" s="340"/>
    </row>
    <row r="3071" spans="4:4">
      <c r="D3071" s="340"/>
    </row>
    <row r="3072" spans="4:4">
      <c r="D3072" s="340"/>
    </row>
    <row r="3073" spans="4:4">
      <c r="D3073" s="340"/>
    </row>
    <row r="3074" spans="4:4">
      <c r="D3074" s="340"/>
    </row>
    <row r="3075" spans="4:4">
      <c r="D3075" s="340"/>
    </row>
    <row r="3076" spans="4:4">
      <c r="D3076" s="340"/>
    </row>
    <row r="3077" spans="4:4">
      <c r="D3077" s="340"/>
    </row>
    <row r="3078" spans="4:4">
      <c r="D3078" s="340"/>
    </row>
    <row r="3079" spans="4:4">
      <c r="D3079" s="340"/>
    </row>
    <row r="3080" spans="4:4">
      <c r="D3080" s="340"/>
    </row>
    <row r="3081" spans="4:4">
      <c r="D3081" s="340"/>
    </row>
    <row r="3082" spans="4:4">
      <c r="D3082" s="340"/>
    </row>
    <row r="3083" spans="4:4">
      <c r="D3083" s="340"/>
    </row>
    <row r="3084" spans="4:4">
      <c r="D3084" s="340"/>
    </row>
    <row r="3085" spans="4:4">
      <c r="D3085" s="340"/>
    </row>
    <row r="3086" spans="4:4">
      <c r="D3086" s="340"/>
    </row>
    <row r="3087" spans="4:4">
      <c r="D3087" s="340"/>
    </row>
    <row r="3088" spans="4:4">
      <c r="D3088" s="340"/>
    </row>
    <row r="3089" spans="4:4">
      <c r="D3089" s="340"/>
    </row>
    <row r="3090" spans="4:4">
      <c r="D3090" s="340"/>
    </row>
    <row r="3091" spans="4:4">
      <c r="D3091" s="340"/>
    </row>
    <row r="3092" spans="4:4">
      <c r="D3092" s="340"/>
    </row>
    <row r="3093" spans="4:4">
      <c r="D3093" s="340"/>
    </row>
    <row r="3094" spans="4:4">
      <c r="D3094" s="340"/>
    </row>
    <row r="3095" spans="4:4">
      <c r="D3095" s="340"/>
    </row>
    <row r="3096" spans="4:4">
      <c r="D3096" s="340"/>
    </row>
    <row r="3097" spans="4:4">
      <c r="D3097" s="340"/>
    </row>
    <row r="3098" spans="4:4">
      <c r="D3098" s="340"/>
    </row>
    <row r="3099" spans="4:4">
      <c r="D3099" s="340"/>
    </row>
    <row r="3100" spans="4:4">
      <c r="D3100" s="340"/>
    </row>
    <row r="3101" spans="4:4">
      <c r="D3101" s="340"/>
    </row>
    <row r="3102" spans="4:4">
      <c r="D3102" s="340"/>
    </row>
    <row r="3103" spans="4:4">
      <c r="D3103" s="340"/>
    </row>
    <row r="3104" spans="4:4">
      <c r="D3104" s="340"/>
    </row>
    <row r="3105" spans="4:4">
      <c r="D3105" s="340"/>
    </row>
    <row r="3106" spans="4:4">
      <c r="D3106" s="340"/>
    </row>
    <row r="3107" spans="4:4">
      <c r="D3107" s="340"/>
    </row>
    <row r="3108" spans="4:4">
      <c r="D3108" s="340"/>
    </row>
    <row r="3109" spans="4:4">
      <c r="D3109" s="340"/>
    </row>
    <row r="3110" spans="4:4">
      <c r="D3110" s="340"/>
    </row>
    <row r="3111" spans="4:4">
      <c r="D3111" s="340"/>
    </row>
    <row r="3112" spans="4:4">
      <c r="D3112" s="340"/>
    </row>
    <row r="3113" spans="4:4">
      <c r="D3113" s="340"/>
    </row>
    <row r="3114" spans="4:4">
      <c r="D3114" s="340"/>
    </row>
    <row r="3115" spans="4:4">
      <c r="D3115" s="340"/>
    </row>
    <row r="3116" spans="4:4">
      <c r="D3116" s="340"/>
    </row>
    <row r="3117" spans="4:4">
      <c r="D3117" s="340"/>
    </row>
    <row r="3118" spans="4:4">
      <c r="D3118" s="340"/>
    </row>
    <row r="3119" spans="4:4">
      <c r="D3119" s="340"/>
    </row>
    <row r="3120" spans="4:4">
      <c r="D3120" s="340"/>
    </row>
    <row r="3121" spans="4:4">
      <c r="D3121" s="340"/>
    </row>
    <row r="3122" spans="4:4">
      <c r="D3122" s="340"/>
    </row>
    <row r="3123" spans="4:4">
      <c r="D3123" s="340"/>
    </row>
    <row r="3124" spans="4:4">
      <c r="D3124" s="340"/>
    </row>
    <row r="3125" spans="4:4">
      <c r="D3125" s="340"/>
    </row>
    <row r="3126" spans="4:4">
      <c r="D3126" s="340"/>
    </row>
    <row r="3127" spans="4:4">
      <c r="D3127" s="340"/>
    </row>
    <row r="3128" spans="4:4">
      <c r="D3128" s="340"/>
    </row>
    <row r="3129" spans="4:4">
      <c r="D3129" s="340"/>
    </row>
    <row r="3130" spans="4:4">
      <c r="D3130" s="340"/>
    </row>
    <row r="3131" spans="4:4">
      <c r="D3131" s="340"/>
    </row>
    <row r="3132" spans="4:4">
      <c r="D3132" s="340"/>
    </row>
    <row r="3133" spans="4:4">
      <c r="D3133" s="340"/>
    </row>
    <row r="3134" spans="4:4">
      <c r="D3134" s="340"/>
    </row>
    <row r="3135" spans="4:4">
      <c r="D3135" s="340"/>
    </row>
    <row r="3136" spans="4:4">
      <c r="D3136" s="340"/>
    </row>
    <row r="3137" spans="4:4">
      <c r="D3137" s="340"/>
    </row>
    <row r="3138" spans="4:4">
      <c r="D3138" s="340"/>
    </row>
    <row r="3139" spans="4:4">
      <c r="D3139" s="340"/>
    </row>
    <row r="3140" spans="4:4">
      <c r="D3140" s="340"/>
    </row>
    <row r="3141" spans="4:4">
      <c r="D3141" s="340"/>
    </row>
    <row r="3142" spans="4:4">
      <c r="D3142" s="340"/>
    </row>
    <row r="3143" spans="4:4">
      <c r="D3143" s="340"/>
    </row>
    <row r="3144" spans="4:4">
      <c r="D3144" s="340"/>
    </row>
    <row r="3145" spans="4:4">
      <c r="D3145" s="340"/>
    </row>
    <row r="3146" spans="4:4">
      <c r="D3146" s="340"/>
    </row>
    <row r="3147" spans="4:4">
      <c r="D3147" s="340"/>
    </row>
    <row r="3148" spans="4:4">
      <c r="D3148" s="340"/>
    </row>
    <row r="3149" spans="4:4">
      <c r="D3149" s="340"/>
    </row>
    <row r="3150" spans="4:4">
      <c r="D3150" s="340"/>
    </row>
    <row r="3151" spans="4:4">
      <c r="D3151" s="340"/>
    </row>
    <row r="3152" spans="4:4">
      <c r="D3152" s="340"/>
    </row>
    <row r="3153" spans="4:4">
      <c r="D3153" s="340"/>
    </row>
    <row r="3154" spans="4:4">
      <c r="D3154" s="340"/>
    </row>
    <row r="3155" spans="4:4">
      <c r="D3155" s="340"/>
    </row>
    <row r="3156" spans="4:4">
      <c r="D3156" s="340"/>
    </row>
    <row r="3157" spans="4:4">
      <c r="D3157" s="340"/>
    </row>
    <row r="3158" spans="4:4">
      <c r="D3158" s="340"/>
    </row>
    <row r="3159" spans="4:4">
      <c r="D3159" s="340"/>
    </row>
    <row r="3160" spans="4:4">
      <c r="D3160" s="340"/>
    </row>
    <row r="3161" spans="4:4">
      <c r="D3161" s="340"/>
    </row>
    <row r="3162" spans="4:4">
      <c r="D3162" s="340"/>
    </row>
    <row r="3163" spans="4:4">
      <c r="D3163" s="340"/>
    </row>
    <row r="3164" spans="4:4">
      <c r="D3164" s="340"/>
    </row>
    <row r="3165" spans="4:4">
      <c r="D3165" s="340"/>
    </row>
    <row r="3166" spans="4:4">
      <c r="D3166" s="340"/>
    </row>
    <row r="3167" spans="4:4">
      <c r="D3167" s="340"/>
    </row>
    <row r="3168" spans="4:4">
      <c r="D3168" s="340"/>
    </row>
    <row r="3169" spans="4:4">
      <c r="D3169" s="340"/>
    </row>
    <row r="3170" spans="4:4">
      <c r="D3170" s="340"/>
    </row>
    <row r="3171" spans="4:4">
      <c r="D3171" s="340"/>
    </row>
    <row r="3172" spans="4:4">
      <c r="D3172" s="340"/>
    </row>
    <row r="3173" spans="4:4">
      <c r="D3173" s="340"/>
    </row>
    <row r="3174" spans="4:4">
      <c r="D3174" s="340"/>
    </row>
    <row r="3175" spans="4:4">
      <c r="D3175" s="340"/>
    </row>
    <row r="3176" spans="4:4">
      <c r="D3176" s="340"/>
    </row>
    <row r="3177" spans="4:4">
      <c r="D3177" s="340"/>
    </row>
    <row r="3178" spans="4:4">
      <c r="D3178" s="340"/>
    </row>
    <row r="3179" spans="4:4">
      <c r="D3179" s="340"/>
    </row>
    <row r="3180" spans="4:4">
      <c r="D3180" s="340"/>
    </row>
    <row r="3181" spans="4:4">
      <c r="D3181" s="340"/>
    </row>
    <row r="3182" spans="4:4">
      <c r="D3182" s="340"/>
    </row>
    <row r="3183" spans="4:4">
      <c r="D3183" s="340"/>
    </row>
    <row r="3184" spans="4:4">
      <c r="D3184" s="340"/>
    </row>
    <row r="3185" spans="4:4">
      <c r="D3185" s="340"/>
    </row>
    <row r="3186" spans="4:4">
      <c r="D3186" s="340"/>
    </row>
    <row r="3187" spans="4:4">
      <c r="D3187" s="340"/>
    </row>
    <row r="3188" spans="4:4">
      <c r="D3188" s="340"/>
    </row>
    <row r="3189" spans="4:4">
      <c r="D3189" s="340"/>
    </row>
    <row r="3190" spans="4:4">
      <c r="D3190" s="340"/>
    </row>
    <row r="3191" spans="4:4">
      <c r="D3191" s="340"/>
    </row>
    <row r="3192" spans="4:4">
      <c r="D3192" s="340"/>
    </row>
    <row r="3193" spans="4:4">
      <c r="D3193" s="340"/>
    </row>
    <row r="3194" spans="4:4">
      <c r="D3194" s="340"/>
    </row>
    <row r="3195" spans="4:4">
      <c r="D3195" s="340"/>
    </row>
    <row r="3196" spans="4:4">
      <c r="D3196" s="340"/>
    </row>
    <row r="3197" spans="4:4">
      <c r="D3197" s="340"/>
    </row>
    <row r="3198" spans="4:4">
      <c r="D3198" s="340"/>
    </row>
    <row r="3199" spans="4:4">
      <c r="D3199" s="340"/>
    </row>
    <row r="3200" spans="4:4">
      <c r="D3200" s="340"/>
    </row>
    <row r="3201" spans="4:4">
      <c r="D3201" s="340"/>
    </row>
    <row r="3202" spans="4:4">
      <c r="D3202" s="340"/>
    </row>
    <row r="3203" spans="4:4">
      <c r="D3203" s="340"/>
    </row>
    <row r="3204" spans="4:4">
      <c r="D3204" s="340"/>
    </row>
    <row r="3205" spans="4:4">
      <c r="D3205" s="340"/>
    </row>
    <row r="3206" spans="4:4">
      <c r="D3206" s="340"/>
    </row>
    <row r="3207" spans="4:4">
      <c r="D3207" s="340"/>
    </row>
    <row r="3208" spans="4:4">
      <c r="D3208" s="340"/>
    </row>
    <row r="3209" spans="4:4">
      <c r="D3209" s="340"/>
    </row>
    <row r="3210" spans="4:4">
      <c r="D3210" s="340"/>
    </row>
    <row r="3211" spans="4:4">
      <c r="D3211" s="340"/>
    </row>
    <row r="3212" spans="4:4">
      <c r="D3212" s="340"/>
    </row>
    <row r="3213" spans="4:4">
      <c r="D3213" s="340"/>
    </row>
    <row r="3214" spans="4:4">
      <c r="D3214" s="340"/>
    </row>
    <row r="3215" spans="4:4">
      <c r="D3215" s="340"/>
    </row>
    <row r="3216" spans="4:4">
      <c r="D3216" s="340"/>
    </row>
    <row r="3217" spans="4:4">
      <c r="D3217" s="340"/>
    </row>
    <row r="3218" spans="4:4">
      <c r="D3218" s="340"/>
    </row>
    <row r="3219" spans="4:4">
      <c r="D3219" s="340"/>
    </row>
    <row r="3220" spans="4:4">
      <c r="D3220" s="340"/>
    </row>
    <row r="3221" spans="4:4">
      <c r="D3221" s="340"/>
    </row>
    <row r="3222" spans="4:4">
      <c r="D3222" s="340"/>
    </row>
    <row r="3223" spans="4:4">
      <c r="D3223" s="340"/>
    </row>
    <row r="3224" spans="4:4">
      <c r="D3224" s="340"/>
    </row>
    <row r="3225" spans="4:4">
      <c r="D3225" s="340"/>
    </row>
    <row r="3226" spans="4:4">
      <c r="D3226" s="340"/>
    </row>
    <row r="3227" spans="4:4">
      <c r="D3227" s="340"/>
    </row>
    <row r="3228" spans="4:4">
      <c r="D3228" s="340"/>
    </row>
    <row r="3229" spans="4:4">
      <c r="D3229" s="340"/>
    </row>
    <row r="3230" spans="4:4">
      <c r="D3230" s="340"/>
    </row>
    <row r="3231" spans="4:4">
      <c r="D3231" s="340"/>
    </row>
    <row r="3232" spans="4:4">
      <c r="D3232" s="340"/>
    </row>
    <row r="3233" spans="4:4">
      <c r="D3233" s="340"/>
    </row>
    <row r="3234" spans="4:4">
      <c r="D3234" s="340"/>
    </row>
    <row r="3235" spans="4:4">
      <c r="D3235" s="340"/>
    </row>
    <row r="3236" spans="4:4">
      <c r="D3236" s="340"/>
    </row>
    <row r="3237" spans="4:4">
      <c r="D3237" s="340"/>
    </row>
    <row r="3238" spans="4:4">
      <c r="D3238" s="340"/>
    </row>
    <row r="3239" spans="4:4">
      <c r="D3239" s="340"/>
    </row>
    <row r="3240" spans="4:4">
      <c r="D3240" s="340"/>
    </row>
    <row r="3241" spans="4:4">
      <c r="D3241" s="340"/>
    </row>
    <row r="3242" spans="4:4">
      <c r="D3242" s="340"/>
    </row>
    <row r="3243" spans="4:4">
      <c r="D3243" s="340"/>
    </row>
    <row r="3244" spans="4:4">
      <c r="D3244" s="340"/>
    </row>
    <row r="3245" spans="4:4">
      <c r="D3245" s="340"/>
    </row>
    <row r="3246" spans="4:4">
      <c r="D3246" s="340"/>
    </row>
    <row r="3247" spans="4:4">
      <c r="D3247" s="340"/>
    </row>
    <row r="3248" spans="4:4">
      <c r="D3248" s="340"/>
    </row>
    <row r="3249" spans="4:4">
      <c r="D3249" s="340"/>
    </row>
    <row r="3250" spans="4:4">
      <c r="D3250" s="340"/>
    </row>
    <row r="3251" spans="4:4">
      <c r="D3251" s="340"/>
    </row>
    <row r="3252" spans="4:4">
      <c r="D3252" s="340"/>
    </row>
    <row r="3253" spans="4:4">
      <c r="D3253" s="340"/>
    </row>
    <row r="3254" spans="4:4">
      <c r="D3254" s="340"/>
    </row>
    <row r="3255" spans="4:4">
      <c r="D3255" s="340"/>
    </row>
    <row r="3256" spans="4:4">
      <c r="D3256" s="340"/>
    </row>
    <row r="3257" spans="4:4">
      <c r="D3257" s="340"/>
    </row>
    <row r="3258" spans="4:4">
      <c r="D3258" s="340"/>
    </row>
    <row r="3259" spans="4:4">
      <c r="D3259" s="340"/>
    </row>
    <row r="3260" spans="4:4">
      <c r="D3260" s="340"/>
    </row>
    <row r="3261" spans="4:4">
      <c r="D3261" s="340"/>
    </row>
    <row r="3262" spans="4:4">
      <c r="D3262" s="340"/>
    </row>
    <row r="3263" spans="4:4">
      <c r="D3263" s="340"/>
    </row>
    <row r="3264" spans="4:4">
      <c r="D3264" s="340"/>
    </row>
    <row r="3265" spans="4:4">
      <c r="D3265" s="340"/>
    </row>
    <row r="3266" spans="4:4">
      <c r="D3266" s="340"/>
    </row>
    <row r="3267" spans="4:4">
      <c r="D3267" s="340"/>
    </row>
    <row r="3268" spans="4:4">
      <c r="D3268" s="340"/>
    </row>
    <row r="3269" spans="4:4">
      <c r="D3269" s="340"/>
    </row>
    <row r="3270" spans="4:4">
      <c r="D3270" s="340"/>
    </row>
    <row r="3271" spans="4:4">
      <c r="D3271" s="340"/>
    </row>
    <row r="3272" spans="4:4">
      <c r="D3272" s="340"/>
    </row>
    <row r="3273" spans="4:4">
      <c r="D3273" s="340"/>
    </row>
    <row r="3274" spans="4:4">
      <c r="D3274" s="340"/>
    </row>
    <row r="3275" spans="4:4">
      <c r="D3275" s="340"/>
    </row>
    <row r="3276" spans="4:4">
      <c r="D3276" s="340"/>
    </row>
    <row r="3277" spans="4:4">
      <c r="D3277" s="340"/>
    </row>
    <row r="3278" spans="4:4">
      <c r="D3278" s="340"/>
    </row>
    <row r="3279" spans="4:4">
      <c r="D3279" s="340"/>
    </row>
    <row r="3280" spans="4:4">
      <c r="D3280" s="340"/>
    </row>
    <row r="3281" spans="4:4">
      <c r="D3281" s="340"/>
    </row>
    <row r="3282" spans="4:4">
      <c r="D3282" s="340"/>
    </row>
    <row r="3283" spans="4:4">
      <c r="D3283" s="340"/>
    </row>
    <row r="3284" spans="4:4">
      <c r="D3284" s="340"/>
    </row>
    <row r="3285" spans="4:4">
      <c r="D3285" s="340"/>
    </row>
    <row r="3286" spans="4:4">
      <c r="D3286" s="340"/>
    </row>
    <row r="3287" spans="4:4">
      <c r="D3287" s="340"/>
    </row>
    <row r="3288" spans="4:4">
      <c r="D3288" s="340"/>
    </row>
    <row r="3289" spans="4:4">
      <c r="D3289" s="340"/>
    </row>
    <row r="3290" spans="4:4">
      <c r="D3290" s="340"/>
    </row>
    <row r="3291" spans="4:4">
      <c r="D3291" s="340"/>
    </row>
    <row r="3292" spans="4:4">
      <c r="D3292" s="340"/>
    </row>
    <row r="3293" spans="4:4">
      <c r="D3293" s="340"/>
    </row>
    <row r="3294" spans="4:4">
      <c r="D3294" s="340"/>
    </row>
    <row r="3295" spans="4:4">
      <c r="D3295" s="340"/>
    </row>
    <row r="3296" spans="4:4">
      <c r="D3296" s="340"/>
    </row>
    <row r="3297" spans="4:4">
      <c r="D3297" s="340"/>
    </row>
    <row r="3298" spans="4:4">
      <c r="D3298" s="340"/>
    </row>
    <row r="3299" spans="4:4">
      <c r="D3299" s="340"/>
    </row>
    <row r="3300" spans="4:4">
      <c r="D3300" s="340"/>
    </row>
    <row r="3301" spans="4:4">
      <c r="D3301" s="340"/>
    </row>
    <row r="3302" spans="4:4">
      <c r="D3302" s="340"/>
    </row>
    <row r="3303" spans="4:4">
      <c r="D3303" s="340"/>
    </row>
    <row r="3304" spans="4:4">
      <c r="D3304" s="340"/>
    </row>
    <row r="3305" spans="4:4">
      <c r="D3305" s="340"/>
    </row>
    <row r="3306" spans="4:4">
      <c r="D3306" s="340"/>
    </row>
    <row r="3307" spans="4:4">
      <c r="D3307" s="340"/>
    </row>
    <row r="3308" spans="4:4">
      <c r="D3308" s="340"/>
    </row>
    <row r="3309" spans="4:4">
      <c r="D3309" s="340"/>
    </row>
    <row r="3310" spans="4:4">
      <c r="D3310" s="340"/>
    </row>
    <row r="3311" spans="4:4">
      <c r="D3311" s="340"/>
    </row>
    <row r="3312" spans="4:4">
      <c r="D3312" s="340"/>
    </row>
    <row r="3313" spans="4:4">
      <c r="D3313" s="340"/>
    </row>
    <row r="3314" spans="4:4">
      <c r="D3314" s="340"/>
    </row>
    <row r="3315" spans="4:4">
      <c r="D3315" s="340"/>
    </row>
    <row r="3316" spans="4:4">
      <c r="D3316" s="340"/>
    </row>
    <row r="3317" spans="4:4">
      <c r="D3317" s="340"/>
    </row>
    <row r="3318" spans="4:4">
      <c r="D3318" s="340"/>
    </row>
    <row r="3319" spans="4:4">
      <c r="D3319" s="340"/>
    </row>
    <row r="3320" spans="4:4">
      <c r="D3320" s="340"/>
    </row>
    <row r="3321" spans="4:4">
      <c r="D3321" s="340"/>
    </row>
    <row r="3322" spans="4:4">
      <c r="D3322" s="340"/>
    </row>
    <row r="3323" spans="4:4">
      <c r="D3323" s="340"/>
    </row>
    <row r="3324" spans="4:4">
      <c r="D3324" s="340"/>
    </row>
    <row r="3325" spans="4:4">
      <c r="D3325" s="340"/>
    </row>
    <row r="3326" spans="4:4">
      <c r="D3326" s="340"/>
    </row>
    <row r="3327" spans="4:4">
      <c r="D3327" s="340"/>
    </row>
    <row r="3328" spans="4:4">
      <c r="D3328" s="340"/>
    </row>
    <row r="3329" spans="4:4">
      <c r="D3329" s="340"/>
    </row>
    <row r="3330" spans="4:4">
      <c r="D3330" s="340"/>
    </row>
    <row r="3331" spans="4:4">
      <c r="D3331" s="340"/>
    </row>
    <row r="3332" spans="4:4">
      <c r="D3332" s="340"/>
    </row>
    <row r="3333" spans="4:4">
      <c r="D3333" s="340"/>
    </row>
    <row r="3334" spans="4:4">
      <c r="D3334" s="340"/>
    </row>
    <row r="3335" spans="4:4">
      <c r="D3335" s="340"/>
    </row>
    <row r="3336" spans="4:4">
      <c r="D3336" s="340"/>
    </row>
    <row r="3337" spans="4:4">
      <c r="D3337" s="340"/>
    </row>
    <row r="3338" spans="4:4">
      <c r="D3338" s="340"/>
    </row>
    <row r="3339" spans="4:4">
      <c r="D3339" s="340"/>
    </row>
    <row r="3340" spans="4:4">
      <c r="D3340" s="340"/>
    </row>
    <row r="3341" spans="4:4">
      <c r="D3341" s="340"/>
    </row>
    <row r="3342" spans="4:4">
      <c r="D3342" s="340"/>
    </row>
    <row r="3343" spans="4:4">
      <c r="D3343" s="340"/>
    </row>
    <row r="3344" spans="4:4">
      <c r="D3344" s="340"/>
    </row>
    <row r="3345" spans="4:4">
      <c r="D3345" s="340"/>
    </row>
    <row r="3346" spans="4:4">
      <c r="D3346" s="340"/>
    </row>
    <row r="3347" spans="4:4">
      <c r="D3347" s="340"/>
    </row>
    <row r="3348" spans="4:4">
      <c r="D3348" s="340"/>
    </row>
    <row r="3349" spans="4:4">
      <c r="D3349" s="340"/>
    </row>
    <row r="3350" spans="4:4">
      <c r="D3350" s="340"/>
    </row>
    <row r="3351" spans="4:4">
      <c r="D3351" s="340"/>
    </row>
    <row r="3352" spans="4:4">
      <c r="D3352" s="340"/>
    </row>
    <row r="3353" spans="4:4">
      <c r="D3353" s="340"/>
    </row>
    <row r="3354" spans="4:4">
      <c r="D3354" s="340"/>
    </row>
    <row r="3355" spans="4:4">
      <c r="D3355" s="340"/>
    </row>
    <row r="3356" spans="4:4">
      <c r="D3356" s="340"/>
    </row>
    <row r="3357" spans="4:4">
      <c r="D3357" s="340"/>
    </row>
    <row r="3358" spans="4:4">
      <c r="D3358" s="340"/>
    </row>
    <row r="3359" spans="4:4">
      <c r="D3359" s="340"/>
    </row>
    <row r="3360" spans="4:4">
      <c r="D3360" s="340"/>
    </row>
    <row r="3361" spans="4:4">
      <c r="D3361" s="340"/>
    </row>
    <row r="3362" spans="4:4">
      <c r="D3362" s="340"/>
    </row>
    <row r="3363" spans="4:4">
      <c r="D3363" s="340"/>
    </row>
    <row r="3364" spans="4:4">
      <c r="D3364" s="340"/>
    </row>
    <row r="3365" spans="4:4">
      <c r="D3365" s="340"/>
    </row>
    <row r="3366" spans="4:4">
      <c r="D3366" s="340"/>
    </row>
    <row r="3367" spans="4:4">
      <c r="D3367" s="340"/>
    </row>
    <row r="3368" spans="4:4">
      <c r="D3368" s="340"/>
    </row>
    <row r="3369" spans="4:4">
      <c r="D3369" s="340"/>
    </row>
    <row r="3370" spans="4:4">
      <c r="D3370" s="340"/>
    </row>
    <row r="3371" spans="4:4">
      <c r="D3371" s="340"/>
    </row>
    <row r="3372" spans="4:4">
      <c r="D3372" s="340"/>
    </row>
    <row r="3373" spans="4:4">
      <c r="D3373" s="340"/>
    </row>
    <row r="3374" spans="4:4">
      <c r="D3374" s="340"/>
    </row>
    <row r="3375" spans="4:4">
      <c r="D3375" s="340"/>
    </row>
    <row r="3376" spans="4:4">
      <c r="D3376" s="340"/>
    </row>
    <row r="3377" spans="4:4">
      <c r="D3377" s="340"/>
    </row>
    <row r="3378" spans="4:4">
      <c r="D3378" s="340"/>
    </row>
    <row r="3379" spans="4:4">
      <c r="D3379" s="340"/>
    </row>
    <row r="3380" spans="4:4">
      <c r="D3380" s="340"/>
    </row>
    <row r="3381" spans="4:4">
      <c r="D3381" s="340"/>
    </row>
    <row r="3382" spans="4:4">
      <c r="D3382" s="340"/>
    </row>
    <row r="3383" spans="4:4">
      <c r="D3383" s="340"/>
    </row>
    <row r="3384" spans="4:4">
      <c r="D3384" s="340"/>
    </row>
    <row r="3385" spans="4:4">
      <c r="D3385" s="340"/>
    </row>
    <row r="3386" spans="4:4">
      <c r="D3386" s="340"/>
    </row>
    <row r="3387" spans="4:4">
      <c r="D3387" s="340"/>
    </row>
    <row r="3388" spans="4:4">
      <c r="D3388" s="340"/>
    </row>
    <row r="3389" spans="4:4">
      <c r="D3389" s="340"/>
    </row>
    <row r="3390" spans="4:4">
      <c r="D3390" s="340"/>
    </row>
    <row r="3391" spans="4:4">
      <c r="D3391" s="340"/>
    </row>
    <row r="3392" spans="4:4">
      <c r="D3392" s="340"/>
    </row>
    <row r="3393" spans="4:4">
      <c r="D3393" s="340"/>
    </row>
    <row r="3394" spans="4:4">
      <c r="D3394" s="340"/>
    </row>
    <row r="3395" spans="4:4">
      <c r="D3395" s="340"/>
    </row>
    <row r="3396" spans="4:4">
      <c r="D3396" s="340"/>
    </row>
    <row r="3397" spans="4:4">
      <c r="D3397" s="340"/>
    </row>
    <row r="3398" spans="4:4">
      <c r="D3398" s="340"/>
    </row>
    <row r="3399" spans="4:4">
      <c r="D3399" s="340"/>
    </row>
    <row r="3400" spans="4:4">
      <c r="D3400" s="340"/>
    </row>
    <row r="3401" spans="4:4">
      <c r="D3401" s="340"/>
    </row>
    <row r="3402" spans="4:4">
      <c r="D3402" s="340"/>
    </row>
    <row r="3403" spans="4:4">
      <c r="D3403" s="340"/>
    </row>
    <row r="3404" spans="4:4">
      <c r="D3404" s="340"/>
    </row>
    <row r="3405" spans="4:4">
      <c r="D3405" s="340"/>
    </row>
    <row r="3406" spans="4:4">
      <c r="D3406" s="340"/>
    </row>
    <row r="3407" spans="4:4">
      <c r="D3407" s="340"/>
    </row>
    <row r="3408" spans="4:4">
      <c r="D3408" s="340"/>
    </row>
    <row r="3409" spans="4:4">
      <c r="D3409" s="340"/>
    </row>
    <row r="3410" spans="4:4">
      <c r="D3410" s="340"/>
    </row>
    <row r="3411" spans="4:4">
      <c r="D3411" s="340"/>
    </row>
    <row r="3412" spans="4:4">
      <c r="D3412" s="340"/>
    </row>
    <row r="3413" spans="4:4">
      <c r="D3413" s="340"/>
    </row>
    <row r="3414" spans="4:4">
      <c r="D3414" s="340"/>
    </row>
    <row r="3415" spans="4:4">
      <c r="D3415" s="340"/>
    </row>
    <row r="3416" spans="4:4">
      <c r="D3416" s="340"/>
    </row>
    <row r="3417" spans="4:4">
      <c r="D3417" s="340"/>
    </row>
    <row r="3418" spans="4:4">
      <c r="D3418" s="340"/>
    </row>
    <row r="3419" spans="4:4">
      <c r="D3419" s="340"/>
    </row>
    <row r="3420" spans="4:4">
      <c r="D3420" s="340"/>
    </row>
    <row r="3421" spans="4:4">
      <c r="D3421" s="340"/>
    </row>
    <row r="3422" spans="4:4">
      <c r="D3422" s="340"/>
    </row>
    <row r="3423" spans="4:4">
      <c r="D3423" s="340"/>
    </row>
    <row r="3424" spans="4:4">
      <c r="D3424" s="340"/>
    </row>
    <row r="3425" spans="4:4">
      <c r="D3425" s="340"/>
    </row>
    <row r="3426" spans="4:4">
      <c r="D3426" s="340"/>
    </row>
    <row r="3427" spans="4:4">
      <c r="D3427" s="340"/>
    </row>
    <row r="3428" spans="4:4">
      <c r="D3428" s="340"/>
    </row>
    <row r="3429" spans="4:4">
      <c r="D3429" s="340"/>
    </row>
    <row r="3430" spans="4:4">
      <c r="D3430" s="340"/>
    </row>
    <row r="3431" spans="4:4">
      <c r="D3431" s="340"/>
    </row>
    <row r="3432" spans="4:4">
      <c r="D3432" s="340"/>
    </row>
    <row r="3433" spans="4:4">
      <c r="D3433" s="340"/>
    </row>
    <row r="3434" spans="4:4">
      <c r="D3434" s="340"/>
    </row>
    <row r="3435" spans="4:4">
      <c r="D3435" s="340"/>
    </row>
    <row r="3436" spans="4:4">
      <c r="D3436" s="340"/>
    </row>
    <row r="3437" spans="4:4">
      <c r="D3437" s="340"/>
    </row>
    <row r="3438" spans="4:4">
      <c r="D3438" s="340"/>
    </row>
    <row r="3439" spans="4:4">
      <c r="D3439" s="340"/>
    </row>
    <row r="3440" spans="4:4">
      <c r="D3440" s="340"/>
    </row>
    <row r="3441" spans="4:4">
      <c r="D3441" s="340"/>
    </row>
    <row r="3442" spans="4:4">
      <c r="D3442" s="340"/>
    </row>
    <row r="3443" spans="4:4">
      <c r="D3443" s="340"/>
    </row>
    <row r="3444" spans="4:4">
      <c r="D3444" s="340"/>
    </row>
    <row r="3445" spans="4:4">
      <c r="D3445" s="340"/>
    </row>
    <row r="3446" spans="4:4">
      <c r="D3446" s="340"/>
    </row>
    <row r="3447" spans="4:4">
      <c r="D3447" s="340"/>
    </row>
    <row r="3448" spans="4:4">
      <c r="D3448" s="340"/>
    </row>
    <row r="3449" spans="4:4">
      <c r="D3449" s="340"/>
    </row>
    <row r="3450" spans="4:4">
      <c r="D3450" s="340"/>
    </row>
    <row r="3451" spans="4:4">
      <c r="D3451" s="340"/>
    </row>
    <row r="3452" spans="4:4">
      <c r="D3452" s="340"/>
    </row>
    <row r="3453" spans="4:4">
      <c r="D3453" s="340"/>
    </row>
    <row r="3454" spans="4:4">
      <c r="D3454" s="340"/>
    </row>
    <row r="3455" spans="4:4">
      <c r="D3455" s="340"/>
    </row>
    <row r="3456" spans="4:4">
      <c r="D3456" s="340"/>
    </row>
    <row r="3457" spans="4:4">
      <c r="D3457" s="340"/>
    </row>
    <row r="3458" spans="4:4">
      <c r="D3458" s="340"/>
    </row>
    <row r="3459" spans="4:4">
      <c r="D3459" s="340"/>
    </row>
    <row r="3460" spans="4:4">
      <c r="D3460" s="340"/>
    </row>
    <row r="3461" spans="4:4">
      <c r="D3461" s="340"/>
    </row>
    <row r="3462" spans="4:4">
      <c r="D3462" s="340"/>
    </row>
    <row r="3463" spans="4:4">
      <c r="D3463" s="340"/>
    </row>
    <row r="3464" spans="4:4">
      <c r="D3464" s="340"/>
    </row>
    <row r="3465" spans="4:4">
      <c r="D3465" s="340"/>
    </row>
    <row r="3466" spans="4:4">
      <c r="D3466" s="340"/>
    </row>
    <row r="3467" spans="4:4">
      <c r="D3467" s="340"/>
    </row>
    <row r="3468" spans="4:4">
      <c r="D3468" s="340"/>
    </row>
    <row r="3469" spans="4:4">
      <c r="D3469" s="340"/>
    </row>
    <row r="3470" spans="4:4">
      <c r="D3470" s="340"/>
    </row>
    <row r="3471" spans="4:4">
      <c r="D3471" s="340"/>
    </row>
    <row r="3472" spans="4:4">
      <c r="D3472" s="340"/>
    </row>
    <row r="3473" spans="4:4">
      <c r="D3473" s="340"/>
    </row>
    <row r="3474" spans="4:4">
      <c r="D3474" s="340"/>
    </row>
    <row r="3475" spans="4:4">
      <c r="D3475" s="340"/>
    </row>
    <row r="3476" spans="4:4">
      <c r="D3476" s="340"/>
    </row>
    <row r="3477" spans="4:4">
      <c r="D3477" s="340"/>
    </row>
    <row r="3478" spans="4:4">
      <c r="D3478" s="340"/>
    </row>
    <row r="3479" spans="4:4">
      <c r="D3479" s="340"/>
    </row>
    <row r="3480" spans="4:4">
      <c r="D3480" s="340"/>
    </row>
    <row r="3481" spans="4:4">
      <c r="D3481" s="340"/>
    </row>
    <row r="3482" spans="4:4">
      <c r="D3482" s="340"/>
    </row>
    <row r="3483" spans="4:4">
      <c r="D3483" s="340"/>
    </row>
    <row r="3484" spans="4:4">
      <c r="D3484" s="340"/>
    </row>
    <row r="3485" spans="4:4">
      <c r="D3485" s="340"/>
    </row>
    <row r="3486" spans="4:4">
      <c r="D3486" s="340"/>
    </row>
    <row r="3487" spans="4:4">
      <c r="D3487" s="340"/>
    </row>
    <row r="3488" spans="4:4">
      <c r="D3488" s="340"/>
    </row>
    <row r="3489" spans="4:4">
      <c r="D3489" s="340"/>
    </row>
    <row r="3490" spans="4:4">
      <c r="D3490" s="340"/>
    </row>
    <row r="3491" spans="4:4">
      <c r="D3491" s="340"/>
    </row>
    <row r="3492" spans="4:4">
      <c r="D3492" s="340"/>
    </row>
    <row r="3493" spans="4:4">
      <c r="D3493" s="340"/>
    </row>
    <row r="3494" spans="4:4">
      <c r="D3494" s="340"/>
    </row>
    <row r="3495" spans="4:4">
      <c r="D3495" s="340"/>
    </row>
    <row r="3496" spans="4:4">
      <c r="D3496" s="340"/>
    </row>
    <row r="3497" spans="4:4">
      <c r="D3497" s="340"/>
    </row>
    <row r="3498" spans="4:4">
      <c r="D3498" s="340"/>
    </row>
    <row r="3499" spans="4:4">
      <c r="D3499" s="340"/>
    </row>
    <row r="3500" spans="4:4">
      <c r="D3500" s="340"/>
    </row>
    <row r="3501" spans="4:4">
      <c r="D3501" s="340"/>
    </row>
    <row r="3502" spans="4:4">
      <c r="D3502" s="340"/>
    </row>
    <row r="3503" spans="4:4">
      <c r="D3503" s="340"/>
    </row>
    <row r="3504" spans="4:4">
      <c r="D3504" s="340"/>
    </row>
    <row r="3505" spans="4:4">
      <c r="D3505" s="340"/>
    </row>
    <row r="3506" spans="4:4">
      <c r="D3506" s="340"/>
    </row>
    <row r="3507" spans="4:4">
      <c r="D3507" s="340"/>
    </row>
    <row r="3508" spans="4:4">
      <c r="D3508" s="340"/>
    </row>
    <row r="3509" spans="4:4">
      <c r="D3509" s="340"/>
    </row>
    <row r="3510" spans="4:4">
      <c r="D3510" s="340"/>
    </row>
    <row r="3511" spans="4:4">
      <c r="D3511" s="340"/>
    </row>
    <row r="3512" spans="4:4">
      <c r="D3512" s="340"/>
    </row>
    <row r="3513" spans="4:4">
      <c r="D3513" s="340"/>
    </row>
    <row r="3514" spans="4:4">
      <c r="D3514" s="340"/>
    </row>
    <row r="3515" spans="4:4">
      <c r="D3515" s="340"/>
    </row>
    <row r="3516" spans="4:4">
      <c r="D3516" s="340"/>
    </row>
    <row r="3517" spans="4:4">
      <c r="D3517" s="340"/>
    </row>
    <row r="3518" spans="4:4">
      <c r="D3518" s="340"/>
    </row>
    <row r="3519" spans="4:4">
      <c r="D3519" s="340"/>
    </row>
    <row r="3520" spans="4:4">
      <c r="D3520" s="340"/>
    </row>
    <row r="3521" spans="4:4">
      <c r="D3521" s="340"/>
    </row>
    <row r="3522" spans="4:4">
      <c r="D3522" s="340"/>
    </row>
    <row r="3523" spans="4:4">
      <c r="D3523" s="340"/>
    </row>
    <row r="3524" spans="4:4">
      <c r="D3524" s="340"/>
    </row>
    <row r="3525" spans="4:4">
      <c r="D3525" s="340"/>
    </row>
    <row r="3526" spans="4:4">
      <c r="D3526" s="340"/>
    </row>
    <row r="3527" spans="4:4">
      <c r="D3527" s="340"/>
    </row>
    <row r="3528" spans="4:4">
      <c r="D3528" s="340"/>
    </row>
    <row r="3529" spans="4:4">
      <c r="D3529" s="340"/>
    </row>
    <row r="3530" spans="4:4">
      <c r="D3530" s="340"/>
    </row>
    <row r="3531" spans="4:4">
      <c r="D3531" s="340"/>
    </row>
    <row r="3532" spans="4:4">
      <c r="D3532" s="340"/>
    </row>
    <row r="3533" spans="4:4">
      <c r="D3533" s="340"/>
    </row>
    <row r="3534" spans="4:4">
      <c r="D3534" s="340"/>
    </row>
    <row r="3535" spans="4:4">
      <c r="D3535" s="340"/>
    </row>
    <row r="3536" spans="4:4">
      <c r="D3536" s="340"/>
    </row>
    <row r="3537" spans="4:4">
      <c r="D3537" s="340"/>
    </row>
    <row r="3538" spans="4:4">
      <c r="D3538" s="340"/>
    </row>
    <row r="3539" spans="4:4">
      <c r="D3539" s="340"/>
    </row>
    <row r="3540" spans="4:4">
      <c r="D3540" s="340"/>
    </row>
    <row r="3541" spans="4:4">
      <c r="D3541" s="340"/>
    </row>
    <row r="3542" spans="4:4">
      <c r="D3542" s="340"/>
    </row>
    <row r="3543" spans="4:4">
      <c r="D3543" s="340"/>
    </row>
    <row r="3544" spans="4:4">
      <c r="D3544" s="340"/>
    </row>
    <row r="3545" spans="4:4">
      <c r="D3545" s="340"/>
    </row>
    <row r="3546" spans="4:4">
      <c r="D3546" s="340"/>
    </row>
    <row r="3547" spans="4:4">
      <c r="D3547" s="340"/>
    </row>
    <row r="3548" spans="4:4">
      <c r="D3548" s="340"/>
    </row>
    <row r="3549" spans="4:4">
      <c r="D3549" s="340"/>
    </row>
    <row r="3550" spans="4:4">
      <c r="D3550" s="340"/>
    </row>
    <row r="3551" spans="4:4">
      <c r="D3551" s="340"/>
    </row>
    <row r="3552" spans="4:4">
      <c r="D3552" s="340"/>
    </row>
    <row r="3553" spans="4:4">
      <c r="D3553" s="340"/>
    </row>
    <row r="3554" spans="4:4">
      <c r="D3554" s="340"/>
    </row>
    <row r="3555" spans="4:4">
      <c r="D3555" s="340"/>
    </row>
    <row r="3556" spans="4:4">
      <c r="D3556" s="340"/>
    </row>
    <row r="3557" spans="4:4">
      <c r="D3557" s="340"/>
    </row>
    <row r="3558" spans="4:4">
      <c r="D3558" s="340"/>
    </row>
    <row r="3559" spans="4:4">
      <c r="D3559" s="340"/>
    </row>
    <row r="3560" spans="4:4">
      <c r="D3560" s="340"/>
    </row>
    <row r="3561" spans="4:4">
      <c r="D3561" s="340"/>
    </row>
    <row r="3562" spans="4:4">
      <c r="D3562" s="340"/>
    </row>
    <row r="3563" spans="4:4">
      <c r="D3563" s="340"/>
    </row>
    <row r="3564" spans="4:4">
      <c r="D3564" s="340"/>
    </row>
    <row r="3565" spans="4:4">
      <c r="D3565" s="340"/>
    </row>
    <row r="3566" spans="4:4">
      <c r="D3566" s="340"/>
    </row>
    <row r="3567" spans="4:4">
      <c r="D3567" s="340"/>
    </row>
    <row r="3568" spans="4:4">
      <c r="D3568" s="340"/>
    </row>
    <row r="3569" spans="4:4">
      <c r="D3569" s="340"/>
    </row>
    <row r="3570" spans="4:4">
      <c r="D3570" s="340"/>
    </row>
    <row r="3571" spans="4:4">
      <c r="D3571" s="340"/>
    </row>
    <row r="3572" spans="4:4">
      <c r="D3572" s="340"/>
    </row>
    <row r="3573" spans="4:4">
      <c r="D3573" s="340"/>
    </row>
    <row r="3574" spans="4:4">
      <c r="D3574" s="340"/>
    </row>
    <row r="3575" spans="4:4">
      <c r="D3575" s="340"/>
    </row>
    <row r="3576" spans="4:4">
      <c r="D3576" s="340"/>
    </row>
    <row r="3577" spans="4:4">
      <c r="D3577" s="340"/>
    </row>
    <row r="3578" spans="4:4">
      <c r="D3578" s="340"/>
    </row>
    <row r="3579" spans="4:4">
      <c r="D3579" s="340"/>
    </row>
    <row r="3580" spans="4:4">
      <c r="D3580" s="340"/>
    </row>
    <row r="3581" spans="4:4">
      <c r="D3581" s="340"/>
    </row>
    <row r="3582" spans="4:4">
      <c r="D3582" s="340"/>
    </row>
    <row r="3583" spans="4:4">
      <c r="D3583" s="340"/>
    </row>
    <row r="3584" spans="4:4">
      <c r="D3584" s="340"/>
    </row>
    <row r="3585" spans="4:4">
      <c r="D3585" s="340"/>
    </row>
    <row r="3586" spans="4:4">
      <c r="D3586" s="340"/>
    </row>
    <row r="3587" spans="4:4">
      <c r="D3587" s="340"/>
    </row>
    <row r="3588" spans="4:4">
      <c r="D3588" s="340"/>
    </row>
    <row r="3589" spans="4:4">
      <c r="D3589" s="340"/>
    </row>
    <row r="3590" spans="4:4">
      <c r="D3590" s="340"/>
    </row>
    <row r="3591" spans="4:4">
      <c r="D3591" s="340"/>
    </row>
    <row r="3592" spans="4:4">
      <c r="D3592" s="340"/>
    </row>
    <row r="3593" spans="4:4">
      <c r="D3593" s="340"/>
    </row>
    <row r="3594" spans="4:4">
      <c r="D3594" s="340"/>
    </row>
    <row r="3595" spans="4:4">
      <c r="D3595" s="340"/>
    </row>
    <row r="3596" spans="4:4">
      <c r="D3596" s="340"/>
    </row>
    <row r="3597" spans="4:4">
      <c r="D3597" s="340"/>
    </row>
    <row r="3598" spans="4:4">
      <c r="D3598" s="340"/>
    </row>
    <row r="3599" spans="4:4">
      <c r="D3599" s="340"/>
    </row>
    <row r="3600" spans="4:4">
      <c r="D3600" s="340"/>
    </row>
    <row r="3601" spans="4:4">
      <c r="D3601" s="340"/>
    </row>
    <row r="3602" spans="4:4">
      <c r="D3602" s="340"/>
    </row>
    <row r="3603" spans="4:4">
      <c r="D3603" s="340"/>
    </row>
    <row r="3604" spans="4:4">
      <c r="D3604" s="340"/>
    </row>
    <row r="3605" spans="4:4">
      <c r="D3605" s="340"/>
    </row>
    <row r="3606" spans="4:4">
      <c r="D3606" s="340"/>
    </row>
    <row r="3607" spans="4:4">
      <c r="D3607" s="340"/>
    </row>
    <row r="3608" spans="4:4">
      <c r="D3608" s="340"/>
    </row>
    <row r="3609" spans="4:4">
      <c r="D3609" s="340"/>
    </row>
    <row r="3610" spans="4:4">
      <c r="D3610" s="340"/>
    </row>
    <row r="3611" spans="4:4">
      <c r="D3611" s="340"/>
    </row>
    <row r="3612" spans="4:4">
      <c r="D3612" s="340"/>
    </row>
    <row r="3613" spans="4:4">
      <c r="D3613" s="340"/>
    </row>
    <row r="3614" spans="4:4">
      <c r="D3614" s="340"/>
    </row>
    <row r="3615" spans="4:4">
      <c r="D3615" s="340"/>
    </row>
    <row r="3616" spans="4:4">
      <c r="D3616" s="340"/>
    </row>
    <row r="3617" spans="4:4">
      <c r="D3617" s="340"/>
    </row>
    <row r="3618" spans="4:4">
      <c r="D3618" s="340"/>
    </row>
    <row r="3619" spans="4:4">
      <c r="D3619" s="340"/>
    </row>
    <row r="3620" spans="4:4">
      <c r="D3620" s="340"/>
    </row>
    <row r="3621" spans="4:4">
      <c r="D3621" s="340"/>
    </row>
    <row r="3622" spans="4:4">
      <c r="D3622" s="340"/>
    </row>
    <row r="3623" spans="4:4">
      <c r="D3623" s="340"/>
    </row>
    <row r="3624" spans="4:4">
      <c r="D3624" s="340"/>
    </row>
    <row r="3625" spans="4:4">
      <c r="D3625" s="340"/>
    </row>
    <row r="3626" spans="4:4">
      <c r="D3626" s="340"/>
    </row>
    <row r="3627" spans="4:4">
      <c r="D3627" s="340"/>
    </row>
    <row r="3628" spans="4:4">
      <c r="D3628" s="340"/>
    </row>
    <row r="3629" spans="4:4">
      <c r="D3629" s="340"/>
    </row>
    <row r="3630" spans="4:4">
      <c r="D3630" s="340"/>
    </row>
    <row r="3631" spans="4:4">
      <c r="D3631" s="340"/>
    </row>
    <row r="3632" spans="4:4">
      <c r="D3632" s="340"/>
    </row>
    <row r="3633" spans="4:4">
      <c r="D3633" s="340"/>
    </row>
    <row r="3634" spans="4:4">
      <c r="D3634" s="340"/>
    </row>
    <row r="3635" spans="4:4">
      <c r="D3635" s="340"/>
    </row>
    <row r="3636" spans="4:4">
      <c r="D3636" s="340"/>
    </row>
    <row r="3637" spans="4:4">
      <c r="D3637" s="340"/>
    </row>
    <row r="3638" spans="4:4">
      <c r="D3638" s="340"/>
    </row>
    <row r="3639" spans="4:4">
      <c r="D3639" s="340"/>
    </row>
    <row r="3640" spans="4:4">
      <c r="D3640" s="340"/>
    </row>
    <row r="3641" spans="4:4">
      <c r="D3641" s="340"/>
    </row>
    <row r="3642" spans="4:4">
      <c r="D3642" s="340"/>
    </row>
    <row r="3643" spans="4:4">
      <c r="D3643" s="340"/>
    </row>
    <row r="3644" spans="4:4">
      <c r="D3644" s="340"/>
    </row>
    <row r="3645" spans="4:4">
      <c r="D3645" s="340"/>
    </row>
    <row r="3646" spans="4:4">
      <c r="D3646" s="340"/>
    </row>
    <row r="3647" spans="4:4">
      <c r="D3647" s="340"/>
    </row>
    <row r="3648" spans="4:4">
      <c r="D3648" s="340"/>
    </row>
    <row r="3649" spans="4:4">
      <c r="D3649" s="340"/>
    </row>
    <row r="3650" spans="4:4">
      <c r="D3650" s="340"/>
    </row>
    <row r="3651" spans="4:4">
      <c r="D3651" s="340"/>
    </row>
    <row r="3652" spans="4:4">
      <c r="D3652" s="340"/>
    </row>
    <row r="3653" spans="4:4">
      <c r="D3653" s="340"/>
    </row>
    <row r="3654" spans="4:4">
      <c r="D3654" s="340"/>
    </row>
    <row r="3655" spans="4:4">
      <c r="D3655" s="340"/>
    </row>
    <row r="3656" spans="4:4">
      <c r="D3656" s="340"/>
    </row>
    <row r="3657" spans="4:4">
      <c r="D3657" s="340"/>
    </row>
    <row r="3658" spans="4:4">
      <c r="D3658" s="340"/>
    </row>
    <row r="3659" spans="4:4">
      <c r="D3659" s="340"/>
    </row>
    <row r="3660" spans="4:4">
      <c r="D3660" s="340"/>
    </row>
    <row r="3661" spans="4:4">
      <c r="D3661" s="340"/>
    </row>
    <row r="3662" spans="4:4">
      <c r="D3662" s="340"/>
    </row>
    <row r="3663" spans="4:4">
      <c r="D3663" s="340"/>
    </row>
    <row r="3664" spans="4:4">
      <c r="D3664" s="340"/>
    </row>
    <row r="3665" spans="4:4">
      <c r="D3665" s="340"/>
    </row>
    <row r="3666" spans="4:4">
      <c r="D3666" s="340"/>
    </row>
    <row r="3667" spans="4:4">
      <c r="D3667" s="340"/>
    </row>
    <row r="3668" spans="4:4">
      <c r="D3668" s="340"/>
    </row>
    <row r="3669" spans="4:4">
      <c r="D3669" s="340"/>
    </row>
    <row r="3670" spans="4:4">
      <c r="D3670" s="340"/>
    </row>
    <row r="3671" spans="4:4">
      <c r="D3671" s="340"/>
    </row>
    <row r="3672" spans="4:4">
      <c r="D3672" s="340"/>
    </row>
    <row r="3673" spans="4:4">
      <c r="D3673" s="340"/>
    </row>
    <row r="3674" spans="4:4">
      <c r="D3674" s="340"/>
    </row>
    <row r="3675" spans="4:4">
      <c r="D3675" s="340"/>
    </row>
    <row r="3676" spans="4:4">
      <c r="D3676" s="340"/>
    </row>
    <row r="3677" spans="4:4">
      <c r="D3677" s="340"/>
    </row>
    <row r="3678" spans="4:4">
      <c r="D3678" s="340"/>
    </row>
    <row r="3679" spans="4:4">
      <c r="D3679" s="340"/>
    </row>
    <row r="3680" spans="4:4">
      <c r="D3680" s="340"/>
    </row>
    <row r="3681" spans="4:4">
      <c r="D3681" s="340"/>
    </row>
    <row r="3682" spans="4:4">
      <c r="D3682" s="340"/>
    </row>
    <row r="3683" spans="4:4">
      <c r="D3683" s="340"/>
    </row>
    <row r="3684" spans="4:4">
      <c r="D3684" s="340"/>
    </row>
    <row r="3685" spans="4:4">
      <c r="D3685" s="340"/>
    </row>
    <row r="3686" spans="4:4">
      <c r="D3686" s="340"/>
    </row>
    <row r="3687" spans="4:4">
      <c r="D3687" s="340"/>
    </row>
    <row r="3688" spans="4:4">
      <c r="D3688" s="340"/>
    </row>
    <row r="3689" spans="4:4">
      <c r="D3689" s="340"/>
    </row>
    <row r="3690" spans="4:4">
      <c r="D3690" s="340"/>
    </row>
    <row r="3691" spans="4:4">
      <c r="D3691" s="340"/>
    </row>
    <row r="3692" spans="4:4">
      <c r="D3692" s="340"/>
    </row>
    <row r="3693" spans="4:4">
      <c r="D3693" s="340"/>
    </row>
    <row r="3694" spans="4:4">
      <c r="D3694" s="340"/>
    </row>
    <row r="3695" spans="4:4">
      <c r="D3695" s="340"/>
    </row>
    <row r="3696" spans="4:4">
      <c r="D3696" s="340"/>
    </row>
    <row r="3697" spans="4:4">
      <c r="D3697" s="340"/>
    </row>
    <row r="3698" spans="4:4">
      <c r="D3698" s="340"/>
    </row>
    <row r="3699" spans="4:4">
      <c r="D3699" s="340"/>
    </row>
    <row r="3700" spans="4:4">
      <c r="D3700" s="340"/>
    </row>
    <row r="3701" spans="4:4">
      <c r="D3701" s="340"/>
    </row>
    <row r="3702" spans="4:4">
      <c r="D3702" s="340"/>
    </row>
    <row r="3703" spans="4:4">
      <c r="D3703" s="340"/>
    </row>
    <row r="3704" spans="4:4">
      <c r="D3704" s="340"/>
    </row>
    <row r="3705" spans="4:4">
      <c r="D3705" s="340"/>
    </row>
    <row r="3706" spans="4:4">
      <c r="D3706" s="340"/>
    </row>
    <row r="3707" spans="4:4">
      <c r="D3707" s="340"/>
    </row>
    <row r="3708" spans="4:4">
      <c r="D3708" s="340"/>
    </row>
    <row r="3709" spans="4:4">
      <c r="D3709" s="340"/>
    </row>
    <row r="3710" spans="4:4">
      <c r="D3710" s="340"/>
    </row>
    <row r="3711" spans="4:4">
      <c r="D3711" s="340"/>
    </row>
    <row r="3712" spans="4:4">
      <c r="D3712" s="340"/>
    </row>
    <row r="3713" spans="4:4">
      <c r="D3713" s="340"/>
    </row>
    <row r="3714" spans="4:4">
      <c r="D3714" s="340"/>
    </row>
    <row r="3715" spans="4:4">
      <c r="D3715" s="340"/>
    </row>
    <row r="3716" spans="4:4">
      <c r="D3716" s="340"/>
    </row>
    <row r="3717" spans="4:4">
      <c r="D3717" s="340"/>
    </row>
    <row r="3718" spans="4:4">
      <c r="D3718" s="340"/>
    </row>
    <row r="3719" spans="4:4">
      <c r="D3719" s="340"/>
    </row>
    <row r="3720" spans="4:4">
      <c r="D3720" s="340"/>
    </row>
    <row r="3721" spans="4:4">
      <c r="D3721" s="340"/>
    </row>
    <row r="3722" spans="4:4">
      <c r="D3722" s="340"/>
    </row>
    <row r="3723" spans="4:4">
      <c r="D3723" s="340"/>
    </row>
    <row r="3724" spans="4:4">
      <c r="D3724" s="340"/>
    </row>
    <row r="3725" spans="4:4">
      <c r="D3725" s="340"/>
    </row>
    <row r="3726" spans="4:4">
      <c r="D3726" s="340"/>
    </row>
    <row r="3727" spans="4:4">
      <c r="D3727" s="340"/>
    </row>
    <row r="3728" spans="4:4">
      <c r="D3728" s="340"/>
    </row>
    <row r="3729" spans="4:4">
      <c r="D3729" s="340"/>
    </row>
    <row r="3730" spans="4:4">
      <c r="D3730" s="340"/>
    </row>
    <row r="3731" spans="4:4">
      <c r="D3731" s="340"/>
    </row>
    <row r="3732" spans="4:4">
      <c r="D3732" s="340"/>
    </row>
    <row r="3733" spans="4:4">
      <c r="D3733" s="340"/>
    </row>
    <row r="3734" spans="4:4">
      <c r="D3734" s="340"/>
    </row>
    <row r="3735" spans="4:4">
      <c r="D3735" s="340"/>
    </row>
    <row r="3736" spans="4:4">
      <c r="D3736" s="340"/>
    </row>
    <row r="3737" spans="4:4">
      <c r="D3737" s="340"/>
    </row>
    <row r="3738" spans="4:4">
      <c r="D3738" s="340"/>
    </row>
    <row r="3739" spans="4:4">
      <c r="D3739" s="340"/>
    </row>
    <row r="3740" spans="4:4">
      <c r="D3740" s="340"/>
    </row>
    <row r="3741" spans="4:4">
      <c r="D3741" s="340"/>
    </row>
    <row r="3742" spans="4:4">
      <c r="D3742" s="340"/>
    </row>
    <row r="3743" spans="4:4">
      <c r="D3743" s="340"/>
    </row>
    <row r="3744" spans="4:4">
      <c r="D3744" s="340"/>
    </row>
    <row r="3745" spans="4:4">
      <c r="D3745" s="340"/>
    </row>
    <row r="3746" spans="4:4">
      <c r="D3746" s="340"/>
    </row>
    <row r="3747" spans="4:4">
      <c r="D3747" s="340"/>
    </row>
    <row r="3748" spans="4:4">
      <c r="D3748" s="340"/>
    </row>
    <row r="3749" spans="4:4">
      <c r="D3749" s="340"/>
    </row>
    <row r="3750" spans="4:4">
      <c r="D3750" s="340"/>
    </row>
    <row r="3751" spans="4:4">
      <c r="D3751" s="340"/>
    </row>
    <row r="3752" spans="4:4">
      <c r="D3752" s="340"/>
    </row>
    <row r="3753" spans="4:4">
      <c r="D3753" s="340"/>
    </row>
    <row r="3754" spans="4:4">
      <c r="D3754" s="340"/>
    </row>
    <row r="3755" spans="4:4">
      <c r="D3755" s="340"/>
    </row>
    <row r="3756" spans="4:4">
      <c r="D3756" s="340"/>
    </row>
    <row r="3757" spans="4:4">
      <c r="D3757" s="340"/>
    </row>
    <row r="3758" spans="4:4">
      <c r="D3758" s="340"/>
    </row>
    <row r="3759" spans="4:4">
      <c r="D3759" s="340"/>
    </row>
    <row r="3760" spans="4:4">
      <c r="D3760" s="340"/>
    </row>
    <row r="3761" spans="4:4">
      <c r="D3761" s="340"/>
    </row>
    <row r="3762" spans="4:4">
      <c r="D3762" s="340"/>
    </row>
    <row r="3763" spans="4:4">
      <c r="D3763" s="340"/>
    </row>
    <row r="3764" spans="4:4">
      <c r="D3764" s="340"/>
    </row>
    <row r="3765" spans="4:4">
      <c r="D3765" s="340"/>
    </row>
    <row r="3766" spans="4:4">
      <c r="D3766" s="340"/>
    </row>
    <row r="3767" spans="4:4">
      <c r="D3767" s="340"/>
    </row>
    <row r="3768" spans="4:4">
      <c r="D3768" s="340"/>
    </row>
    <row r="3769" spans="4:4">
      <c r="D3769" s="340"/>
    </row>
    <row r="3770" spans="4:4">
      <c r="D3770" s="340"/>
    </row>
    <row r="3771" spans="4:4">
      <c r="D3771" s="340"/>
    </row>
    <row r="3772" spans="4:4">
      <c r="D3772" s="340"/>
    </row>
    <row r="3773" spans="4:4">
      <c r="D3773" s="340"/>
    </row>
    <row r="3774" spans="4:4">
      <c r="D3774" s="340"/>
    </row>
    <row r="3775" spans="4:4">
      <c r="D3775" s="340"/>
    </row>
    <row r="3776" spans="4:4">
      <c r="D3776" s="340"/>
    </row>
    <row r="3777" spans="4:4">
      <c r="D3777" s="340"/>
    </row>
    <row r="3778" spans="4:4">
      <c r="D3778" s="340"/>
    </row>
    <row r="3779" spans="4:4">
      <c r="D3779" s="340"/>
    </row>
    <row r="3780" spans="4:4">
      <c r="D3780" s="340"/>
    </row>
    <row r="3781" spans="4:4">
      <c r="D3781" s="340"/>
    </row>
    <row r="3782" spans="4:4">
      <c r="D3782" s="340"/>
    </row>
    <row r="3783" spans="4:4">
      <c r="D3783" s="340"/>
    </row>
    <row r="3784" spans="4:4">
      <c r="D3784" s="340"/>
    </row>
    <row r="3785" spans="4:4">
      <c r="D3785" s="340"/>
    </row>
    <row r="3786" spans="4:4">
      <c r="D3786" s="340"/>
    </row>
    <row r="3787" spans="4:4">
      <c r="D3787" s="340"/>
    </row>
    <row r="3788" spans="4:4">
      <c r="D3788" s="340"/>
    </row>
    <row r="3789" spans="4:4">
      <c r="D3789" s="340"/>
    </row>
    <row r="3790" spans="4:4">
      <c r="D3790" s="340"/>
    </row>
    <row r="3791" spans="4:4">
      <c r="D3791" s="340"/>
    </row>
    <row r="3792" spans="4:4">
      <c r="D3792" s="340"/>
    </row>
    <row r="3793" spans="4:4">
      <c r="D3793" s="340"/>
    </row>
    <row r="3794" spans="4:4">
      <c r="D3794" s="340"/>
    </row>
    <row r="3795" spans="4:4">
      <c r="D3795" s="340"/>
    </row>
    <row r="3796" spans="4:4">
      <c r="D3796" s="340"/>
    </row>
    <row r="3797" spans="4:4">
      <c r="D3797" s="340"/>
    </row>
    <row r="3798" spans="4:4">
      <c r="D3798" s="340"/>
    </row>
    <row r="3799" spans="4:4">
      <c r="D3799" s="340"/>
    </row>
    <row r="3800" spans="4:4">
      <c r="D3800" s="340"/>
    </row>
    <row r="3801" spans="4:4">
      <c r="D3801" s="340"/>
    </row>
    <row r="3802" spans="4:4">
      <c r="D3802" s="340"/>
    </row>
    <row r="3803" spans="4:4">
      <c r="D3803" s="340"/>
    </row>
    <row r="3804" spans="4:4">
      <c r="D3804" s="340"/>
    </row>
    <row r="3805" spans="4:4">
      <c r="D3805" s="340"/>
    </row>
    <row r="3806" spans="4:4">
      <c r="D3806" s="340"/>
    </row>
    <row r="3807" spans="4:4">
      <c r="D3807" s="340"/>
    </row>
    <row r="3808" spans="4:4">
      <c r="D3808" s="340"/>
    </row>
    <row r="3809" spans="4:4">
      <c r="D3809" s="340"/>
    </row>
    <row r="3810" spans="4:4">
      <c r="D3810" s="340"/>
    </row>
    <row r="3811" spans="4:4">
      <c r="D3811" s="340"/>
    </row>
    <row r="3812" spans="4:4">
      <c r="D3812" s="340"/>
    </row>
    <row r="3813" spans="4:4">
      <c r="D3813" s="340"/>
    </row>
    <row r="3814" spans="4:4">
      <c r="D3814" s="340"/>
    </row>
    <row r="3815" spans="4:4">
      <c r="D3815" s="340"/>
    </row>
    <row r="3816" spans="4:4">
      <c r="D3816" s="340"/>
    </row>
    <row r="3817" spans="4:4">
      <c r="D3817" s="340"/>
    </row>
    <row r="3818" spans="4:4">
      <c r="D3818" s="340"/>
    </row>
    <row r="3819" spans="4:4">
      <c r="D3819" s="340"/>
    </row>
    <row r="3820" spans="4:4">
      <c r="D3820" s="340"/>
    </row>
    <row r="3821" spans="4:4">
      <c r="D3821" s="340"/>
    </row>
    <row r="3822" spans="4:4">
      <c r="D3822" s="340"/>
    </row>
    <row r="3823" spans="4:4">
      <c r="D3823" s="340"/>
    </row>
    <row r="3824" spans="4:4">
      <c r="D3824" s="340"/>
    </row>
    <row r="3825" spans="4:4">
      <c r="D3825" s="340"/>
    </row>
    <row r="3826" spans="4:4">
      <c r="D3826" s="340"/>
    </row>
    <row r="3827" spans="4:4">
      <c r="D3827" s="340"/>
    </row>
    <row r="3828" spans="4:4">
      <c r="D3828" s="340"/>
    </row>
    <row r="3829" spans="4:4">
      <c r="D3829" s="340"/>
    </row>
    <row r="3830" spans="4:4">
      <c r="D3830" s="340"/>
    </row>
    <row r="3831" spans="4:4">
      <c r="D3831" s="340"/>
    </row>
    <row r="3832" spans="4:4">
      <c r="D3832" s="340"/>
    </row>
    <row r="3833" spans="4:4">
      <c r="D3833" s="340"/>
    </row>
    <row r="3834" spans="4:4">
      <c r="D3834" s="340"/>
    </row>
    <row r="3835" spans="4:4">
      <c r="D3835" s="340"/>
    </row>
    <row r="3836" spans="4:4">
      <c r="D3836" s="340"/>
    </row>
    <row r="3837" spans="4:4">
      <c r="D3837" s="340"/>
    </row>
    <row r="3838" spans="4:4">
      <c r="D3838" s="340"/>
    </row>
    <row r="3839" spans="4:4">
      <c r="D3839" s="340"/>
    </row>
    <row r="3840" spans="4:4">
      <c r="D3840" s="340"/>
    </row>
    <row r="3841" spans="4:4">
      <c r="D3841" s="340"/>
    </row>
    <row r="3842" spans="4:4">
      <c r="D3842" s="340"/>
    </row>
    <row r="3843" spans="4:4">
      <c r="D3843" s="340"/>
    </row>
    <row r="3844" spans="4:4">
      <c r="D3844" s="340"/>
    </row>
    <row r="3845" spans="4:4">
      <c r="D3845" s="340"/>
    </row>
    <row r="3846" spans="4:4">
      <c r="D3846" s="340"/>
    </row>
    <row r="3847" spans="4:4">
      <c r="D3847" s="340"/>
    </row>
    <row r="3848" spans="4:4">
      <c r="D3848" s="340"/>
    </row>
    <row r="3849" spans="4:4">
      <c r="D3849" s="340"/>
    </row>
    <row r="3850" spans="4:4">
      <c r="D3850" s="340"/>
    </row>
    <row r="3851" spans="4:4">
      <c r="D3851" s="340"/>
    </row>
    <row r="3852" spans="4:4">
      <c r="D3852" s="340"/>
    </row>
    <row r="3853" spans="4:4">
      <c r="D3853" s="340"/>
    </row>
    <row r="3854" spans="4:4">
      <c r="D3854" s="340"/>
    </row>
    <row r="3855" spans="4:4">
      <c r="D3855" s="340"/>
    </row>
    <row r="3856" spans="4:4">
      <c r="D3856" s="340"/>
    </row>
    <row r="3857" spans="4:4">
      <c r="D3857" s="340"/>
    </row>
    <row r="3858" spans="4:4">
      <c r="D3858" s="340"/>
    </row>
    <row r="3859" spans="4:4">
      <c r="D3859" s="340"/>
    </row>
    <row r="3860" spans="4:4">
      <c r="D3860" s="340"/>
    </row>
    <row r="3861" spans="4:4">
      <c r="D3861" s="340"/>
    </row>
    <row r="3862" spans="4:4">
      <c r="D3862" s="340"/>
    </row>
    <row r="3863" spans="4:4">
      <c r="D3863" s="340"/>
    </row>
    <row r="3864" spans="4:4">
      <c r="D3864" s="340"/>
    </row>
    <row r="3865" spans="4:4">
      <c r="D3865" s="340"/>
    </row>
    <row r="3866" spans="4:4">
      <c r="D3866" s="340"/>
    </row>
    <row r="3867" spans="4:4">
      <c r="D3867" s="340"/>
    </row>
    <row r="3868" spans="4:4">
      <c r="D3868" s="340"/>
    </row>
    <row r="3869" spans="4:4">
      <c r="D3869" s="340"/>
    </row>
    <row r="3870" spans="4:4">
      <c r="D3870" s="340"/>
    </row>
    <row r="3871" spans="4:4">
      <c r="D3871" s="340"/>
    </row>
    <row r="3872" spans="4:4">
      <c r="D3872" s="340"/>
    </row>
    <row r="3873" spans="4:4">
      <c r="D3873" s="340"/>
    </row>
    <row r="3874" spans="4:4">
      <c r="D3874" s="340"/>
    </row>
    <row r="3875" spans="4:4">
      <c r="D3875" s="340"/>
    </row>
    <row r="3876" spans="4:4">
      <c r="D3876" s="340"/>
    </row>
    <row r="3877" spans="4:4">
      <c r="D3877" s="340"/>
    </row>
    <row r="3878" spans="4:4">
      <c r="D3878" s="340"/>
    </row>
    <row r="3879" spans="4:4">
      <c r="D3879" s="340"/>
    </row>
    <row r="3880" spans="4:4">
      <c r="D3880" s="340"/>
    </row>
    <row r="3881" spans="4:4">
      <c r="D3881" s="340"/>
    </row>
    <row r="3882" spans="4:4">
      <c r="D3882" s="340"/>
    </row>
    <row r="3883" spans="4:4">
      <c r="D3883" s="340"/>
    </row>
    <row r="3884" spans="4:4">
      <c r="D3884" s="340"/>
    </row>
    <row r="3885" spans="4:4">
      <c r="D3885" s="340"/>
    </row>
    <row r="3886" spans="4:4">
      <c r="D3886" s="340"/>
    </row>
    <row r="3887" spans="4:4">
      <c r="D3887" s="340"/>
    </row>
    <row r="3888" spans="4:4">
      <c r="D3888" s="340"/>
    </row>
    <row r="3889" spans="4:4">
      <c r="D3889" s="340"/>
    </row>
    <row r="3890" spans="4:4">
      <c r="D3890" s="340"/>
    </row>
    <row r="3891" spans="4:4">
      <c r="D3891" s="340"/>
    </row>
    <row r="3892" spans="4:4">
      <c r="D3892" s="340"/>
    </row>
    <row r="3893" spans="4:4">
      <c r="D3893" s="340"/>
    </row>
    <row r="3894" spans="4:4">
      <c r="D3894" s="340"/>
    </row>
    <row r="3895" spans="4:4">
      <c r="D3895" s="340"/>
    </row>
    <row r="3896" spans="4:4">
      <c r="D3896" s="340"/>
    </row>
    <row r="3897" spans="4:4">
      <c r="D3897" s="340"/>
    </row>
    <row r="3898" spans="4:4">
      <c r="D3898" s="340"/>
    </row>
    <row r="3899" spans="4:4">
      <c r="D3899" s="340"/>
    </row>
    <row r="3900" spans="4:4">
      <c r="D3900" s="340"/>
    </row>
    <row r="3901" spans="4:4">
      <c r="D3901" s="340"/>
    </row>
    <row r="3902" spans="4:4">
      <c r="D3902" s="340"/>
    </row>
    <row r="3903" spans="4:4">
      <c r="D3903" s="340"/>
    </row>
    <row r="3904" spans="4:4">
      <c r="D3904" s="340"/>
    </row>
    <row r="3905" spans="4:4">
      <c r="D3905" s="340"/>
    </row>
    <row r="3906" spans="4:4">
      <c r="D3906" s="340"/>
    </row>
    <row r="3907" spans="4:4">
      <c r="D3907" s="340"/>
    </row>
    <row r="3908" spans="4:4">
      <c r="D3908" s="340"/>
    </row>
    <row r="3909" spans="4:4">
      <c r="D3909" s="340"/>
    </row>
    <row r="3910" spans="4:4">
      <c r="D3910" s="340"/>
    </row>
    <row r="3911" spans="4:4">
      <c r="D3911" s="340"/>
    </row>
    <row r="3912" spans="4:4">
      <c r="D3912" s="340"/>
    </row>
    <row r="3913" spans="4:4">
      <c r="D3913" s="340"/>
    </row>
    <row r="3914" spans="4:4">
      <c r="D3914" s="340"/>
    </row>
    <row r="3915" spans="4:4">
      <c r="D3915" s="340"/>
    </row>
    <row r="3916" spans="4:4">
      <c r="D3916" s="340"/>
    </row>
    <row r="3917" spans="4:4">
      <c r="D3917" s="340"/>
    </row>
    <row r="3918" spans="4:4">
      <c r="D3918" s="340"/>
    </row>
    <row r="3919" spans="4:4">
      <c r="D3919" s="340"/>
    </row>
    <row r="3920" spans="4:4">
      <c r="D3920" s="340"/>
    </row>
    <row r="3921" spans="4:4">
      <c r="D3921" s="340"/>
    </row>
    <row r="3922" spans="4:4">
      <c r="D3922" s="340"/>
    </row>
    <row r="3923" spans="4:4">
      <c r="D3923" s="340"/>
    </row>
    <row r="3924" spans="4:4">
      <c r="D3924" s="340"/>
    </row>
    <row r="3925" spans="4:4">
      <c r="D3925" s="340"/>
    </row>
    <row r="3926" spans="4:4">
      <c r="D3926" s="340"/>
    </row>
    <row r="3927" spans="4:4">
      <c r="D3927" s="340"/>
    </row>
    <row r="3928" spans="4:4">
      <c r="D3928" s="340"/>
    </row>
    <row r="3929" spans="4:4">
      <c r="D3929" s="340"/>
    </row>
    <row r="3930" spans="4:4">
      <c r="D3930" s="340"/>
    </row>
    <row r="3931" spans="4:4">
      <c r="D3931" s="340"/>
    </row>
    <row r="3932" spans="4:4">
      <c r="D3932" s="340"/>
    </row>
    <row r="3933" spans="4:4">
      <c r="D3933" s="340"/>
    </row>
    <row r="3934" spans="4:4">
      <c r="D3934" s="340"/>
    </row>
    <row r="3935" spans="4:4">
      <c r="D3935" s="340"/>
    </row>
    <row r="3936" spans="4:4">
      <c r="D3936" s="340"/>
    </row>
    <row r="3937" spans="4:4">
      <c r="D3937" s="340"/>
    </row>
    <row r="3938" spans="4:4">
      <c r="D3938" s="340"/>
    </row>
    <row r="3939" spans="4:4">
      <c r="D3939" s="340"/>
    </row>
    <row r="3940" spans="4:4">
      <c r="D3940" s="340"/>
    </row>
    <row r="3941" spans="4:4">
      <c r="D3941" s="340"/>
    </row>
    <row r="3942" spans="4:4">
      <c r="D3942" s="340"/>
    </row>
    <row r="3943" spans="4:4">
      <c r="D3943" s="340"/>
    </row>
    <row r="3944" spans="4:4">
      <c r="D3944" s="340"/>
    </row>
    <row r="3945" spans="4:4">
      <c r="D3945" s="340"/>
    </row>
    <row r="3946" spans="4:4">
      <c r="D3946" s="340"/>
    </row>
    <row r="3947" spans="4:4">
      <c r="D3947" s="340"/>
    </row>
    <row r="3948" spans="4:4">
      <c r="D3948" s="340"/>
    </row>
    <row r="3949" spans="4:4">
      <c r="D3949" s="340"/>
    </row>
    <row r="3950" spans="4:4">
      <c r="D3950" s="340"/>
    </row>
    <row r="3951" spans="4:4">
      <c r="D3951" s="340"/>
    </row>
    <row r="3952" spans="4:4">
      <c r="D3952" s="340"/>
    </row>
    <row r="3953" spans="4:4">
      <c r="D3953" s="340"/>
    </row>
    <row r="3954" spans="4:4">
      <c r="D3954" s="340"/>
    </row>
    <row r="3955" spans="4:4">
      <c r="D3955" s="340"/>
    </row>
    <row r="3956" spans="4:4">
      <c r="D3956" s="340"/>
    </row>
    <row r="3957" spans="4:4">
      <c r="D3957" s="340"/>
    </row>
    <row r="3958" spans="4:4">
      <c r="D3958" s="340"/>
    </row>
    <row r="3959" spans="4:4">
      <c r="D3959" s="340"/>
    </row>
    <row r="3960" spans="4:4">
      <c r="D3960" s="340"/>
    </row>
    <row r="3961" spans="4:4">
      <c r="D3961" s="340"/>
    </row>
    <row r="3962" spans="4:4">
      <c r="D3962" s="340"/>
    </row>
    <row r="3963" spans="4:4">
      <c r="D3963" s="340"/>
    </row>
    <row r="3964" spans="4:4">
      <c r="D3964" s="340"/>
    </row>
    <row r="3965" spans="4:4">
      <c r="D3965" s="340"/>
    </row>
    <row r="3966" spans="4:4">
      <c r="D3966" s="340"/>
    </row>
    <row r="3967" spans="4:4">
      <c r="D3967" s="340"/>
    </row>
    <row r="3968" spans="4:4">
      <c r="D3968" s="340"/>
    </row>
    <row r="3969" spans="4:4">
      <c r="D3969" s="340"/>
    </row>
    <row r="3970" spans="4:4">
      <c r="D3970" s="340"/>
    </row>
    <row r="3971" spans="4:4">
      <c r="D3971" s="340"/>
    </row>
    <row r="3972" spans="4:4">
      <c r="D3972" s="340"/>
    </row>
    <row r="3973" spans="4:4">
      <c r="D3973" s="340"/>
    </row>
    <row r="3974" spans="4:4">
      <c r="D3974" s="340"/>
    </row>
    <row r="3975" spans="4:4">
      <c r="D3975" s="340"/>
    </row>
    <row r="3976" spans="4:4">
      <c r="D3976" s="340"/>
    </row>
    <row r="3977" spans="4:4">
      <c r="D3977" s="340"/>
    </row>
    <row r="3978" spans="4:4">
      <c r="D3978" s="340"/>
    </row>
    <row r="3979" spans="4:4">
      <c r="D3979" s="340"/>
    </row>
    <row r="3980" spans="4:4">
      <c r="D3980" s="340"/>
    </row>
    <row r="3981" spans="4:4">
      <c r="D3981" s="340"/>
    </row>
    <row r="3982" spans="4:4">
      <c r="D3982" s="340"/>
    </row>
    <row r="3983" spans="4:4">
      <c r="D3983" s="340"/>
    </row>
    <row r="3984" spans="4:4">
      <c r="D3984" s="340"/>
    </row>
    <row r="3985" spans="4:4">
      <c r="D3985" s="340"/>
    </row>
    <row r="3986" spans="4:4">
      <c r="D3986" s="340"/>
    </row>
    <row r="3987" spans="4:4">
      <c r="D3987" s="340"/>
    </row>
    <row r="3988" spans="4:4">
      <c r="D3988" s="340"/>
    </row>
    <row r="3989" spans="4:4">
      <c r="D3989" s="340"/>
    </row>
    <row r="3990" spans="4:4">
      <c r="D3990" s="340"/>
    </row>
    <row r="3991" spans="4:4">
      <c r="D3991" s="340"/>
    </row>
    <row r="3992" spans="4:4">
      <c r="D3992" s="340"/>
    </row>
    <row r="3993" spans="4:4">
      <c r="D3993" s="340"/>
    </row>
    <row r="3994" spans="4:4">
      <c r="D3994" s="340"/>
    </row>
    <row r="3995" spans="4:4">
      <c r="D3995" s="340"/>
    </row>
    <row r="3996" spans="4:4">
      <c r="D3996" s="340"/>
    </row>
    <row r="3997" spans="4:4">
      <c r="D3997" s="340"/>
    </row>
    <row r="3998" spans="4:4">
      <c r="D3998" s="340"/>
    </row>
    <row r="3999" spans="4:4">
      <c r="D3999" s="340"/>
    </row>
    <row r="4000" spans="4:4">
      <c r="D4000" s="340"/>
    </row>
    <row r="4001" spans="4:4">
      <c r="D4001" s="340"/>
    </row>
    <row r="4002" spans="4:4">
      <c r="D4002" s="340"/>
    </row>
    <row r="4003" spans="4:4">
      <c r="D4003" s="340"/>
    </row>
    <row r="4004" spans="4:4">
      <c r="D4004" s="340"/>
    </row>
    <row r="4005" spans="4:4">
      <c r="D4005" s="340"/>
    </row>
    <row r="4006" spans="4:4">
      <c r="D4006" s="340"/>
    </row>
    <row r="4007" spans="4:4">
      <c r="D4007" s="340"/>
    </row>
    <row r="4008" spans="4:4">
      <c r="D4008" s="340"/>
    </row>
    <row r="4009" spans="4:4">
      <c r="D4009" s="340"/>
    </row>
    <row r="4010" spans="4:4">
      <c r="D4010" s="340"/>
    </row>
    <row r="4011" spans="4:4">
      <c r="D4011" s="340"/>
    </row>
    <row r="4012" spans="4:4">
      <c r="D4012" s="340"/>
    </row>
    <row r="4013" spans="4:4">
      <c r="D4013" s="340"/>
    </row>
    <row r="4014" spans="4:4">
      <c r="D4014" s="340"/>
    </row>
    <row r="4015" spans="4:4">
      <c r="D4015" s="340"/>
    </row>
    <row r="4016" spans="4:4">
      <c r="D4016" s="340"/>
    </row>
    <row r="4017" spans="4:4">
      <c r="D4017" s="340"/>
    </row>
    <row r="4018" spans="4:4">
      <c r="D4018" s="340"/>
    </row>
    <row r="4019" spans="4:4">
      <c r="D4019" s="340"/>
    </row>
    <row r="4020" spans="4:4">
      <c r="D4020" s="340"/>
    </row>
    <row r="4021" spans="4:4">
      <c r="D4021" s="340"/>
    </row>
    <row r="4022" spans="4:4">
      <c r="D4022" s="340"/>
    </row>
    <row r="4023" spans="4:4">
      <c r="D4023" s="340"/>
    </row>
    <row r="4024" spans="4:4">
      <c r="D4024" s="340"/>
    </row>
    <row r="4025" spans="4:4">
      <c r="D4025" s="340"/>
    </row>
    <row r="4026" spans="4:4">
      <c r="D4026" s="340"/>
    </row>
    <row r="4027" spans="4:4">
      <c r="D4027" s="340"/>
    </row>
    <row r="4028" spans="4:4">
      <c r="D4028" s="340"/>
    </row>
    <row r="4029" spans="4:4">
      <c r="D4029" s="340"/>
    </row>
    <row r="4030" spans="4:4">
      <c r="D4030" s="340"/>
    </row>
    <row r="4031" spans="4:4">
      <c r="D4031" s="340"/>
    </row>
    <row r="4032" spans="4:4">
      <c r="D4032" s="340"/>
    </row>
    <row r="4033" spans="4:4">
      <c r="D4033" s="340"/>
    </row>
    <row r="4034" spans="4:4">
      <c r="D4034" s="340"/>
    </row>
    <row r="4035" spans="4:4">
      <c r="D4035" s="340"/>
    </row>
    <row r="4036" spans="4:4">
      <c r="D4036" s="340"/>
    </row>
    <row r="4037" spans="4:4">
      <c r="D4037" s="340"/>
    </row>
    <row r="4038" spans="4:4">
      <c r="D4038" s="340"/>
    </row>
    <row r="4039" spans="4:4">
      <c r="D4039" s="340"/>
    </row>
    <row r="4040" spans="4:4">
      <c r="D4040" s="340"/>
    </row>
    <row r="4041" spans="4:4">
      <c r="D4041" s="340"/>
    </row>
    <row r="4042" spans="4:4">
      <c r="D4042" s="340"/>
    </row>
    <row r="4043" spans="4:4">
      <c r="D4043" s="340"/>
    </row>
    <row r="4044" spans="4:4">
      <c r="D4044" s="340"/>
    </row>
    <row r="4045" spans="4:4">
      <c r="D4045" s="340"/>
    </row>
    <row r="4046" spans="4:4">
      <c r="D4046" s="340"/>
    </row>
    <row r="4047" spans="4:4">
      <c r="D4047" s="340"/>
    </row>
    <row r="4048" spans="4:4">
      <c r="D4048" s="340"/>
    </row>
    <row r="4049" spans="4:4">
      <c r="D4049" s="340"/>
    </row>
    <row r="4050" spans="4:4">
      <c r="D4050" s="340"/>
    </row>
    <row r="4051" spans="4:4">
      <c r="D4051" s="340"/>
    </row>
    <row r="4052" spans="4:4">
      <c r="D4052" s="340"/>
    </row>
    <row r="4053" spans="4:4">
      <c r="D4053" s="340"/>
    </row>
    <row r="4054" spans="4:4">
      <c r="D4054" s="340"/>
    </row>
    <row r="4055" spans="4:4">
      <c r="D4055" s="340"/>
    </row>
    <row r="4056" spans="4:4">
      <c r="D4056" s="340"/>
    </row>
    <row r="4057" spans="4:4">
      <c r="D4057" s="340"/>
    </row>
    <row r="4058" spans="4:4">
      <c r="D4058" s="340"/>
    </row>
    <row r="4059" spans="4:4">
      <c r="D4059" s="340"/>
    </row>
    <row r="4060" spans="4:4">
      <c r="D4060" s="340"/>
    </row>
    <row r="4061" spans="4:4">
      <c r="D4061" s="340"/>
    </row>
    <row r="4062" spans="4:4">
      <c r="D4062" s="340"/>
    </row>
    <row r="4063" spans="4:4">
      <c r="D4063" s="340"/>
    </row>
    <row r="4064" spans="4:4">
      <c r="D4064" s="340"/>
    </row>
    <row r="4065" spans="4:4">
      <c r="D4065" s="340"/>
    </row>
    <row r="4066" spans="4:4">
      <c r="D4066" s="340"/>
    </row>
    <row r="4067" spans="4:4">
      <c r="D4067" s="340"/>
    </row>
    <row r="4068" spans="4:4">
      <c r="D4068" s="340"/>
    </row>
    <row r="4069" spans="4:4">
      <c r="D4069" s="340"/>
    </row>
    <row r="4070" spans="4:4">
      <c r="D4070" s="340"/>
    </row>
    <row r="4071" spans="4:4">
      <c r="D4071" s="340"/>
    </row>
    <row r="4072" spans="4:4">
      <c r="D4072" s="340"/>
    </row>
    <row r="4073" spans="4:4">
      <c r="D4073" s="340"/>
    </row>
    <row r="4074" spans="4:4">
      <c r="D4074" s="340"/>
    </row>
    <row r="4075" spans="4:4">
      <c r="D4075" s="340"/>
    </row>
    <row r="4076" spans="4:4">
      <c r="D4076" s="340"/>
    </row>
    <row r="4077" spans="4:4">
      <c r="D4077" s="340"/>
    </row>
    <row r="4078" spans="4:4">
      <c r="D4078" s="340"/>
    </row>
    <row r="4079" spans="4:4">
      <c r="D4079" s="340"/>
    </row>
    <row r="4080" spans="4:4">
      <c r="D4080" s="340"/>
    </row>
    <row r="4081" spans="4:4">
      <c r="D4081" s="340"/>
    </row>
    <row r="4082" spans="4:4">
      <c r="D4082" s="340"/>
    </row>
    <row r="4083" spans="4:4">
      <c r="D4083" s="340"/>
    </row>
    <row r="4084" spans="4:4">
      <c r="D4084" s="340"/>
    </row>
    <row r="4085" spans="4:4">
      <c r="D4085" s="340"/>
    </row>
    <row r="4086" spans="4:4">
      <c r="D4086" s="340"/>
    </row>
    <row r="4087" spans="4:4">
      <c r="D4087" s="340"/>
    </row>
    <row r="4088" spans="4:4">
      <c r="D4088" s="340"/>
    </row>
    <row r="4089" spans="4:4">
      <c r="D4089" s="340"/>
    </row>
    <row r="4090" spans="4:4">
      <c r="D4090" s="340"/>
    </row>
    <row r="4091" spans="4:4">
      <c r="D4091" s="340"/>
    </row>
    <row r="4092" spans="4:4">
      <c r="D4092" s="340"/>
    </row>
    <row r="4093" spans="4:4">
      <c r="D4093" s="340"/>
    </row>
    <row r="4094" spans="4:4">
      <c r="D4094" s="340"/>
    </row>
    <row r="4095" spans="4:4">
      <c r="D4095" s="340"/>
    </row>
    <row r="4096" spans="4:4">
      <c r="D4096" s="340"/>
    </row>
    <row r="4097" spans="4:4">
      <c r="D4097" s="340"/>
    </row>
    <row r="4098" spans="4:4">
      <c r="D4098" s="340"/>
    </row>
    <row r="4099" spans="4:4">
      <c r="D4099" s="340"/>
    </row>
    <row r="4100" spans="4:4">
      <c r="D4100" s="340"/>
    </row>
    <row r="4101" spans="4:4">
      <c r="D4101" s="340"/>
    </row>
    <row r="4102" spans="4:4">
      <c r="D4102" s="340"/>
    </row>
    <row r="4103" spans="4:4">
      <c r="D4103" s="340"/>
    </row>
    <row r="4104" spans="4:4">
      <c r="D4104" s="340"/>
    </row>
    <row r="4105" spans="4:4">
      <c r="D4105" s="340"/>
    </row>
    <row r="4106" spans="4:4">
      <c r="D4106" s="340"/>
    </row>
    <row r="4107" spans="4:4">
      <c r="D4107" s="340"/>
    </row>
    <row r="4108" spans="4:4">
      <c r="D4108" s="340"/>
    </row>
    <row r="4109" spans="4:4">
      <c r="D4109" s="340"/>
    </row>
    <row r="4110" spans="4:4">
      <c r="D4110" s="340"/>
    </row>
    <row r="4111" spans="4:4">
      <c r="D4111" s="340"/>
    </row>
    <row r="4112" spans="4:4">
      <c r="D4112" s="340"/>
    </row>
    <row r="4113" spans="4:4">
      <c r="D4113" s="340"/>
    </row>
    <row r="4114" spans="4:4">
      <c r="D4114" s="340"/>
    </row>
    <row r="4115" spans="4:4">
      <c r="D4115" s="340"/>
    </row>
    <row r="4116" spans="4:4">
      <c r="D4116" s="340"/>
    </row>
    <row r="4117" spans="4:4">
      <c r="D4117" s="340"/>
    </row>
    <row r="4118" spans="4:4">
      <c r="D4118" s="340"/>
    </row>
    <row r="4119" spans="4:4">
      <c r="D4119" s="340"/>
    </row>
    <row r="4120" spans="4:4">
      <c r="D4120" s="340"/>
    </row>
    <row r="4121" spans="4:4">
      <c r="D4121" s="340"/>
    </row>
    <row r="4122" spans="4:4">
      <c r="D4122" s="340"/>
    </row>
    <row r="4123" spans="4:4">
      <c r="D4123" s="340"/>
    </row>
    <row r="4124" spans="4:4">
      <c r="D4124" s="340"/>
    </row>
    <row r="4125" spans="4:4">
      <c r="D4125" s="340"/>
    </row>
    <row r="4126" spans="4:4">
      <c r="D4126" s="340"/>
    </row>
    <row r="4127" spans="4:4">
      <c r="D4127" s="340"/>
    </row>
    <row r="4128" spans="4:4">
      <c r="D4128" s="340"/>
    </row>
    <row r="4129" spans="4:4">
      <c r="D4129" s="340"/>
    </row>
    <row r="4130" spans="4:4">
      <c r="D4130" s="340"/>
    </row>
    <row r="4131" spans="4:4">
      <c r="D4131" s="340"/>
    </row>
    <row r="4132" spans="4:4">
      <c r="D4132" s="340"/>
    </row>
    <row r="4133" spans="4:4">
      <c r="D4133" s="340"/>
    </row>
    <row r="4134" spans="4:4">
      <c r="D4134" s="340"/>
    </row>
    <row r="4135" spans="4:4">
      <c r="D4135" s="340"/>
    </row>
    <row r="4136" spans="4:4">
      <c r="D4136" s="340"/>
    </row>
    <row r="4137" spans="4:4">
      <c r="D4137" s="340"/>
    </row>
    <row r="4138" spans="4:4">
      <c r="D4138" s="340"/>
    </row>
    <row r="4139" spans="4:4">
      <c r="D4139" s="340"/>
    </row>
    <row r="4140" spans="4:4">
      <c r="D4140" s="340"/>
    </row>
    <row r="4141" spans="4:4">
      <c r="D4141" s="340"/>
    </row>
    <row r="4142" spans="4:4">
      <c r="D4142" s="340"/>
    </row>
    <row r="4143" spans="4:4">
      <c r="D4143" s="340"/>
    </row>
    <row r="4144" spans="4:4">
      <c r="D4144" s="340"/>
    </row>
    <row r="4145" spans="4:4">
      <c r="D4145" s="340"/>
    </row>
    <row r="4146" spans="4:4">
      <c r="D4146" s="340"/>
    </row>
    <row r="4147" spans="4:4">
      <c r="D4147" s="340"/>
    </row>
    <row r="4148" spans="4:4">
      <c r="D4148" s="340"/>
    </row>
    <row r="4149" spans="4:4">
      <c r="D4149" s="340"/>
    </row>
    <row r="4150" spans="4:4">
      <c r="D4150" s="340"/>
    </row>
    <row r="4151" spans="4:4">
      <c r="D4151" s="340"/>
    </row>
    <row r="4152" spans="4:4">
      <c r="D4152" s="340"/>
    </row>
    <row r="4153" spans="4:4">
      <c r="D4153" s="340"/>
    </row>
    <row r="4154" spans="4:4">
      <c r="D4154" s="340"/>
    </row>
    <row r="4155" spans="4:4">
      <c r="D4155" s="340"/>
    </row>
    <row r="4156" spans="4:4">
      <c r="D4156" s="340"/>
    </row>
    <row r="4157" spans="4:4">
      <c r="D4157" s="340"/>
    </row>
    <row r="4158" spans="4:4">
      <c r="D4158" s="340"/>
    </row>
    <row r="4159" spans="4:4">
      <c r="D4159" s="340"/>
    </row>
    <row r="4160" spans="4:4">
      <c r="D4160" s="340"/>
    </row>
    <row r="4161" spans="4:4">
      <c r="D4161" s="340"/>
    </row>
    <row r="4162" spans="4:4">
      <c r="D4162" s="340"/>
    </row>
    <row r="4163" spans="4:4">
      <c r="D4163" s="340"/>
    </row>
    <row r="4164" spans="4:4">
      <c r="D4164" s="340"/>
    </row>
    <row r="4165" spans="4:4">
      <c r="D4165" s="340"/>
    </row>
    <row r="4166" spans="4:4">
      <c r="D4166" s="340"/>
    </row>
    <row r="4167" spans="4:4">
      <c r="D4167" s="340"/>
    </row>
    <row r="4168" spans="4:4">
      <c r="D4168" s="340"/>
    </row>
    <row r="4169" spans="4:4">
      <c r="D4169" s="340"/>
    </row>
    <row r="4170" spans="4:4">
      <c r="D4170" s="340"/>
    </row>
    <row r="4171" spans="4:4">
      <c r="D4171" s="340"/>
    </row>
    <row r="4172" spans="4:4">
      <c r="D4172" s="340"/>
    </row>
    <row r="4173" spans="4:4">
      <c r="D4173" s="340"/>
    </row>
    <row r="4174" spans="4:4">
      <c r="D4174" s="340"/>
    </row>
    <row r="4175" spans="4:4">
      <c r="D4175" s="340"/>
    </row>
    <row r="4176" spans="4:4">
      <c r="D4176" s="340"/>
    </row>
    <row r="4177" spans="4:4">
      <c r="D4177" s="340"/>
    </row>
    <row r="4178" spans="4:4">
      <c r="D4178" s="340"/>
    </row>
    <row r="4179" spans="4:4">
      <c r="D4179" s="340"/>
    </row>
    <row r="4180" spans="4:4">
      <c r="D4180" s="340"/>
    </row>
    <row r="4181" spans="4:4">
      <c r="D4181" s="340"/>
    </row>
    <row r="4182" spans="4:4">
      <c r="D4182" s="340"/>
    </row>
    <row r="4183" spans="4:4">
      <c r="D4183" s="340"/>
    </row>
    <row r="4184" spans="4:4">
      <c r="D4184" s="340"/>
    </row>
    <row r="4185" spans="4:4">
      <c r="D4185" s="340"/>
    </row>
    <row r="4186" spans="4:4">
      <c r="D4186" s="340"/>
    </row>
    <row r="4187" spans="4:4">
      <c r="D4187" s="340"/>
    </row>
    <row r="4188" spans="4:4">
      <c r="D4188" s="340"/>
    </row>
    <row r="4189" spans="4:4">
      <c r="D4189" s="340"/>
    </row>
    <row r="4190" spans="4:4">
      <c r="D4190" s="340"/>
    </row>
    <row r="4191" spans="4:4">
      <c r="D4191" s="340"/>
    </row>
    <row r="4192" spans="4:4">
      <c r="D4192" s="340"/>
    </row>
    <row r="4193" spans="4:4">
      <c r="D4193" s="340"/>
    </row>
    <row r="4194" spans="4:4">
      <c r="D4194" s="340"/>
    </row>
    <row r="4195" spans="4:4">
      <c r="D4195" s="340"/>
    </row>
    <row r="4196" spans="4:4">
      <c r="D4196" s="340"/>
    </row>
    <row r="4197" spans="4:4">
      <c r="D4197" s="340"/>
    </row>
    <row r="4198" spans="4:4">
      <c r="D4198" s="340"/>
    </row>
    <row r="4199" spans="4:4">
      <c r="D4199" s="340"/>
    </row>
    <row r="4200" spans="4:4">
      <c r="D4200" s="340"/>
    </row>
    <row r="4201" spans="4:4">
      <c r="D4201" s="340"/>
    </row>
    <row r="4202" spans="4:4">
      <c r="D4202" s="340"/>
    </row>
    <row r="4203" spans="4:4">
      <c r="D4203" s="340"/>
    </row>
    <row r="4204" spans="4:4">
      <c r="D4204" s="340"/>
    </row>
    <row r="4205" spans="4:4">
      <c r="D4205" s="340"/>
    </row>
    <row r="4206" spans="4:4">
      <c r="D4206" s="340"/>
    </row>
    <row r="4207" spans="4:4">
      <c r="D4207" s="340"/>
    </row>
    <row r="4208" spans="4:4">
      <c r="D4208" s="340"/>
    </row>
    <row r="4209" spans="4:4">
      <c r="D4209" s="340"/>
    </row>
    <row r="4210" spans="4:4">
      <c r="D4210" s="340"/>
    </row>
    <row r="4211" spans="4:4">
      <c r="D4211" s="340"/>
    </row>
    <row r="4212" spans="4:4">
      <c r="D4212" s="340"/>
    </row>
    <row r="4213" spans="4:4">
      <c r="D4213" s="340"/>
    </row>
    <row r="4214" spans="4:4">
      <c r="D4214" s="340"/>
    </row>
    <row r="4215" spans="4:4">
      <c r="D4215" s="340"/>
    </row>
    <row r="4216" spans="4:4">
      <c r="D4216" s="340"/>
    </row>
    <row r="4217" spans="4:4">
      <c r="D4217" s="340"/>
    </row>
    <row r="4218" spans="4:4">
      <c r="D4218" s="340"/>
    </row>
    <row r="4219" spans="4:4">
      <c r="D4219" s="340"/>
    </row>
    <row r="4220" spans="4:4">
      <c r="D4220" s="340"/>
    </row>
    <row r="4221" spans="4:4">
      <c r="D4221" s="340"/>
    </row>
    <row r="4222" spans="4:4">
      <c r="D4222" s="340"/>
    </row>
    <row r="4223" spans="4:4">
      <c r="D4223" s="340"/>
    </row>
    <row r="4224" spans="4:4">
      <c r="D4224" s="340"/>
    </row>
    <row r="4225" spans="4:4">
      <c r="D4225" s="340"/>
    </row>
    <row r="4226" spans="4:4">
      <c r="D4226" s="340"/>
    </row>
    <row r="4227" spans="4:4">
      <c r="D4227" s="340"/>
    </row>
    <row r="4228" spans="4:4">
      <c r="D4228" s="340"/>
    </row>
    <row r="4229" spans="4:4">
      <c r="D4229" s="340"/>
    </row>
    <row r="4230" spans="4:4">
      <c r="D4230" s="340"/>
    </row>
    <row r="4231" spans="4:4">
      <c r="D4231" s="340"/>
    </row>
    <row r="4232" spans="4:4">
      <c r="D4232" s="340"/>
    </row>
    <row r="4233" spans="4:4">
      <c r="D4233" s="340"/>
    </row>
    <row r="4234" spans="4:4">
      <c r="D4234" s="340"/>
    </row>
    <row r="4235" spans="4:4">
      <c r="D4235" s="340"/>
    </row>
    <row r="4236" spans="4:4">
      <c r="D4236" s="340"/>
    </row>
    <row r="4237" spans="4:4">
      <c r="D4237" s="340"/>
    </row>
    <row r="4238" spans="4:4">
      <c r="D4238" s="340"/>
    </row>
    <row r="4239" spans="4:4">
      <c r="D4239" s="340"/>
    </row>
    <row r="4240" spans="4:4">
      <c r="D4240" s="340"/>
    </row>
    <row r="4241" spans="4:4">
      <c r="D4241" s="340"/>
    </row>
    <row r="4242" spans="4:4">
      <c r="D4242" s="340"/>
    </row>
    <row r="4243" spans="4:4">
      <c r="D4243" s="340"/>
    </row>
    <row r="4244" spans="4:4">
      <c r="D4244" s="340"/>
    </row>
    <row r="4245" spans="4:4">
      <c r="D4245" s="340"/>
    </row>
    <row r="4246" spans="4:4">
      <c r="D4246" s="340"/>
    </row>
    <row r="4247" spans="4:4">
      <c r="D4247" s="340"/>
    </row>
    <row r="4248" spans="4:4">
      <c r="D4248" s="340"/>
    </row>
    <row r="4249" spans="4:4">
      <c r="D4249" s="340"/>
    </row>
    <row r="4250" spans="4:4">
      <c r="D4250" s="340"/>
    </row>
    <row r="4251" spans="4:4">
      <c r="D4251" s="340"/>
    </row>
    <row r="4252" spans="4:4">
      <c r="D4252" s="340"/>
    </row>
    <row r="4253" spans="4:4">
      <c r="D4253" s="340"/>
    </row>
    <row r="4254" spans="4:4">
      <c r="D4254" s="340"/>
    </row>
    <row r="4255" spans="4:4">
      <c r="D4255" s="340"/>
    </row>
    <row r="4256" spans="4:4">
      <c r="D4256" s="340"/>
    </row>
    <row r="4257" spans="4:4">
      <c r="D4257" s="340"/>
    </row>
    <row r="4258" spans="4:4">
      <c r="D4258" s="340"/>
    </row>
    <row r="4259" spans="4:4">
      <c r="D4259" s="340"/>
    </row>
    <row r="4260" spans="4:4">
      <c r="D4260" s="340"/>
    </row>
    <row r="4261" spans="4:4">
      <c r="D4261" s="340"/>
    </row>
    <row r="4262" spans="4:4">
      <c r="D4262" s="340"/>
    </row>
    <row r="4263" spans="4:4">
      <c r="D4263" s="340"/>
    </row>
    <row r="4264" spans="4:4">
      <c r="D4264" s="340"/>
    </row>
    <row r="4265" spans="4:4">
      <c r="D4265" s="340"/>
    </row>
    <row r="4266" spans="4:4">
      <c r="D4266" s="340"/>
    </row>
    <row r="4267" spans="4:4">
      <c r="D4267" s="340"/>
    </row>
    <row r="4268" spans="4:4">
      <c r="D4268" s="340"/>
    </row>
    <row r="4269" spans="4:4">
      <c r="D4269" s="340"/>
    </row>
    <row r="4270" spans="4:4">
      <c r="D4270" s="340"/>
    </row>
    <row r="4271" spans="4:4">
      <c r="D4271" s="340"/>
    </row>
    <row r="4272" spans="4:4">
      <c r="D4272" s="340"/>
    </row>
    <row r="4273" spans="4:4">
      <c r="D4273" s="340"/>
    </row>
    <row r="4274" spans="4:4">
      <c r="D4274" s="340"/>
    </row>
    <row r="4275" spans="4:4">
      <c r="D4275" s="340"/>
    </row>
    <row r="4276" spans="4:4">
      <c r="D4276" s="340"/>
    </row>
    <row r="4277" spans="4:4">
      <c r="D4277" s="340"/>
    </row>
    <row r="4278" spans="4:4">
      <c r="D4278" s="340"/>
    </row>
    <row r="4279" spans="4:4">
      <c r="D4279" s="340"/>
    </row>
    <row r="4280" spans="4:4">
      <c r="D4280" s="340"/>
    </row>
    <row r="4281" spans="4:4">
      <c r="D4281" s="340"/>
    </row>
    <row r="4282" spans="4:4">
      <c r="D4282" s="340"/>
    </row>
    <row r="4283" spans="4:4">
      <c r="D4283" s="340"/>
    </row>
    <row r="4284" spans="4:4">
      <c r="D4284" s="340"/>
    </row>
    <row r="4285" spans="4:4">
      <c r="D4285" s="340"/>
    </row>
    <row r="4286" spans="4:4">
      <c r="D4286" s="340"/>
    </row>
    <row r="4287" spans="4:4">
      <c r="D4287" s="340"/>
    </row>
    <row r="4288" spans="4:4">
      <c r="D4288" s="340"/>
    </row>
    <row r="4289" spans="4:4">
      <c r="D4289" s="340"/>
    </row>
    <row r="4290" spans="4:4">
      <c r="D4290" s="340"/>
    </row>
    <row r="4291" spans="4:4">
      <c r="D4291" s="340"/>
    </row>
    <row r="4292" spans="4:4">
      <c r="D4292" s="340"/>
    </row>
    <row r="4293" spans="4:4">
      <c r="D4293" s="340"/>
    </row>
    <row r="4294" spans="4:4">
      <c r="D4294" s="340"/>
    </row>
    <row r="4295" spans="4:4">
      <c r="D4295" s="340"/>
    </row>
    <row r="4296" spans="4:4">
      <c r="D4296" s="340"/>
    </row>
    <row r="4297" spans="4:4">
      <c r="D4297" s="340"/>
    </row>
    <row r="4298" spans="4:4">
      <c r="D4298" s="340"/>
    </row>
    <row r="4299" spans="4:4">
      <c r="D4299" s="340"/>
    </row>
    <row r="4300" spans="4:4">
      <c r="D4300" s="340"/>
    </row>
    <row r="4301" spans="4:4">
      <c r="D4301" s="340"/>
    </row>
    <row r="4302" spans="4:4">
      <c r="D4302" s="340"/>
    </row>
    <row r="4303" spans="4:4">
      <c r="D4303" s="340"/>
    </row>
    <row r="4304" spans="4:4">
      <c r="D4304" s="340"/>
    </row>
    <row r="4305" spans="4:4">
      <c r="D4305" s="340"/>
    </row>
    <row r="4306" spans="4:4">
      <c r="D4306" s="340"/>
    </row>
    <row r="4307" spans="4:4">
      <c r="D4307" s="340"/>
    </row>
    <row r="4308" spans="4:4">
      <c r="D4308" s="340"/>
    </row>
    <row r="4309" spans="4:4">
      <c r="D4309" s="340"/>
    </row>
    <row r="4310" spans="4:4">
      <c r="D4310" s="340"/>
    </row>
    <row r="4311" spans="4:4">
      <c r="D4311" s="340"/>
    </row>
    <row r="4312" spans="4:4">
      <c r="D4312" s="340"/>
    </row>
    <row r="4313" spans="4:4">
      <c r="D4313" s="340"/>
    </row>
    <row r="4314" spans="4:4">
      <c r="D4314" s="340"/>
    </row>
    <row r="4315" spans="4:4">
      <c r="D4315" s="340"/>
    </row>
    <row r="4316" spans="4:4">
      <c r="D4316" s="340"/>
    </row>
    <row r="4317" spans="4:4">
      <c r="D4317" s="340"/>
    </row>
    <row r="4318" spans="4:4">
      <c r="D4318" s="340"/>
    </row>
    <row r="4319" spans="4:4">
      <c r="D4319" s="340"/>
    </row>
    <row r="4320" spans="4:4">
      <c r="D4320" s="340"/>
    </row>
    <row r="4321" spans="4:4">
      <c r="D4321" s="340"/>
    </row>
    <row r="4322" spans="4:4">
      <c r="D4322" s="340"/>
    </row>
    <row r="4323" spans="4:4">
      <c r="D4323" s="340"/>
    </row>
    <row r="4324" spans="4:4">
      <c r="D4324" s="340"/>
    </row>
    <row r="4325" spans="4:4">
      <c r="D4325" s="340"/>
    </row>
    <row r="4326" spans="4:4">
      <c r="D4326" s="340"/>
    </row>
    <row r="4327" spans="4:4">
      <c r="D4327" s="340"/>
    </row>
    <row r="4328" spans="4:4">
      <c r="D4328" s="340"/>
    </row>
    <row r="4329" spans="4:4">
      <c r="D4329" s="340"/>
    </row>
    <row r="4330" spans="4:4">
      <c r="D4330" s="340"/>
    </row>
    <row r="4331" spans="4:4">
      <c r="D4331" s="340"/>
    </row>
    <row r="4332" spans="4:4">
      <c r="D4332" s="340"/>
    </row>
    <row r="4333" spans="4:4">
      <c r="D4333" s="340"/>
    </row>
    <row r="4334" spans="4:4">
      <c r="D4334" s="340"/>
    </row>
    <row r="4335" spans="4:4">
      <c r="D4335" s="340"/>
    </row>
    <row r="4336" spans="4:4">
      <c r="D4336" s="340"/>
    </row>
    <row r="4337" spans="4:4">
      <c r="D4337" s="340"/>
    </row>
    <row r="4338" spans="4:4">
      <c r="D4338" s="340"/>
    </row>
    <row r="4339" spans="4:4">
      <c r="D4339" s="340"/>
    </row>
    <row r="4340" spans="4:4">
      <c r="D4340" s="340"/>
    </row>
    <row r="4341" spans="4:4">
      <c r="D4341" s="340"/>
    </row>
    <row r="4342" spans="4:4">
      <c r="D4342" s="340"/>
    </row>
    <row r="4343" spans="4:4">
      <c r="D4343" s="340"/>
    </row>
    <row r="4344" spans="4:4">
      <c r="D4344" s="340"/>
    </row>
    <row r="4345" spans="4:4">
      <c r="D4345" s="340"/>
    </row>
    <row r="4346" spans="4:4">
      <c r="D4346" s="340"/>
    </row>
    <row r="4347" spans="4:4">
      <c r="D4347" s="340"/>
    </row>
    <row r="4348" spans="4:4">
      <c r="D4348" s="340"/>
    </row>
    <row r="4349" spans="4:4">
      <c r="D4349" s="340"/>
    </row>
    <row r="4350" spans="4:4">
      <c r="D4350" s="340"/>
    </row>
    <row r="4351" spans="4:4">
      <c r="D4351" s="340"/>
    </row>
    <row r="4352" spans="4:4">
      <c r="D4352" s="340"/>
    </row>
    <row r="4353" spans="4:4">
      <c r="D4353" s="340"/>
    </row>
    <row r="4354" spans="4:4">
      <c r="D4354" s="340"/>
    </row>
    <row r="4355" spans="4:4">
      <c r="D4355" s="340"/>
    </row>
    <row r="4356" spans="4:4">
      <c r="D4356" s="340"/>
    </row>
    <row r="4357" spans="4:4">
      <c r="D4357" s="340"/>
    </row>
    <row r="4358" spans="4:4">
      <c r="D4358" s="340"/>
    </row>
    <row r="4359" spans="4:4">
      <c r="D4359" s="340"/>
    </row>
    <row r="4360" spans="4:4">
      <c r="D4360" s="340"/>
    </row>
    <row r="4361" spans="4:4">
      <c r="D4361" s="340"/>
    </row>
    <row r="4362" spans="4:4">
      <c r="D4362" s="340"/>
    </row>
    <row r="4363" spans="4:4">
      <c r="D4363" s="340"/>
    </row>
    <row r="4364" spans="4:4">
      <c r="D4364" s="340"/>
    </row>
    <row r="4365" spans="4:4">
      <c r="D4365" s="340"/>
    </row>
    <row r="4366" spans="4:4">
      <c r="D4366" s="340"/>
    </row>
    <row r="4367" spans="4:4">
      <c r="D4367" s="340"/>
    </row>
    <row r="4368" spans="4:4">
      <c r="D4368" s="340"/>
    </row>
    <row r="4369" spans="4:4">
      <c r="D4369" s="340"/>
    </row>
    <row r="4370" spans="4:4">
      <c r="D4370" s="340"/>
    </row>
    <row r="4371" spans="4:4">
      <c r="D4371" s="340"/>
    </row>
    <row r="4372" spans="4:4">
      <c r="D4372" s="340"/>
    </row>
    <row r="4373" spans="4:4">
      <c r="D4373" s="340"/>
    </row>
    <row r="4374" spans="4:4">
      <c r="D4374" s="340"/>
    </row>
    <row r="4375" spans="4:4">
      <c r="D4375" s="340"/>
    </row>
    <row r="4376" spans="4:4">
      <c r="D4376" s="340"/>
    </row>
    <row r="4377" spans="4:4">
      <c r="D4377" s="340"/>
    </row>
    <row r="4378" spans="4:4">
      <c r="D4378" s="340"/>
    </row>
    <row r="4379" spans="4:4">
      <c r="D4379" s="340"/>
    </row>
    <row r="4380" spans="4:4">
      <c r="D4380" s="340"/>
    </row>
    <row r="4381" spans="4:4">
      <c r="D4381" s="340"/>
    </row>
    <row r="4382" spans="4:4">
      <c r="D4382" s="340"/>
    </row>
    <row r="4383" spans="4:4">
      <c r="D4383" s="340"/>
    </row>
    <row r="4384" spans="4:4">
      <c r="D4384" s="340"/>
    </row>
    <row r="4385" spans="4:4">
      <c r="D4385" s="340"/>
    </row>
    <row r="4386" spans="4:4">
      <c r="D4386" s="340"/>
    </row>
    <row r="4387" spans="4:4">
      <c r="D4387" s="340"/>
    </row>
    <row r="4388" spans="4:4">
      <c r="D4388" s="340"/>
    </row>
    <row r="4389" spans="4:4">
      <c r="D4389" s="340"/>
    </row>
    <row r="4390" spans="4:4">
      <c r="D4390" s="340"/>
    </row>
    <row r="4391" spans="4:4">
      <c r="D4391" s="340"/>
    </row>
    <row r="4392" spans="4:4">
      <c r="D4392" s="340"/>
    </row>
    <row r="4393" spans="4:4">
      <c r="D4393" s="340"/>
    </row>
    <row r="4394" spans="4:4">
      <c r="D4394" s="340"/>
    </row>
    <row r="4395" spans="4:4">
      <c r="D4395" s="340"/>
    </row>
    <row r="4396" spans="4:4">
      <c r="D4396" s="340"/>
    </row>
    <row r="4397" spans="4:4">
      <c r="D4397" s="340"/>
    </row>
    <row r="4398" spans="4:4">
      <c r="D4398" s="340"/>
    </row>
    <row r="4399" spans="4:4">
      <c r="D4399" s="340"/>
    </row>
    <row r="4400" spans="4:4">
      <c r="D4400" s="340"/>
    </row>
    <row r="4401" spans="4:4">
      <c r="D4401" s="340"/>
    </row>
    <row r="4402" spans="4:4">
      <c r="D4402" s="340"/>
    </row>
    <row r="4403" spans="4:4">
      <c r="D4403" s="340"/>
    </row>
    <row r="4404" spans="4:4">
      <c r="D4404" s="340"/>
    </row>
    <row r="4405" spans="4:4">
      <c r="D4405" s="340"/>
    </row>
    <row r="4406" spans="4:4">
      <c r="D4406" s="340"/>
    </row>
    <row r="4407" spans="4:4">
      <c r="D4407" s="340"/>
    </row>
    <row r="4408" spans="4:4">
      <c r="D4408" s="340"/>
    </row>
    <row r="4409" spans="4:4">
      <c r="D4409" s="340"/>
    </row>
    <row r="4410" spans="4:4">
      <c r="D4410" s="340"/>
    </row>
    <row r="4411" spans="4:4">
      <c r="D4411" s="340"/>
    </row>
    <row r="4412" spans="4:4">
      <c r="D4412" s="340"/>
    </row>
    <row r="4413" spans="4:4">
      <c r="D4413" s="340"/>
    </row>
    <row r="4414" spans="4:4">
      <c r="D4414" s="340"/>
    </row>
    <row r="4415" spans="4:4">
      <c r="D4415" s="340"/>
    </row>
    <row r="4416" spans="4:4">
      <c r="D4416" s="340"/>
    </row>
    <row r="4417" spans="4:4">
      <c r="D4417" s="340"/>
    </row>
    <row r="4418" spans="4:4">
      <c r="D4418" s="340"/>
    </row>
    <row r="4419" spans="4:4">
      <c r="D4419" s="340"/>
    </row>
    <row r="4420" spans="4:4">
      <c r="D4420" s="340"/>
    </row>
    <row r="4421" spans="4:4">
      <c r="D4421" s="340"/>
    </row>
    <row r="4422" spans="4:4">
      <c r="D4422" s="340"/>
    </row>
    <row r="4423" spans="4:4">
      <c r="D4423" s="340"/>
    </row>
    <row r="4424" spans="4:4">
      <c r="D4424" s="340"/>
    </row>
    <row r="4425" spans="4:4">
      <c r="D4425" s="340"/>
    </row>
    <row r="4426" spans="4:4">
      <c r="D4426" s="340"/>
    </row>
    <row r="4427" spans="4:4">
      <c r="D4427" s="340"/>
    </row>
    <row r="4428" spans="4:4">
      <c r="D4428" s="340"/>
    </row>
    <row r="4429" spans="4:4">
      <c r="D4429" s="340"/>
    </row>
    <row r="4430" spans="4:4">
      <c r="D4430" s="340"/>
    </row>
    <row r="4431" spans="4:4">
      <c r="D4431" s="340"/>
    </row>
    <row r="4432" spans="4:4">
      <c r="D4432" s="340"/>
    </row>
    <row r="4433" spans="4:4">
      <c r="D4433" s="340"/>
    </row>
    <row r="4434" spans="4:4">
      <c r="D4434" s="340"/>
    </row>
    <row r="4435" spans="4:4">
      <c r="D4435" s="340"/>
    </row>
    <row r="4436" spans="4:4">
      <c r="D4436" s="340"/>
    </row>
    <row r="4437" spans="4:4">
      <c r="D4437" s="340"/>
    </row>
    <row r="4438" spans="4:4">
      <c r="D4438" s="340"/>
    </row>
    <row r="4439" spans="4:4">
      <c r="D4439" s="340"/>
    </row>
    <row r="4440" spans="4:4">
      <c r="D4440" s="340"/>
    </row>
    <row r="4441" spans="4:4">
      <c r="D4441" s="340"/>
    </row>
    <row r="4442" spans="4:4">
      <c r="D4442" s="340"/>
    </row>
    <row r="4443" spans="4:4">
      <c r="D4443" s="340"/>
    </row>
    <row r="4444" spans="4:4">
      <c r="D4444" s="340"/>
    </row>
    <row r="4445" spans="4:4">
      <c r="D4445" s="340"/>
    </row>
    <row r="4446" spans="4:4">
      <c r="D4446" s="340"/>
    </row>
    <row r="4447" spans="4:4">
      <c r="D4447" s="340"/>
    </row>
    <row r="4448" spans="4:4">
      <c r="D4448" s="340"/>
    </row>
    <row r="4449" spans="4:4">
      <c r="D4449" s="340"/>
    </row>
    <row r="4450" spans="4:4">
      <c r="D4450" s="340"/>
    </row>
    <row r="4451" spans="4:4">
      <c r="D4451" s="340"/>
    </row>
    <row r="4452" spans="4:4">
      <c r="D4452" s="340"/>
    </row>
    <row r="4453" spans="4:4">
      <c r="D4453" s="340"/>
    </row>
    <row r="4454" spans="4:4">
      <c r="D4454" s="340"/>
    </row>
    <row r="4455" spans="4:4">
      <c r="D4455" s="340"/>
    </row>
    <row r="4456" spans="4:4">
      <c r="D4456" s="340"/>
    </row>
    <row r="4457" spans="4:4">
      <c r="D4457" s="340"/>
    </row>
    <row r="4458" spans="4:4">
      <c r="D4458" s="340"/>
    </row>
    <row r="4459" spans="4:4">
      <c r="D4459" s="340"/>
    </row>
    <row r="4460" spans="4:4">
      <c r="D4460" s="340"/>
    </row>
    <row r="4461" spans="4:4">
      <c r="D4461" s="340"/>
    </row>
    <row r="4462" spans="4:4">
      <c r="D4462" s="340"/>
    </row>
    <row r="4463" spans="4:4">
      <c r="D4463" s="340"/>
    </row>
    <row r="4464" spans="4:4">
      <c r="D4464" s="340"/>
    </row>
    <row r="4465" spans="4:4">
      <c r="D4465" s="340"/>
    </row>
    <row r="4466" spans="4:4">
      <c r="D4466" s="340"/>
    </row>
    <row r="4467" spans="4:4">
      <c r="D4467" s="340"/>
    </row>
    <row r="4468" spans="4:4">
      <c r="D4468" s="340"/>
    </row>
    <row r="4469" spans="4:4">
      <c r="D4469" s="340"/>
    </row>
    <row r="4470" spans="4:4">
      <c r="D4470" s="340"/>
    </row>
    <row r="4471" spans="4:4">
      <c r="D4471" s="340"/>
    </row>
    <row r="4472" spans="4:4">
      <c r="D4472" s="340"/>
    </row>
    <row r="4473" spans="4:4">
      <c r="D4473" s="340"/>
    </row>
    <row r="4474" spans="4:4">
      <c r="D4474" s="340"/>
    </row>
    <row r="4475" spans="4:4">
      <c r="D4475" s="340"/>
    </row>
    <row r="4476" spans="4:4">
      <c r="D4476" s="340"/>
    </row>
    <row r="4477" spans="4:4">
      <c r="D4477" s="340"/>
    </row>
    <row r="4478" spans="4:4">
      <c r="D4478" s="340"/>
    </row>
    <row r="4479" spans="4:4">
      <c r="D4479" s="340"/>
    </row>
    <row r="4480" spans="4:4">
      <c r="D4480" s="340"/>
    </row>
    <row r="4481" spans="4:4">
      <c r="D4481" s="340"/>
    </row>
    <row r="4482" spans="4:4">
      <c r="D4482" s="340"/>
    </row>
    <row r="4483" spans="4:4">
      <c r="D4483" s="340"/>
    </row>
    <row r="4484" spans="4:4">
      <c r="D4484" s="340"/>
    </row>
    <row r="4485" spans="4:4">
      <c r="D4485" s="340"/>
    </row>
    <row r="4486" spans="4:4">
      <c r="D4486" s="340"/>
    </row>
    <row r="4487" spans="4:4">
      <c r="D4487" s="340"/>
    </row>
    <row r="4488" spans="4:4">
      <c r="D4488" s="340"/>
    </row>
    <row r="4489" spans="4:4">
      <c r="D4489" s="340"/>
    </row>
    <row r="4490" spans="4:4">
      <c r="D4490" s="340"/>
    </row>
    <row r="4491" spans="4:4">
      <c r="D4491" s="340"/>
    </row>
    <row r="4492" spans="4:4">
      <c r="D4492" s="340"/>
    </row>
    <row r="4493" spans="4:4">
      <c r="D4493" s="340"/>
    </row>
    <row r="4494" spans="4:4">
      <c r="D4494" s="340"/>
    </row>
    <row r="4495" spans="4:4">
      <c r="D4495" s="340"/>
    </row>
    <row r="4496" spans="4:4">
      <c r="D4496" s="340"/>
    </row>
    <row r="4497" spans="4:4">
      <c r="D4497" s="340"/>
    </row>
    <row r="4498" spans="4:4">
      <c r="D4498" s="340"/>
    </row>
    <row r="4499" spans="4:4">
      <c r="D4499" s="340"/>
    </row>
    <row r="4500" spans="4:4">
      <c r="D4500" s="340"/>
    </row>
    <row r="4501" spans="4:4">
      <c r="D4501" s="340"/>
    </row>
    <row r="4502" spans="4:4">
      <c r="D4502" s="340"/>
    </row>
    <row r="4503" spans="4:4">
      <c r="D4503" s="340"/>
    </row>
    <row r="4504" spans="4:4">
      <c r="D4504" s="340"/>
    </row>
    <row r="4505" spans="4:4">
      <c r="D4505" s="340"/>
    </row>
    <row r="4506" spans="4:4">
      <c r="D4506" s="340"/>
    </row>
    <row r="4507" spans="4:4">
      <c r="D4507" s="340"/>
    </row>
    <row r="4508" spans="4:4">
      <c r="D4508" s="340"/>
    </row>
    <row r="4509" spans="4:4">
      <c r="D4509" s="340"/>
    </row>
    <row r="4510" spans="4:4">
      <c r="D4510" s="340"/>
    </row>
    <row r="4511" spans="4:4">
      <c r="D4511" s="340"/>
    </row>
    <row r="4512" spans="4:4">
      <c r="D4512" s="340"/>
    </row>
    <row r="4513" spans="4:4">
      <c r="D4513" s="340"/>
    </row>
    <row r="4514" spans="4:4">
      <c r="D4514" s="340"/>
    </row>
    <row r="4515" spans="4:4">
      <c r="D4515" s="340"/>
    </row>
    <row r="4516" spans="4:4">
      <c r="D4516" s="340"/>
    </row>
    <row r="4517" spans="4:4">
      <c r="D4517" s="340"/>
    </row>
    <row r="4518" spans="4:4">
      <c r="D4518" s="340"/>
    </row>
    <row r="4519" spans="4:4">
      <c r="D4519" s="340"/>
    </row>
    <row r="4520" spans="4:4">
      <c r="D4520" s="340"/>
    </row>
    <row r="4521" spans="4:4">
      <c r="D4521" s="340"/>
    </row>
    <row r="4522" spans="4:4">
      <c r="D4522" s="340"/>
    </row>
    <row r="4523" spans="4:4">
      <c r="D4523" s="340"/>
    </row>
    <row r="4524" spans="4:4">
      <c r="D4524" s="340"/>
    </row>
    <row r="4525" spans="4:4">
      <c r="D4525" s="340"/>
    </row>
    <row r="4526" spans="4:4">
      <c r="D4526" s="340"/>
    </row>
    <row r="4527" spans="4:4">
      <c r="D4527" s="340"/>
    </row>
    <row r="4528" spans="4:4">
      <c r="D4528" s="340"/>
    </row>
    <row r="4529" spans="4:4">
      <c r="D4529" s="340"/>
    </row>
    <row r="4530" spans="4:4">
      <c r="D4530" s="340"/>
    </row>
    <row r="4531" spans="4:4">
      <c r="D4531" s="340"/>
    </row>
    <row r="4532" spans="4:4">
      <c r="D4532" s="340"/>
    </row>
    <row r="4533" spans="4:4">
      <c r="D4533" s="340"/>
    </row>
    <row r="4534" spans="4:4">
      <c r="D4534" s="340"/>
    </row>
    <row r="4535" spans="4:4">
      <c r="D4535" s="340"/>
    </row>
    <row r="4536" spans="4:4">
      <c r="D4536" s="340"/>
    </row>
    <row r="4537" spans="4:4">
      <c r="D4537" s="340"/>
    </row>
    <row r="4538" spans="4:4">
      <c r="D4538" s="340"/>
    </row>
    <row r="4539" spans="4:4">
      <c r="D4539" s="340"/>
    </row>
    <row r="4540" spans="4:4">
      <c r="D4540" s="340"/>
    </row>
    <row r="4541" spans="4:4">
      <c r="D4541" s="340"/>
    </row>
    <row r="4542" spans="4:4">
      <c r="D4542" s="340"/>
    </row>
    <row r="4543" spans="4:4">
      <c r="D4543" s="340"/>
    </row>
    <row r="4544" spans="4:4">
      <c r="D4544" s="340"/>
    </row>
    <row r="4545" spans="4:4">
      <c r="D4545" s="340"/>
    </row>
    <row r="4546" spans="4:4">
      <c r="D4546" s="340"/>
    </row>
    <row r="4547" spans="4:4">
      <c r="D4547" s="340"/>
    </row>
    <row r="4548" spans="4:4">
      <c r="D4548" s="340"/>
    </row>
    <row r="4549" spans="4:4">
      <c r="D4549" s="340"/>
    </row>
    <row r="4550" spans="4:4">
      <c r="D4550" s="340"/>
    </row>
    <row r="4551" spans="4:4">
      <c r="D4551" s="340"/>
    </row>
    <row r="4552" spans="4:4">
      <c r="D4552" s="340"/>
    </row>
    <row r="4553" spans="4:4">
      <c r="D4553" s="340"/>
    </row>
    <row r="4554" spans="4:4">
      <c r="D4554" s="340"/>
    </row>
    <row r="4555" spans="4:4">
      <c r="D4555" s="340"/>
    </row>
    <row r="4556" spans="4:4">
      <c r="D4556" s="340"/>
    </row>
    <row r="4557" spans="4:4">
      <c r="D4557" s="340"/>
    </row>
    <row r="4558" spans="4:4">
      <c r="D4558" s="340"/>
    </row>
    <row r="4559" spans="4:4">
      <c r="D4559" s="340"/>
    </row>
    <row r="4560" spans="4:4">
      <c r="D4560" s="340"/>
    </row>
    <row r="4561" spans="4:4">
      <c r="D4561" s="340"/>
    </row>
    <row r="4562" spans="4:4">
      <c r="D4562" s="340"/>
    </row>
    <row r="4563" spans="4:4">
      <c r="D4563" s="340"/>
    </row>
    <row r="4564" spans="4:4">
      <c r="D4564" s="340"/>
    </row>
    <row r="4565" spans="4:4">
      <c r="D4565" s="340"/>
    </row>
    <row r="4566" spans="4:4">
      <c r="D4566" s="340"/>
    </row>
    <row r="4567" spans="4:4">
      <c r="D4567" s="340"/>
    </row>
    <row r="4568" spans="4:4">
      <c r="D4568" s="340"/>
    </row>
    <row r="4569" spans="4:4">
      <c r="D4569" s="340"/>
    </row>
    <row r="4570" spans="4:4">
      <c r="D4570" s="340"/>
    </row>
    <row r="4571" spans="4:4">
      <c r="D4571" s="340"/>
    </row>
    <row r="4572" spans="4:4">
      <c r="D4572" s="340"/>
    </row>
    <row r="4573" spans="4:4">
      <c r="D4573" s="340"/>
    </row>
    <row r="4574" spans="4:4">
      <c r="D4574" s="340"/>
    </row>
    <row r="4575" spans="4:4">
      <c r="D4575" s="340"/>
    </row>
    <row r="4576" spans="4:4">
      <c r="D4576" s="340"/>
    </row>
    <row r="4577" spans="4:4">
      <c r="D4577" s="340"/>
    </row>
    <row r="4578" spans="4:4">
      <c r="D4578" s="340"/>
    </row>
    <row r="4579" spans="4:4">
      <c r="D4579" s="340"/>
    </row>
    <row r="4580" spans="4:4">
      <c r="D4580" s="340"/>
    </row>
    <row r="4581" spans="4:4">
      <c r="D4581" s="340"/>
    </row>
    <row r="4582" spans="4:4">
      <c r="D4582" s="340"/>
    </row>
    <row r="4583" spans="4:4">
      <c r="D4583" s="340"/>
    </row>
    <row r="4584" spans="4:4">
      <c r="D4584" s="340"/>
    </row>
    <row r="4585" spans="4:4">
      <c r="D4585" s="340"/>
    </row>
    <row r="4586" spans="4:4">
      <c r="D4586" s="340"/>
    </row>
    <row r="4587" spans="4:4">
      <c r="D4587" s="340"/>
    </row>
    <row r="4588" spans="4:4">
      <c r="D4588" s="340"/>
    </row>
    <row r="4589" spans="4:4">
      <c r="D4589" s="340"/>
    </row>
    <row r="4590" spans="4:4">
      <c r="D4590" s="340"/>
    </row>
    <row r="4591" spans="4:4">
      <c r="D4591" s="340"/>
    </row>
    <row r="4592" spans="4:4">
      <c r="D4592" s="340"/>
    </row>
    <row r="4593" spans="4:4">
      <c r="D4593" s="340"/>
    </row>
    <row r="4594" spans="4:4">
      <c r="D4594" s="340"/>
    </row>
    <row r="4595" spans="4:4">
      <c r="D4595" s="340"/>
    </row>
    <row r="4596" spans="4:4">
      <c r="D4596" s="340"/>
    </row>
    <row r="4597" spans="4:4">
      <c r="D4597" s="340"/>
    </row>
    <row r="4598" spans="4:4">
      <c r="D4598" s="340"/>
    </row>
    <row r="4599" spans="4:4">
      <c r="D4599" s="340"/>
    </row>
    <row r="4600" spans="4:4">
      <c r="D4600" s="340"/>
    </row>
    <row r="4601" spans="4:4">
      <c r="D4601" s="340"/>
    </row>
    <row r="4602" spans="4:4">
      <c r="D4602" s="340"/>
    </row>
    <row r="4603" spans="4:4">
      <c r="D4603" s="340"/>
    </row>
    <row r="4604" spans="4:4">
      <c r="D4604" s="340"/>
    </row>
    <row r="4605" spans="4:4">
      <c r="D4605" s="340"/>
    </row>
    <row r="4606" spans="4:4">
      <c r="D4606" s="340"/>
    </row>
    <row r="4607" spans="4:4">
      <c r="D4607" s="340"/>
    </row>
    <row r="4608" spans="4:4">
      <c r="D4608" s="340"/>
    </row>
    <row r="4609" spans="4:4">
      <c r="D4609" s="340"/>
    </row>
    <row r="4610" spans="4:4">
      <c r="D4610" s="340"/>
    </row>
    <row r="4611" spans="4:4">
      <c r="D4611" s="340"/>
    </row>
    <row r="4612" spans="4:4">
      <c r="D4612" s="340"/>
    </row>
    <row r="4613" spans="4:4">
      <c r="D4613" s="340"/>
    </row>
    <row r="4614" spans="4:4">
      <c r="D4614" s="340"/>
    </row>
    <row r="4615" spans="4:4">
      <c r="D4615" s="340"/>
    </row>
    <row r="4616" spans="4:4">
      <c r="D4616" s="340"/>
    </row>
    <row r="4617" spans="4:4">
      <c r="D4617" s="340"/>
    </row>
    <row r="4618" spans="4:4">
      <c r="D4618" s="340"/>
    </row>
    <row r="4619" spans="4:4">
      <c r="D4619" s="340"/>
    </row>
    <row r="4620" spans="4:4">
      <c r="D4620" s="340"/>
    </row>
    <row r="4621" spans="4:4">
      <c r="D4621" s="340"/>
    </row>
    <row r="4622" spans="4:4">
      <c r="D4622" s="340"/>
    </row>
    <row r="4623" spans="4:4">
      <c r="D4623" s="340"/>
    </row>
    <row r="4624" spans="4:4">
      <c r="D4624" s="340"/>
    </row>
    <row r="4625" spans="4:4">
      <c r="D4625" s="340"/>
    </row>
    <row r="4626" spans="4:4">
      <c r="D4626" s="340"/>
    </row>
    <row r="4627" spans="4:4">
      <c r="D4627" s="340"/>
    </row>
    <row r="4628" spans="4:4">
      <c r="D4628" s="340"/>
    </row>
    <row r="4629" spans="4:4">
      <c r="D4629" s="340"/>
    </row>
    <row r="4630" spans="4:4">
      <c r="D4630" s="340"/>
    </row>
    <row r="4631" spans="4:4">
      <c r="D4631" s="340"/>
    </row>
    <row r="4632" spans="4:4">
      <c r="D4632" s="340"/>
    </row>
    <row r="4633" spans="4:4">
      <c r="D4633" s="340"/>
    </row>
    <row r="4634" spans="4:4">
      <c r="D4634" s="340"/>
    </row>
    <row r="4635" spans="4:4">
      <c r="D4635" s="340"/>
    </row>
    <row r="4636" spans="4:4">
      <c r="D4636" s="340"/>
    </row>
    <row r="4637" spans="4:4">
      <c r="D4637" s="340"/>
    </row>
    <row r="4638" spans="4:4">
      <c r="D4638" s="340"/>
    </row>
    <row r="4639" spans="4:4">
      <c r="D4639" s="340"/>
    </row>
    <row r="4640" spans="4:4">
      <c r="D4640" s="340"/>
    </row>
    <row r="4641" spans="4:4">
      <c r="D4641" s="340"/>
    </row>
    <row r="4642" spans="4:4">
      <c r="D4642" s="340"/>
    </row>
    <row r="4643" spans="4:4">
      <c r="D4643" s="340"/>
    </row>
    <row r="4644" spans="4:4">
      <c r="D4644" s="340"/>
    </row>
    <row r="4645" spans="4:4">
      <c r="D4645" s="340"/>
    </row>
    <row r="4646" spans="4:4">
      <c r="D4646" s="340"/>
    </row>
    <row r="4647" spans="4:4">
      <c r="D4647" s="340"/>
    </row>
    <row r="4648" spans="4:4">
      <c r="D4648" s="340"/>
    </row>
    <row r="4649" spans="4:4">
      <c r="D4649" s="340"/>
    </row>
    <row r="4650" spans="4:4">
      <c r="D4650" s="340"/>
    </row>
    <row r="4651" spans="4:4">
      <c r="D4651" s="340"/>
    </row>
    <row r="4652" spans="4:4">
      <c r="D4652" s="340"/>
    </row>
    <row r="4653" spans="4:4">
      <c r="D4653" s="340"/>
    </row>
    <row r="4654" spans="4:4">
      <c r="D4654" s="340"/>
    </row>
    <row r="4655" spans="4:4">
      <c r="D4655" s="340"/>
    </row>
    <row r="4656" spans="4:4">
      <c r="D4656" s="340"/>
    </row>
    <row r="4657" spans="4:4">
      <c r="D4657" s="340"/>
    </row>
    <row r="4658" spans="4:4">
      <c r="D4658" s="340"/>
    </row>
    <row r="4659" spans="4:4">
      <c r="D4659" s="340"/>
    </row>
    <row r="4660" spans="4:4">
      <c r="D4660" s="340"/>
    </row>
    <row r="4661" spans="4:4">
      <c r="D4661" s="340"/>
    </row>
    <row r="4662" spans="4:4">
      <c r="D4662" s="340"/>
    </row>
    <row r="4663" spans="4:4">
      <c r="D4663" s="340"/>
    </row>
    <row r="4664" spans="4:4">
      <c r="D4664" s="340"/>
    </row>
    <row r="4665" spans="4:4">
      <c r="D4665" s="340"/>
    </row>
    <row r="4666" spans="4:4">
      <c r="D4666" s="340"/>
    </row>
    <row r="4667" spans="4:4">
      <c r="D4667" s="340"/>
    </row>
    <row r="4668" spans="4:4">
      <c r="D4668" s="340"/>
    </row>
    <row r="4669" spans="4:4">
      <c r="D4669" s="340"/>
    </row>
    <row r="4670" spans="4:4">
      <c r="D4670" s="340"/>
    </row>
    <row r="4671" spans="4:4">
      <c r="D4671" s="340"/>
    </row>
    <row r="4672" spans="4:4">
      <c r="D4672" s="340"/>
    </row>
    <row r="4673" spans="4:4">
      <c r="D4673" s="340"/>
    </row>
    <row r="4674" spans="4:4">
      <c r="D4674" s="340"/>
    </row>
    <row r="4675" spans="4:4">
      <c r="D4675" s="340"/>
    </row>
    <row r="4676" spans="4:4">
      <c r="D4676" s="340"/>
    </row>
    <row r="4677" spans="4:4">
      <c r="D4677" s="340"/>
    </row>
    <row r="4678" spans="4:4">
      <c r="D4678" s="340"/>
    </row>
    <row r="4679" spans="4:4">
      <c r="D4679" s="340"/>
    </row>
    <row r="4680" spans="4:4">
      <c r="D4680" s="340"/>
    </row>
    <row r="4681" spans="4:4">
      <c r="D4681" s="340"/>
    </row>
    <row r="4682" spans="4:4">
      <c r="D4682" s="340"/>
    </row>
    <row r="4683" spans="4:4">
      <c r="D4683" s="340"/>
    </row>
    <row r="4684" spans="4:4">
      <c r="D4684" s="340"/>
    </row>
    <row r="4685" spans="4:4">
      <c r="D4685" s="340"/>
    </row>
    <row r="4686" spans="4:4">
      <c r="D4686" s="340"/>
    </row>
    <row r="4687" spans="4:4">
      <c r="D4687" s="340"/>
    </row>
    <row r="4688" spans="4:4">
      <c r="D4688" s="340"/>
    </row>
    <row r="4689" spans="4:4">
      <c r="D4689" s="340"/>
    </row>
    <row r="4690" spans="4:4">
      <c r="D4690" s="340"/>
    </row>
    <row r="4691" spans="4:4">
      <c r="D4691" s="340"/>
    </row>
    <row r="4692" spans="4:4">
      <c r="D4692" s="340"/>
    </row>
    <row r="4693" spans="4:4">
      <c r="D4693" s="340"/>
    </row>
    <row r="4694" spans="4:4">
      <c r="D4694" s="340"/>
    </row>
    <row r="4695" spans="4:4">
      <c r="D4695" s="340"/>
    </row>
    <row r="4696" spans="4:4">
      <c r="D4696" s="340"/>
    </row>
    <row r="4697" spans="4:4">
      <c r="D4697" s="340"/>
    </row>
    <row r="4698" spans="4:4">
      <c r="D4698" s="340"/>
    </row>
    <row r="4699" spans="4:4">
      <c r="D4699" s="340"/>
    </row>
    <row r="4700" spans="4:4">
      <c r="D4700" s="340"/>
    </row>
    <row r="4701" spans="4:4">
      <c r="D4701" s="340"/>
    </row>
    <row r="4702" spans="4:4">
      <c r="D4702" s="340"/>
    </row>
    <row r="4703" spans="4:4">
      <c r="D4703" s="340"/>
    </row>
    <row r="4704" spans="4:4">
      <c r="D4704" s="340"/>
    </row>
    <row r="4705" spans="4:4">
      <c r="D4705" s="340"/>
    </row>
    <row r="4706" spans="4:4">
      <c r="D4706" s="340"/>
    </row>
    <row r="4707" spans="4:4">
      <c r="D4707" s="340"/>
    </row>
    <row r="4708" spans="4:4">
      <c r="D4708" s="340"/>
    </row>
    <row r="4709" spans="4:4">
      <c r="D4709" s="340"/>
    </row>
    <row r="4710" spans="4:4">
      <c r="D4710" s="340"/>
    </row>
    <row r="4711" spans="4:4">
      <c r="D4711" s="340"/>
    </row>
    <row r="4712" spans="4:4">
      <c r="D4712" s="340"/>
    </row>
    <row r="4713" spans="4:4">
      <c r="D4713" s="340"/>
    </row>
    <row r="4714" spans="4:4">
      <c r="D4714" s="340"/>
    </row>
    <row r="4715" spans="4:4">
      <c r="D4715" s="340"/>
    </row>
    <row r="4716" spans="4:4">
      <c r="D4716" s="340"/>
    </row>
    <row r="4717" spans="4:4">
      <c r="D4717" s="340"/>
    </row>
    <row r="4718" spans="4:4">
      <c r="D4718" s="340"/>
    </row>
    <row r="4719" spans="4:4">
      <c r="D4719" s="340"/>
    </row>
    <row r="4720" spans="4:4">
      <c r="D4720" s="340"/>
    </row>
    <row r="4721" spans="4:4">
      <c r="D4721" s="340"/>
    </row>
    <row r="4722" spans="4:4">
      <c r="D4722" s="340"/>
    </row>
    <row r="4723" spans="4:4">
      <c r="D4723" s="340"/>
    </row>
    <row r="4724" spans="4:4">
      <c r="D4724" s="340"/>
    </row>
    <row r="4725" spans="4:4">
      <c r="D4725" s="340"/>
    </row>
    <row r="4726" spans="4:4">
      <c r="D4726" s="340"/>
    </row>
    <row r="4727" spans="4:4">
      <c r="D4727" s="340"/>
    </row>
    <row r="4728" spans="4:4">
      <c r="D4728" s="340"/>
    </row>
    <row r="4729" spans="4:4">
      <c r="D4729" s="340"/>
    </row>
    <row r="4730" spans="4:4">
      <c r="D4730" s="340"/>
    </row>
    <row r="4731" spans="4:4">
      <c r="D4731" s="340"/>
    </row>
    <row r="4732" spans="4:4">
      <c r="D4732" s="340"/>
    </row>
    <row r="4733" spans="4:4">
      <c r="D4733" s="340"/>
    </row>
    <row r="4734" spans="4:4">
      <c r="D4734" s="340"/>
    </row>
    <row r="4735" spans="4:4">
      <c r="D4735" s="340"/>
    </row>
    <row r="4736" spans="4:4">
      <c r="D4736" s="340"/>
    </row>
    <row r="4737" spans="4:4">
      <c r="D4737" s="340"/>
    </row>
    <row r="4738" spans="4:4">
      <c r="D4738" s="340"/>
    </row>
    <row r="4739" spans="4:4">
      <c r="D4739" s="340"/>
    </row>
    <row r="4740" spans="4:4">
      <c r="D4740" s="340"/>
    </row>
    <row r="4741" spans="4:4">
      <c r="D4741" s="340"/>
    </row>
    <row r="4742" spans="4:4">
      <c r="D4742" s="340"/>
    </row>
    <row r="4743" spans="4:4">
      <c r="D4743" s="340"/>
    </row>
    <row r="4744" spans="4:4">
      <c r="D4744" s="340"/>
    </row>
    <row r="4745" spans="4:4">
      <c r="D4745" s="340"/>
    </row>
    <row r="4746" spans="4:4">
      <c r="D4746" s="340"/>
    </row>
    <row r="4747" spans="4:4">
      <c r="D4747" s="340"/>
    </row>
    <row r="4748" spans="4:4">
      <c r="D4748" s="340"/>
    </row>
    <row r="4749" spans="4:4">
      <c r="D4749" s="340"/>
    </row>
    <row r="4750" spans="4:4">
      <c r="D4750" s="340"/>
    </row>
    <row r="4751" spans="4:4">
      <c r="D4751" s="340"/>
    </row>
    <row r="4752" spans="4:4">
      <c r="D4752" s="340"/>
    </row>
    <row r="4753" spans="4:4">
      <c r="D4753" s="340"/>
    </row>
    <row r="4754" spans="4:4">
      <c r="D4754" s="340"/>
    </row>
    <row r="4755" spans="4:4">
      <c r="D4755" s="340"/>
    </row>
    <row r="4756" spans="4:4">
      <c r="D4756" s="340"/>
    </row>
    <row r="4757" spans="4:4">
      <c r="D4757" s="340"/>
    </row>
    <row r="4758" spans="4:4">
      <c r="D4758" s="340"/>
    </row>
    <row r="4759" spans="4:4">
      <c r="D4759" s="340"/>
    </row>
    <row r="4760" spans="4:4">
      <c r="D4760" s="340"/>
    </row>
    <row r="4761" spans="4:4">
      <c r="D4761" s="340"/>
    </row>
    <row r="4762" spans="4:4">
      <c r="D4762" s="340"/>
    </row>
    <row r="4763" spans="4:4">
      <c r="D4763" s="340"/>
    </row>
    <row r="4764" spans="4:4">
      <c r="D4764" s="340"/>
    </row>
    <row r="4765" spans="4:4">
      <c r="D4765" s="340"/>
    </row>
    <row r="4766" spans="4:4">
      <c r="D4766" s="340"/>
    </row>
    <row r="4767" spans="4:4">
      <c r="D4767" s="340"/>
    </row>
    <row r="4768" spans="4:4">
      <c r="D4768" s="340"/>
    </row>
    <row r="4769" spans="4:4">
      <c r="D4769" s="340"/>
    </row>
    <row r="4770" spans="4:4">
      <c r="D4770" s="340"/>
    </row>
    <row r="4771" spans="4:4">
      <c r="D4771" s="340"/>
    </row>
    <row r="4772" spans="4:4">
      <c r="D4772" s="340"/>
    </row>
    <row r="4773" spans="4:4">
      <c r="D4773" s="340"/>
    </row>
    <row r="4774" spans="4:4">
      <c r="D4774" s="340"/>
    </row>
    <row r="4775" spans="4:4">
      <c r="D4775" s="340"/>
    </row>
    <row r="4776" spans="4:4">
      <c r="D4776" s="340"/>
    </row>
    <row r="4777" spans="4:4">
      <c r="D4777" s="340"/>
    </row>
    <row r="4778" spans="4:4">
      <c r="D4778" s="340"/>
    </row>
    <row r="4779" spans="4:4">
      <c r="D4779" s="340"/>
    </row>
    <row r="4780" spans="4:4">
      <c r="D4780" s="340"/>
    </row>
    <row r="4781" spans="4:4">
      <c r="D4781" s="340"/>
    </row>
    <row r="4782" spans="4:4">
      <c r="D4782" s="340"/>
    </row>
    <row r="4783" spans="4:4">
      <c r="D4783" s="340"/>
    </row>
    <row r="4784" spans="4:4">
      <c r="D4784" s="340"/>
    </row>
    <row r="4785" spans="4:4">
      <c r="D4785" s="340"/>
    </row>
    <row r="4786" spans="4:4">
      <c r="D4786" s="340"/>
    </row>
    <row r="4787" spans="4:4">
      <c r="D4787" s="340"/>
    </row>
    <row r="4788" spans="4:4">
      <c r="D4788" s="340"/>
    </row>
    <row r="4789" spans="4:4">
      <c r="D4789" s="340"/>
    </row>
    <row r="4790" spans="4:4">
      <c r="D4790" s="340"/>
    </row>
    <row r="4791" spans="4:4">
      <c r="D4791" s="340"/>
    </row>
    <row r="4792" spans="4:4">
      <c r="D4792" s="340"/>
    </row>
    <row r="4793" spans="4:4">
      <c r="D4793" s="340"/>
    </row>
    <row r="4794" spans="4:4">
      <c r="D4794" s="340"/>
    </row>
    <row r="4795" spans="4:4">
      <c r="D4795" s="340"/>
    </row>
    <row r="4796" spans="4:4">
      <c r="D4796" s="340"/>
    </row>
    <row r="4797" spans="4:4">
      <c r="D4797" s="340"/>
    </row>
    <row r="4798" spans="4:4">
      <c r="D4798" s="340"/>
    </row>
    <row r="4799" spans="4:4">
      <c r="D4799" s="340"/>
    </row>
    <row r="4800" spans="4:4">
      <c r="D4800" s="340"/>
    </row>
    <row r="4801" spans="4:4">
      <c r="D4801" s="340"/>
    </row>
    <row r="4802" spans="4:4">
      <c r="D4802" s="340"/>
    </row>
    <row r="4803" spans="4:4">
      <c r="D4803" s="340"/>
    </row>
    <row r="4804" spans="4:4">
      <c r="D4804" s="340"/>
    </row>
    <row r="4805" spans="4:4">
      <c r="D4805" s="340"/>
    </row>
    <row r="4806" spans="4:4">
      <c r="D4806" s="340"/>
    </row>
    <row r="4807" spans="4:4">
      <c r="D4807" s="340"/>
    </row>
    <row r="4808" spans="4:4">
      <c r="D4808" s="340"/>
    </row>
    <row r="4809" spans="4:4">
      <c r="D4809" s="340"/>
    </row>
    <row r="4810" spans="4:4">
      <c r="D4810" s="340"/>
    </row>
    <row r="4811" spans="4:4">
      <c r="D4811" s="340"/>
    </row>
    <row r="4812" spans="4:4">
      <c r="D4812" s="340"/>
    </row>
    <row r="4813" spans="4:4">
      <c r="D4813" s="340"/>
    </row>
    <row r="4814" spans="4:4">
      <c r="D4814" s="340"/>
    </row>
    <row r="4815" spans="4:4">
      <c r="D4815" s="340"/>
    </row>
    <row r="4816" spans="4:4">
      <c r="D4816" s="340"/>
    </row>
    <row r="4817" spans="4:4">
      <c r="D4817" s="340"/>
    </row>
    <row r="4818" spans="4:4">
      <c r="D4818" s="340"/>
    </row>
    <row r="4819" spans="4:4">
      <c r="D4819" s="340"/>
    </row>
    <row r="4820" spans="4:4">
      <c r="D4820" s="340"/>
    </row>
    <row r="4821" spans="4:4">
      <c r="D4821" s="340"/>
    </row>
    <row r="4822" spans="4:4">
      <c r="D4822" s="340"/>
    </row>
    <row r="4823" spans="4:4">
      <c r="D4823" s="340"/>
    </row>
    <row r="4824" spans="4:4">
      <c r="D4824" s="340"/>
    </row>
    <row r="4825" spans="4:4">
      <c r="D4825" s="340"/>
    </row>
    <row r="4826" spans="4:4">
      <c r="D4826" s="340"/>
    </row>
    <row r="4827" spans="4:4">
      <c r="D4827" s="340"/>
    </row>
    <row r="4828" spans="4:4">
      <c r="D4828" s="340"/>
    </row>
    <row r="4829" spans="4:4">
      <c r="D4829" s="340"/>
    </row>
    <row r="4830" spans="4:4">
      <c r="D4830" s="340"/>
    </row>
    <row r="4831" spans="4:4">
      <c r="D4831" s="340"/>
    </row>
    <row r="4832" spans="4:4">
      <c r="D4832" s="340"/>
    </row>
    <row r="4833" spans="4:4">
      <c r="D4833" s="340"/>
    </row>
    <row r="4834" spans="4:4">
      <c r="D4834" s="340"/>
    </row>
    <row r="4835" spans="4:4">
      <c r="D4835" s="340"/>
    </row>
    <row r="4836" spans="4:4">
      <c r="D4836" s="340"/>
    </row>
    <row r="4837" spans="4:4">
      <c r="D4837" s="340"/>
    </row>
    <row r="4838" spans="4:4">
      <c r="D4838" s="340"/>
    </row>
    <row r="4839" spans="4:4">
      <c r="D4839" s="340"/>
    </row>
    <row r="4840" spans="4:4">
      <c r="D4840" s="340"/>
    </row>
    <row r="4841" spans="4:4">
      <c r="D4841" s="340"/>
    </row>
    <row r="4842" spans="4:4">
      <c r="D4842" s="340"/>
    </row>
    <row r="4843" spans="4:4">
      <c r="D4843" s="340"/>
    </row>
    <row r="4844" spans="4:4">
      <c r="D4844" s="340"/>
    </row>
    <row r="4845" spans="4:4">
      <c r="D4845" s="340"/>
    </row>
    <row r="4846" spans="4:4">
      <c r="D4846" s="340"/>
    </row>
    <row r="4847" spans="4:4">
      <c r="D4847" s="340"/>
    </row>
    <row r="4848" spans="4:4">
      <c r="D4848" s="340"/>
    </row>
    <row r="4849" spans="4:4">
      <c r="D4849" s="340"/>
    </row>
    <row r="4850" spans="4:4">
      <c r="D4850" s="340"/>
    </row>
    <row r="4851" spans="4:4">
      <c r="D4851" s="340"/>
    </row>
    <row r="4852" spans="4:4">
      <c r="D4852" s="340"/>
    </row>
    <row r="4853" spans="4:4">
      <c r="D4853" s="340"/>
    </row>
    <row r="4854" spans="4:4">
      <c r="D4854" s="340"/>
    </row>
    <row r="4855" spans="4:4">
      <c r="D4855" s="340"/>
    </row>
    <row r="4856" spans="4:4">
      <c r="D4856" s="340"/>
    </row>
    <row r="4857" spans="4:4">
      <c r="D4857" s="340"/>
    </row>
    <row r="4858" spans="4:4">
      <c r="D4858" s="340"/>
    </row>
    <row r="4859" spans="4:4">
      <c r="D4859" s="340"/>
    </row>
    <row r="4860" spans="4:4">
      <c r="D4860" s="340"/>
    </row>
    <row r="4861" spans="4:4">
      <c r="D4861" s="340"/>
    </row>
    <row r="4862" spans="4:4">
      <c r="D4862" s="340"/>
    </row>
    <row r="4863" spans="4:4">
      <c r="D4863" s="340"/>
    </row>
    <row r="4864" spans="4:4">
      <c r="D4864" s="340"/>
    </row>
    <row r="4865" spans="4:4">
      <c r="D4865" s="340"/>
    </row>
    <row r="4866" spans="4:4">
      <c r="D4866" s="340"/>
    </row>
    <row r="4867" spans="4:4">
      <c r="D4867" s="340"/>
    </row>
    <row r="4868" spans="4:4">
      <c r="D4868" s="340"/>
    </row>
    <row r="4869" spans="4:4">
      <c r="D4869" s="340"/>
    </row>
    <row r="4870" spans="4:4">
      <c r="D4870" s="340"/>
    </row>
    <row r="4871" spans="4:4">
      <c r="D4871" s="340"/>
    </row>
    <row r="4872" spans="4:4">
      <c r="D4872" s="340"/>
    </row>
    <row r="4873" spans="4:4">
      <c r="D4873" s="340"/>
    </row>
    <row r="4874" spans="4:4">
      <c r="D4874" s="340"/>
    </row>
    <row r="4875" spans="4:4">
      <c r="D4875" s="340"/>
    </row>
    <row r="4876" spans="4:4">
      <c r="D4876" s="340"/>
    </row>
    <row r="4877" spans="4:4">
      <c r="D4877" s="340"/>
    </row>
    <row r="4878" spans="4:4">
      <c r="D4878" s="340"/>
    </row>
    <row r="4879" spans="4:4">
      <c r="D4879" s="340"/>
    </row>
    <row r="4880" spans="4:4">
      <c r="D4880" s="340"/>
    </row>
    <row r="4881" spans="4:4">
      <c r="D4881" s="340"/>
    </row>
    <row r="4882" spans="4:4">
      <c r="D4882" s="340"/>
    </row>
    <row r="4883" spans="4:4">
      <c r="D4883" s="340"/>
    </row>
    <row r="4884" spans="4:4">
      <c r="D4884" s="340"/>
    </row>
    <row r="4885" spans="4:4">
      <c r="D4885" s="340"/>
    </row>
    <row r="4886" spans="4:4">
      <c r="D4886" s="340"/>
    </row>
    <row r="4887" spans="4:4">
      <c r="D4887" s="340"/>
    </row>
    <row r="4888" spans="4:4">
      <c r="D4888" s="340"/>
    </row>
    <row r="4889" spans="4:4">
      <c r="D4889" s="340"/>
    </row>
    <row r="4890" spans="4:4">
      <c r="D4890" s="340"/>
    </row>
    <row r="4891" spans="4:4">
      <c r="D4891" s="340"/>
    </row>
    <row r="4892" spans="4:4">
      <c r="D4892" s="340"/>
    </row>
    <row r="4893" spans="4:4">
      <c r="D4893" s="340"/>
    </row>
    <row r="4894" spans="4:4">
      <c r="D4894" s="340"/>
    </row>
    <row r="4895" spans="4:4">
      <c r="D4895" s="340"/>
    </row>
    <row r="4896" spans="4:4">
      <c r="D4896" s="340"/>
    </row>
    <row r="4897" spans="4:4">
      <c r="D4897" s="340"/>
    </row>
    <row r="4898" spans="4:4">
      <c r="D4898" s="340"/>
    </row>
    <row r="4899" spans="4:4">
      <c r="D4899" s="340"/>
    </row>
    <row r="4900" spans="4:4">
      <c r="D4900" s="340"/>
    </row>
    <row r="4901" spans="4:4">
      <c r="D4901" s="340"/>
    </row>
    <row r="4902" spans="4:4">
      <c r="D4902" s="340"/>
    </row>
    <row r="4903" spans="4:4">
      <c r="D4903" s="340"/>
    </row>
    <row r="4904" spans="4:4">
      <c r="D4904" s="340"/>
    </row>
    <row r="4905" spans="4:4">
      <c r="D4905" s="340"/>
    </row>
    <row r="4906" spans="4:4">
      <c r="D4906" s="340"/>
    </row>
    <row r="4907" spans="4:4">
      <c r="D4907" s="340"/>
    </row>
    <row r="4908" spans="4:4">
      <c r="D4908" s="340"/>
    </row>
    <row r="4909" spans="4:4">
      <c r="D4909" s="340"/>
    </row>
    <row r="4910" spans="4:4">
      <c r="D4910" s="340"/>
    </row>
    <row r="4911" spans="4:4">
      <c r="D4911" s="340"/>
    </row>
    <row r="4912" spans="4:4">
      <c r="D4912" s="340"/>
    </row>
    <row r="4913" spans="4:4">
      <c r="D4913" s="340"/>
    </row>
    <row r="4914" spans="4:4">
      <c r="D4914" s="340"/>
    </row>
    <row r="4915" spans="4:4">
      <c r="D4915" s="340"/>
    </row>
    <row r="4916" spans="4:4">
      <c r="D4916" s="340"/>
    </row>
    <row r="4917" spans="4:4">
      <c r="D4917" s="340"/>
    </row>
    <row r="4918" spans="4:4">
      <c r="D4918" s="340"/>
    </row>
    <row r="4919" spans="4:4">
      <c r="D4919" s="340"/>
    </row>
    <row r="4920" spans="4:4">
      <c r="D4920" s="340"/>
    </row>
    <row r="4921" spans="4:4">
      <c r="D4921" s="340"/>
    </row>
    <row r="4922" spans="4:4">
      <c r="D4922" s="340"/>
    </row>
    <row r="4923" spans="4:4">
      <c r="D4923" s="340"/>
    </row>
    <row r="4924" spans="4:4">
      <c r="D4924" s="340"/>
    </row>
    <row r="4925" spans="4:4">
      <c r="D4925" s="340"/>
    </row>
    <row r="4926" spans="4:4">
      <c r="D4926" s="340"/>
    </row>
    <row r="4927" spans="4:4">
      <c r="D4927" s="340"/>
    </row>
    <row r="4928" spans="4:4">
      <c r="D4928" s="340"/>
    </row>
    <row r="4929" spans="4:4">
      <c r="D4929" s="340"/>
    </row>
    <row r="4930" spans="4:4">
      <c r="D4930" s="340"/>
    </row>
    <row r="4931" spans="4:4">
      <c r="D4931" s="340"/>
    </row>
    <row r="4932" spans="4:4">
      <c r="D4932" s="340"/>
    </row>
    <row r="4933" spans="4:4">
      <c r="D4933" s="340"/>
    </row>
    <row r="4934" spans="4:4">
      <c r="D4934" s="340"/>
    </row>
    <row r="4935" spans="4:4">
      <c r="D4935" s="340"/>
    </row>
    <row r="4936" spans="4:4">
      <c r="D4936" s="340"/>
    </row>
    <row r="4937" spans="4:4">
      <c r="D4937" s="340"/>
    </row>
    <row r="4938" spans="4:4">
      <c r="D4938" s="340"/>
    </row>
    <row r="4939" spans="4:4">
      <c r="D4939" s="340"/>
    </row>
    <row r="4940" spans="4:4">
      <c r="D4940" s="340"/>
    </row>
    <row r="4941" spans="4:4">
      <c r="D4941" s="340"/>
    </row>
    <row r="4942" spans="4:4">
      <c r="D4942" s="340"/>
    </row>
    <row r="4943" spans="4:4">
      <c r="D4943" s="340"/>
    </row>
    <row r="4944" spans="4:4">
      <c r="D4944" s="340"/>
    </row>
    <row r="4945" spans="4:4">
      <c r="D4945" s="340"/>
    </row>
    <row r="4946" spans="4:4">
      <c r="D4946" s="340"/>
    </row>
    <row r="4947" spans="4:4">
      <c r="D4947" s="340"/>
    </row>
    <row r="4948" spans="4:4">
      <c r="D4948" s="340"/>
    </row>
    <row r="4949" spans="4:4">
      <c r="D4949" s="340"/>
    </row>
    <row r="4950" spans="4:4">
      <c r="D4950" s="340"/>
    </row>
    <row r="4951" spans="4:4">
      <c r="D4951" s="340"/>
    </row>
    <row r="4952" spans="4:4">
      <c r="D4952" s="340"/>
    </row>
    <row r="4953" spans="4:4">
      <c r="D4953" s="340"/>
    </row>
    <row r="4954" spans="4:4">
      <c r="D4954" s="340"/>
    </row>
    <row r="4955" spans="4:4">
      <c r="D4955" s="340"/>
    </row>
    <row r="4956" spans="4:4">
      <c r="D4956" s="340"/>
    </row>
    <row r="4957" spans="4:4">
      <c r="D4957" s="340"/>
    </row>
    <row r="4958" spans="4:4">
      <c r="D4958" s="340"/>
    </row>
    <row r="4959" spans="4:4">
      <c r="D4959" s="340"/>
    </row>
    <row r="4960" spans="4:4">
      <c r="D4960" s="340"/>
    </row>
    <row r="4961" spans="4:4">
      <c r="D4961" s="340"/>
    </row>
    <row r="4962" spans="4:4">
      <c r="D4962" s="340"/>
    </row>
    <row r="4963" spans="4:4">
      <c r="D4963" s="340"/>
    </row>
    <row r="4964" spans="4:4">
      <c r="D4964" s="340"/>
    </row>
    <row r="4965" spans="4:4">
      <c r="D4965" s="340"/>
    </row>
    <row r="4966" spans="4:4">
      <c r="D4966" s="340"/>
    </row>
    <row r="4967" spans="4:4">
      <c r="D4967" s="340"/>
    </row>
    <row r="4968" spans="4:4">
      <c r="D4968" s="340"/>
    </row>
    <row r="4969" spans="4:4">
      <c r="D4969" s="340"/>
    </row>
    <row r="4970" spans="4:4">
      <c r="D4970" s="340"/>
    </row>
    <row r="4971" spans="4:4">
      <c r="D4971" s="340"/>
    </row>
    <row r="4972" spans="4:4">
      <c r="D4972" s="340"/>
    </row>
    <row r="4973" spans="4:4">
      <c r="D4973" s="340"/>
    </row>
    <row r="4974" spans="4:4">
      <c r="D4974" s="340"/>
    </row>
    <row r="4975" spans="4:4">
      <c r="D4975" s="340"/>
    </row>
    <row r="4976" spans="4:4">
      <c r="D4976" s="340"/>
    </row>
    <row r="4977" spans="4:4">
      <c r="D4977" s="340"/>
    </row>
    <row r="4978" spans="4:4">
      <c r="D4978" s="340"/>
    </row>
    <row r="4979" spans="4:4">
      <c r="D4979" s="340"/>
    </row>
    <row r="4980" spans="4:4">
      <c r="D4980" s="340"/>
    </row>
    <row r="4981" spans="4:4">
      <c r="D4981" s="340"/>
    </row>
    <row r="4982" spans="4:4">
      <c r="D4982" s="340"/>
    </row>
    <row r="4983" spans="4:4">
      <c r="D4983" s="340"/>
    </row>
    <row r="4984" spans="4:4">
      <c r="D4984" s="340"/>
    </row>
    <row r="4985" spans="4:4">
      <c r="D4985" s="340"/>
    </row>
    <row r="4986" spans="4:4">
      <c r="D4986" s="340"/>
    </row>
    <row r="4987" spans="4:4">
      <c r="D4987" s="340"/>
    </row>
    <row r="4988" spans="4:4">
      <c r="D4988" s="340"/>
    </row>
    <row r="4989" spans="4:4">
      <c r="D4989" s="340"/>
    </row>
    <row r="4990" spans="4:4">
      <c r="D4990" s="340"/>
    </row>
    <row r="4991" spans="4:4">
      <c r="D4991" s="340"/>
    </row>
    <row r="4992" spans="4:4">
      <c r="D4992" s="340"/>
    </row>
    <row r="4993" spans="4:4">
      <c r="D4993" s="340"/>
    </row>
    <row r="4994" spans="4:4">
      <c r="D4994" s="340"/>
    </row>
    <row r="4995" spans="4:4">
      <c r="D4995" s="340"/>
    </row>
    <row r="4996" spans="4:4">
      <c r="D4996" s="340"/>
    </row>
    <row r="4997" spans="4:4">
      <c r="D4997" s="340"/>
    </row>
    <row r="4998" spans="4:4">
      <c r="D4998" s="340"/>
    </row>
    <row r="4999" spans="4:4">
      <c r="D4999" s="340"/>
    </row>
    <row r="5000" spans="4:4">
      <c r="D5000" s="340"/>
    </row>
    <row r="5001" spans="4:4">
      <c r="D5001" s="340"/>
    </row>
    <row r="5002" spans="4:4">
      <c r="D5002" s="340"/>
    </row>
    <row r="5003" spans="4:4">
      <c r="D5003" s="340"/>
    </row>
    <row r="5004" spans="4:4">
      <c r="D5004" s="340"/>
    </row>
    <row r="5005" spans="4:4">
      <c r="D5005" s="340"/>
    </row>
    <row r="5006" spans="4:4">
      <c r="D5006" s="340"/>
    </row>
    <row r="5007" spans="4:4">
      <c r="D5007" s="340"/>
    </row>
    <row r="5008" spans="4:4">
      <c r="D5008" s="340"/>
    </row>
    <row r="5009" spans="4:4">
      <c r="D5009" s="340"/>
    </row>
    <row r="5010" spans="4:4">
      <c r="D5010" s="340"/>
    </row>
    <row r="5011" spans="4:4">
      <c r="D5011" s="340"/>
    </row>
    <row r="5012" spans="4:4">
      <c r="D5012" s="340"/>
    </row>
    <row r="5013" spans="4:4">
      <c r="D5013" s="340"/>
    </row>
    <row r="5014" spans="4:4">
      <c r="D5014" s="340"/>
    </row>
    <row r="5015" spans="4:4">
      <c r="D5015" s="340"/>
    </row>
    <row r="5016" spans="4:4">
      <c r="D5016" s="340"/>
    </row>
    <row r="5017" spans="4:4">
      <c r="D5017" s="340"/>
    </row>
    <row r="5018" spans="4:4">
      <c r="D5018" s="340"/>
    </row>
    <row r="5019" spans="4:4">
      <c r="D5019" s="340"/>
    </row>
    <row r="5020" spans="4:4">
      <c r="D5020" s="340"/>
    </row>
    <row r="5021" spans="4:4">
      <c r="D5021" s="340"/>
    </row>
    <row r="5022" spans="4:4">
      <c r="D5022" s="340"/>
    </row>
    <row r="5023" spans="4:4">
      <c r="D5023" s="340"/>
    </row>
    <row r="5024" spans="4:4">
      <c r="D5024" s="340"/>
    </row>
    <row r="5025" spans="4:4">
      <c r="D5025" s="340"/>
    </row>
    <row r="5026" spans="4:4">
      <c r="D5026" s="340"/>
    </row>
    <row r="5027" spans="4:4">
      <c r="D5027" s="340"/>
    </row>
    <row r="5028" spans="4:4">
      <c r="D5028" s="340"/>
    </row>
    <row r="5029" spans="4:4">
      <c r="D5029" s="340"/>
    </row>
    <row r="5030" spans="4:4">
      <c r="D5030" s="340"/>
    </row>
    <row r="5031" spans="4:4">
      <c r="D5031" s="340"/>
    </row>
    <row r="5032" spans="4:4">
      <c r="D5032" s="340"/>
    </row>
    <row r="5033" spans="4:4">
      <c r="D5033" s="340"/>
    </row>
  </sheetData>
  <mergeCells count="7">
    <mergeCell ref="A299:C299"/>
    <mergeCell ref="A301:K320"/>
    <mergeCell ref="A1:G1"/>
    <mergeCell ref="C2:K2"/>
    <mergeCell ref="C3:K3"/>
    <mergeCell ref="C4:K4"/>
    <mergeCell ref="A297:F297"/>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B1:H21"/>
  <sheetViews>
    <sheetView workbookViewId="0">
      <selection activeCell="L13" sqref="L13"/>
    </sheetView>
  </sheetViews>
  <sheetFormatPr defaultColWidth="6.42578125" defaultRowHeight="10.199999999999999"/>
  <cols>
    <col min="1" max="1" width="1.7109375" customWidth="1"/>
    <col min="2" max="2" width="8.42578125" style="403" customWidth="1"/>
    <col min="3" max="4" width="54.7109375" style="404" customWidth="1"/>
    <col min="5" max="5" width="5.42578125" style="405" customWidth="1"/>
    <col min="6" max="6" width="9.140625" customWidth="1"/>
    <col min="7" max="7" width="14.28515625" customWidth="1"/>
    <col min="8" max="8" width="17" customWidth="1"/>
  </cols>
  <sheetData>
    <row r="1" spans="2:8" ht="10.8" thickBot="1"/>
    <row r="2" spans="2:8" ht="34.200000000000003" customHeight="1" thickBot="1">
      <c r="B2" s="406"/>
      <c r="C2" s="657" t="s">
        <v>5408</v>
      </c>
      <c r="D2" s="658"/>
      <c r="E2" s="658"/>
      <c r="F2" s="407"/>
      <c r="G2" s="407"/>
      <c r="H2" s="408" t="s">
        <v>5409</v>
      </c>
    </row>
    <row r="3" spans="2:8" ht="28.8" thickBot="1">
      <c r="B3" s="409"/>
      <c r="C3" s="410" t="s">
        <v>5410</v>
      </c>
      <c r="D3" s="411"/>
      <c r="E3" s="412"/>
      <c r="F3" s="412"/>
      <c r="G3" s="413"/>
      <c r="H3" s="414" t="s">
        <v>5411</v>
      </c>
    </row>
    <row r="4" spans="2:8" ht="22.95" customHeight="1">
      <c r="B4" s="415" t="s">
        <v>5412</v>
      </c>
      <c r="C4" s="416" t="s">
        <v>53</v>
      </c>
      <c r="D4" s="659" t="s">
        <v>5413</v>
      </c>
      <c r="E4" s="417" t="s">
        <v>123</v>
      </c>
      <c r="F4" s="418" t="s">
        <v>5414</v>
      </c>
      <c r="G4" s="419" t="s">
        <v>5415</v>
      </c>
      <c r="H4" s="420" t="s">
        <v>5416</v>
      </c>
    </row>
    <row r="5" spans="2:8" ht="12.6" thickBot="1">
      <c r="B5" s="421"/>
      <c r="C5" s="422"/>
      <c r="D5" s="660"/>
      <c r="E5" s="423" t="s">
        <v>22</v>
      </c>
      <c r="F5" s="424" t="s">
        <v>22</v>
      </c>
      <c r="G5" s="425" t="s">
        <v>5417</v>
      </c>
      <c r="H5" s="426" t="s">
        <v>5417</v>
      </c>
    </row>
    <row r="6" spans="2:8" ht="12.6" thickBot="1">
      <c r="B6" s="427"/>
      <c r="C6" s="422"/>
      <c r="D6" s="422"/>
      <c r="E6" s="428"/>
      <c r="F6" s="429"/>
      <c r="G6" s="430"/>
      <c r="H6" s="426"/>
    </row>
    <row r="7" spans="2:8" ht="105" customHeight="1">
      <c r="B7" s="431" t="s">
        <v>79</v>
      </c>
      <c r="C7" s="432" t="s">
        <v>5418</v>
      </c>
      <c r="D7" s="433" t="s">
        <v>5419</v>
      </c>
      <c r="E7" s="434">
        <v>8</v>
      </c>
      <c r="F7" s="435" t="s">
        <v>330</v>
      </c>
      <c r="G7" s="436"/>
      <c r="H7" s="437">
        <f>E7*G7</f>
        <v>0</v>
      </c>
    </row>
    <row r="8" spans="2:8" s="443" customFormat="1" ht="87" customHeight="1">
      <c r="B8" s="438" t="s">
        <v>81</v>
      </c>
      <c r="C8" s="439" t="s">
        <v>5420</v>
      </c>
      <c r="D8" s="440" t="s">
        <v>5421</v>
      </c>
      <c r="E8" s="441">
        <v>1</v>
      </c>
      <c r="F8" s="441" t="s">
        <v>330</v>
      </c>
      <c r="G8" s="442"/>
      <c r="H8" s="437">
        <f>E8*G8</f>
        <v>0</v>
      </c>
    </row>
    <row r="9" spans="2:8" s="443" customFormat="1" ht="24" customHeight="1" thickBot="1">
      <c r="B9" s="438" t="s">
        <v>150</v>
      </c>
      <c r="C9" s="439" t="s">
        <v>5422</v>
      </c>
      <c r="D9" s="440" t="s">
        <v>5423</v>
      </c>
      <c r="E9" s="441">
        <v>1</v>
      </c>
      <c r="F9" s="441" t="s">
        <v>330</v>
      </c>
      <c r="G9" s="442"/>
      <c r="H9" s="437">
        <f>E9*G9</f>
        <v>0</v>
      </c>
    </row>
    <row r="10" spans="2:8" s="443" customFormat="1" ht="14.4" hidden="1" thickBot="1">
      <c r="B10" s="444"/>
      <c r="C10" s="661"/>
      <c r="D10" s="662"/>
      <c r="E10" s="445"/>
      <c r="F10" s="445"/>
      <c r="G10" s="446"/>
      <c r="H10" s="447"/>
    </row>
    <row r="11" spans="2:8" s="443" customFormat="1" ht="39" customHeight="1" thickBot="1">
      <c r="B11" s="448" t="s">
        <v>141</v>
      </c>
      <c r="C11" s="449" t="s">
        <v>5424</v>
      </c>
      <c r="D11" s="450"/>
      <c r="E11" s="450"/>
      <c r="F11" s="450"/>
      <c r="G11" s="450"/>
      <c r="H11" s="451"/>
    </row>
    <row r="12" spans="2:8" s="443" customFormat="1" ht="22.95" customHeight="1">
      <c r="B12" s="438" t="s">
        <v>5425</v>
      </c>
      <c r="C12" s="452" t="s">
        <v>5426</v>
      </c>
      <c r="D12" s="453"/>
      <c r="E12" s="454">
        <v>1</v>
      </c>
      <c r="F12" s="441" t="s">
        <v>5427</v>
      </c>
      <c r="G12" s="442"/>
      <c r="H12" s="437">
        <f>E12*G12</f>
        <v>0</v>
      </c>
    </row>
    <row r="13" spans="2:8" s="443" customFormat="1" ht="18" customHeight="1">
      <c r="B13" s="438" t="s">
        <v>5428</v>
      </c>
      <c r="C13" s="452" t="s">
        <v>5429</v>
      </c>
      <c r="D13" s="453"/>
      <c r="E13" s="454">
        <v>1</v>
      </c>
      <c r="F13" s="441" t="s">
        <v>5427</v>
      </c>
      <c r="G13" s="442"/>
      <c r="H13" s="437">
        <f>E13*G13</f>
        <v>0</v>
      </c>
    </row>
    <row r="14" spans="2:8" s="443" customFormat="1" ht="16.95" customHeight="1">
      <c r="B14" s="431" t="s">
        <v>5430</v>
      </c>
      <c r="C14" s="455" t="s">
        <v>5431</v>
      </c>
      <c r="D14" s="456"/>
      <c r="E14" s="454">
        <v>1</v>
      </c>
      <c r="F14" s="441" t="s">
        <v>5427</v>
      </c>
      <c r="G14" s="442"/>
      <c r="H14" s="437">
        <f>E14*G14</f>
        <v>0</v>
      </c>
    </row>
    <row r="15" spans="2:8" s="443" customFormat="1" ht="18.600000000000001" customHeight="1">
      <c r="B15" s="431" t="s">
        <v>5432</v>
      </c>
      <c r="C15" s="455" t="s">
        <v>5433</v>
      </c>
      <c r="D15" s="456"/>
      <c r="E15" s="454">
        <v>1</v>
      </c>
      <c r="F15" s="441" t="s">
        <v>5427</v>
      </c>
      <c r="G15" s="442"/>
      <c r="H15" s="437">
        <f>E15*G15</f>
        <v>0</v>
      </c>
    </row>
    <row r="16" spans="2:8" s="443" customFormat="1" ht="20.399999999999999" customHeight="1" thickBot="1">
      <c r="B16" s="457" t="s">
        <v>5434</v>
      </c>
      <c r="C16" s="458" t="s">
        <v>5435</v>
      </c>
      <c r="D16" s="459"/>
      <c r="E16" s="460">
        <v>1</v>
      </c>
      <c r="F16" s="461" t="s">
        <v>5427</v>
      </c>
      <c r="G16" s="462"/>
      <c r="H16" s="463">
        <f>E16*G16</f>
        <v>0</v>
      </c>
    </row>
    <row r="17" spans="2:8" ht="10.8" thickBot="1"/>
    <row r="18" spans="2:8" ht="27" customHeight="1" thickBot="1">
      <c r="B18" s="464"/>
      <c r="C18" s="465" t="s">
        <v>5436</v>
      </c>
      <c r="D18" s="450"/>
      <c r="E18" s="450"/>
      <c r="F18" s="450"/>
      <c r="G18" s="450"/>
      <c r="H18" s="466">
        <f>SUM(H7:H16)</f>
        <v>0</v>
      </c>
    </row>
    <row r="19" spans="2:8" ht="10.8" thickBot="1"/>
    <row r="20" spans="2:8" ht="14.4" customHeight="1">
      <c r="B20" s="663" t="s">
        <v>5437</v>
      </c>
      <c r="C20" s="665" t="s">
        <v>5438</v>
      </c>
      <c r="D20" s="665"/>
      <c r="E20" s="665"/>
      <c r="F20" s="665"/>
      <c r="G20" s="665"/>
      <c r="H20" s="666"/>
    </row>
    <row r="21" spans="2:8" ht="16.2" customHeight="1" thickBot="1">
      <c r="B21" s="664"/>
      <c r="C21" s="667" t="s">
        <v>5439</v>
      </c>
      <c r="D21" s="667"/>
      <c r="E21" s="667"/>
      <c r="F21" s="667"/>
      <c r="G21" s="667"/>
      <c r="H21" s="668"/>
    </row>
  </sheetData>
  <mergeCells count="6">
    <mergeCell ref="C2:E2"/>
    <mergeCell ref="D4:D5"/>
    <mergeCell ref="C10:D10"/>
    <mergeCell ref="B20:B21"/>
    <mergeCell ref="C20:H20"/>
    <mergeCell ref="C21:H21"/>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G14"/>
  <sheetViews>
    <sheetView workbookViewId="0">
      <selection activeCell="F4" sqref="F4:F10"/>
    </sheetView>
  </sheetViews>
  <sheetFormatPr defaultColWidth="11.42578125" defaultRowHeight="10.199999999999999"/>
  <cols>
    <col min="1" max="1" width="12.42578125" style="469" customWidth="1"/>
    <col min="2" max="2" width="24.7109375" style="469" customWidth="1"/>
    <col min="3" max="3" width="54" style="469" customWidth="1"/>
    <col min="4" max="4" width="50" style="469" customWidth="1"/>
    <col min="5" max="5" width="11.85546875" style="469" customWidth="1"/>
    <col min="6" max="6" width="18.42578125" style="469" customWidth="1"/>
    <col min="7" max="7" width="22.85546875" style="469" customWidth="1"/>
    <col min="8" max="16384" width="11.42578125" style="469"/>
  </cols>
  <sheetData>
    <row r="1" spans="1:7" ht="33.6">
      <c r="A1" s="467" t="s">
        <v>4519</v>
      </c>
      <c r="B1" s="468" t="s">
        <v>5440</v>
      </c>
    </row>
    <row r="2" spans="1:7" ht="18">
      <c r="B2" s="470"/>
    </row>
    <row r="3" spans="1:7" ht="36">
      <c r="A3" s="471"/>
      <c r="B3" s="472" t="s">
        <v>5441</v>
      </c>
      <c r="C3" s="472" t="s">
        <v>5442</v>
      </c>
      <c r="D3" s="472" t="s">
        <v>5443</v>
      </c>
      <c r="E3" s="473" t="s">
        <v>4669</v>
      </c>
      <c r="F3" s="474" t="s">
        <v>5444</v>
      </c>
      <c r="G3" s="474" t="s">
        <v>5142</v>
      </c>
    </row>
    <row r="4" spans="1:7" ht="120.6">
      <c r="A4" s="475" t="s">
        <v>5445</v>
      </c>
      <c r="B4" s="476" t="s">
        <v>5446</v>
      </c>
      <c r="C4" s="471" t="s">
        <v>5447</v>
      </c>
      <c r="D4" s="471" t="s">
        <v>5448</v>
      </c>
      <c r="E4" s="477">
        <v>3</v>
      </c>
      <c r="F4" s="476"/>
      <c r="G4" s="476">
        <f t="shared" ref="G4:G10" si="0">SUM(E4*F4)</f>
        <v>0</v>
      </c>
    </row>
    <row r="5" spans="1:7" ht="105.6" customHeight="1">
      <c r="A5" s="475" t="s">
        <v>5449</v>
      </c>
      <c r="B5" s="476" t="s">
        <v>5450</v>
      </c>
      <c r="C5" s="478" t="s">
        <v>5451</v>
      </c>
      <c r="D5" s="471" t="s">
        <v>5452</v>
      </c>
      <c r="E5" s="477">
        <v>7</v>
      </c>
      <c r="F5" s="476"/>
      <c r="G5" s="476">
        <f t="shared" si="0"/>
        <v>0</v>
      </c>
    </row>
    <row r="6" spans="1:7" ht="93" customHeight="1">
      <c r="A6" s="475" t="s">
        <v>5453</v>
      </c>
      <c r="B6" s="476" t="s">
        <v>5454</v>
      </c>
      <c r="C6" s="478" t="s">
        <v>5455</v>
      </c>
      <c r="D6" s="471" t="s">
        <v>5456</v>
      </c>
      <c r="E6" s="477">
        <v>6</v>
      </c>
      <c r="F6" s="476"/>
      <c r="G6" s="476">
        <f t="shared" si="0"/>
        <v>0</v>
      </c>
    </row>
    <row r="7" spans="1:7" ht="115.5" customHeight="1">
      <c r="A7" s="475" t="s">
        <v>4804</v>
      </c>
      <c r="B7" s="476" t="s">
        <v>5457</v>
      </c>
      <c r="C7" s="479" t="s">
        <v>5458</v>
      </c>
      <c r="D7" s="471" t="s">
        <v>5459</v>
      </c>
      <c r="E7" s="477">
        <v>3</v>
      </c>
      <c r="F7" s="476"/>
      <c r="G7" s="476">
        <f t="shared" si="0"/>
        <v>0</v>
      </c>
    </row>
    <row r="8" spans="1:7" ht="149.25" customHeight="1">
      <c r="A8" s="475" t="s">
        <v>4806</v>
      </c>
      <c r="B8" s="476" t="s">
        <v>5460</v>
      </c>
      <c r="C8" s="478" t="s">
        <v>5461</v>
      </c>
      <c r="D8" s="471" t="s">
        <v>5462</v>
      </c>
      <c r="E8" s="477">
        <v>11</v>
      </c>
      <c r="F8" s="476"/>
      <c r="G8" s="476">
        <f t="shared" si="0"/>
        <v>0</v>
      </c>
    </row>
    <row r="9" spans="1:7" ht="128.25" customHeight="1">
      <c r="A9" s="475" t="s">
        <v>4811</v>
      </c>
      <c r="B9" s="476" t="s">
        <v>5463</v>
      </c>
      <c r="C9" s="479" t="s">
        <v>5464</v>
      </c>
      <c r="D9" s="471"/>
      <c r="E9" s="477">
        <v>20</v>
      </c>
      <c r="F9" s="476"/>
      <c r="G9" s="476">
        <f t="shared" si="0"/>
        <v>0</v>
      </c>
    </row>
    <row r="10" spans="1:7" ht="60" customHeight="1">
      <c r="A10" s="475" t="s">
        <v>4812</v>
      </c>
      <c r="B10" s="476" t="s">
        <v>5465</v>
      </c>
      <c r="C10" s="471"/>
      <c r="D10" s="471"/>
      <c r="E10" s="477">
        <v>1</v>
      </c>
      <c r="F10" s="476"/>
      <c r="G10" s="476">
        <f t="shared" si="0"/>
        <v>0</v>
      </c>
    </row>
    <row r="11" spans="1:7" ht="56.25" customHeight="1">
      <c r="A11" s="471"/>
      <c r="B11" s="471"/>
      <c r="C11" s="480" t="s">
        <v>5142</v>
      </c>
      <c r="D11" s="471"/>
      <c r="E11" s="471"/>
      <c r="F11" s="476"/>
      <c r="G11" s="476">
        <f>SUM(G4:G10)</f>
        <v>0</v>
      </c>
    </row>
    <row r="12" spans="1:7" ht="47.25" customHeight="1">
      <c r="F12" s="10"/>
    </row>
    <row r="13" spans="1:7">
      <c r="F13" s="669"/>
    </row>
    <row r="14" spans="1:7">
      <c r="F14" s="669"/>
    </row>
  </sheetData>
  <mergeCells count="1">
    <mergeCell ref="F13:F14"/>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B1:I29"/>
  <sheetViews>
    <sheetView workbookViewId="0">
      <selection activeCell="R40" sqref="R40"/>
    </sheetView>
  </sheetViews>
  <sheetFormatPr defaultColWidth="9.140625" defaultRowHeight="10.199999999999999"/>
  <cols>
    <col min="2" max="2" width="22.85546875" customWidth="1"/>
    <col min="3" max="4" width="1.7109375" customWidth="1"/>
    <col min="8" max="8" width="18.140625" customWidth="1"/>
    <col min="9" max="9" width="22.42578125" customWidth="1"/>
    <col min="18" max="18" width="12.140625" customWidth="1"/>
  </cols>
  <sheetData>
    <row r="1" spans="2:9" ht="10.8" thickBot="1"/>
    <row r="2" spans="2:9" ht="11.4" thickTop="1" thickBot="1">
      <c r="B2" s="670" t="s">
        <v>5466</v>
      </c>
      <c r="C2" s="671"/>
      <c r="D2" s="671"/>
      <c r="E2" s="671"/>
      <c r="F2" s="671"/>
      <c r="G2" s="671"/>
      <c r="H2" s="671"/>
      <c r="I2" s="672"/>
    </row>
    <row r="3" spans="2:9" ht="12.6" customHeight="1" thickTop="1">
      <c r="B3" t="s">
        <v>5467</v>
      </c>
      <c r="F3" s="673" t="s">
        <v>5468</v>
      </c>
      <c r="G3" s="673" t="s">
        <v>5414</v>
      </c>
      <c r="H3" s="669" t="s">
        <v>5469</v>
      </c>
      <c r="I3" s="669" t="s">
        <v>5470</v>
      </c>
    </row>
    <row r="4" spans="2:9" ht="10.8" thickBot="1">
      <c r="B4" t="s">
        <v>52</v>
      </c>
      <c r="F4" s="673"/>
      <c r="G4" s="673"/>
      <c r="H4" s="669"/>
      <c r="I4" s="669"/>
    </row>
    <row r="5" spans="2:9" ht="10.8" thickTop="1">
      <c r="B5" s="481" t="s">
        <v>5471</v>
      </c>
      <c r="C5" s="481"/>
      <c r="D5" s="481"/>
      <c r="E5" s="481"/>
      <c r="F5" s="481"/>
      <c r="G5" s="481"/>
      <c r="H5" s="481"/>
      <c r="I5" s="481"/>
    </row>
    <row r="6" spans="2:9" ht="10.8" thickBot="1">
      <c r="B6" s="482" t="s">
        <v>5472</v>
      </c>
      <c r="C6" s="482"/>
      <c r="D6" s="482"/>
      <c r="E6" s="482"/>
      <c r="F6" s="482">
        <v>22</v>
      </c>
      <c r="G6" s="482" t="s">
        <v>330</v>
      </c>
      <c r="H6" s="482"/>
      <c r="I6" s="482">
        <f>H6*F6</f>
        <v>0</v>
      </c>
    </row>
    <row r="7" spans="2:9" ht="10.8" thickTop="1">
      <c r="B7" t="s">
        <v>5473</v>
      </c>
    </row>
    <row r="8" spans="2:9" ht="10.8" thickBot="1">
      <c r="B8" t="s">
        <v>5474</v>
      </c>
      <c r="F8">
        <v>5</v>
      </c>
      <c r="G8" t="s">
        <v>330</v>
      </c>
      <c r="I8">
        <f t="shared" ref="I8:I26" si="0">H8*F8</f>
        <v>0</v>
      </c>
    </row>
    <row r="9" spans="2:9" ht="10.8" thickTop="1">
      <c r="B9" s="481" t="s">
        <v>5475</v>
      </c>
      <c r="C9" s="481"/>
      <c r="D9" s="481"/>
      <c r="E9" s="481"/>
      <c r="F9" s="481"/>
      <c r="G9" s="481"/>
      <c r="H9" s="481"/>
      <c r="I9" s="481"/>
    </row>
    <row r="10" spans="2:9" ht="10.8" thickBot="1">
      <c r="B10" s="482" t="s">
        <v>5476</v>
      </c>
      <c r="C10" s="482"/>
      <c r="D10" s="482"/>
      <c r="E10" s="482"/>
      <c r="F10" s="482">
        <v>16</v>
      </c>
      <c r="G10" s="482" t="s">
        <v>330</v>
      </c>
      <c r="H10" s="482"/>
      <c r="I10" s="482">
        <f t="shared" si="0"/>
        <v>0</v>
      </c>
    </row>
    <row r="11" spans="2:9" ht="10.8" thickTop="1">
      <c r="B11" t="s">
        <v>5477</v>
      </c>
    </row>
    <row r="12" spans="2:9" ht="10.8" thickBot="1">
      <c r="B12" t="s">
        <v>5478</v>
      </c>
      <c r="F12">
        <v>10</v>
      </c>
      <c r="G12" t="s">
        <v>330</v>
      </c>
      <c r="I12">
        <f t="shared" si="0"/>
        <v>0</v>
      </c>
    </row>
    <row r="13" spans="2:9" ht="10.8" thickTop="1">
      <c r="B13" s="481" t="s">
        <v>5479</v>
      </c>
      <c r="C13" s="481"/>
      <c r="D13" s="481"/>
      <c r="E13" s="481"/>
      <c r="F13" s="481"/>
      <c r="G13" s="481"/>
      <c r="H13" s="481"/>
      <c r="I13" s="481"/>
    </row>
    <row r="14" spans="2:9" ht="10.8" thickBot="1">
      <c r="B14" s="482" t="s">
        <v>5480</v>
      </c>
      <c r="C14" s="482"/>
      <c r="D14" s="482"/>
      <c r="E14" s="482"/>
      <c r="F14" s="482">
        <v>1</v>
      </c>
      <c r="G14" s="482" t="s">
        <v>330</v>
      </c>
      <c r="H14" s="482"/>
      <c r="I14" s="482">
        <f t="shared" si="0"/>
        <v>0</v>
      </c>
    </row>
    <row r="15" spans="2:9" ht="10.8" thickTop="1">
      <c r="B15" t="s">
        <v>5481</v>
      </c>
    </row>
    <row r="16" spans="2:9" ht="10.8" thickBot="1">
      <c r="B16" t="s">
        <v>5482</v>
      </c>
      <c r="F16">
        <v>2.5</v>
      </c>
      <c r="G16" t="s">
        <v>5483</v>
      </c>
      <c r="I16">
        <f t="shared" si="0"/>
        <v>0</v>
      </c>
    </row>
    <row r="17" spans="2:9" ht="10.8" thickTop="1">
      <c r="B17" s="481" t="s">
        <v>5484</v>
      </c>
      <c r="C17" s="481"/>
      <c r="D17" s="481"/>
      <c r="E17" s="481"/>
      <c r="F17" s="481"/>
      <c r="G17" s="481"/>
      <c r="H17" s="481"/>
      <c r="I17" s="481"/>
    </row>
    <row r="18" spans="2:9" ht="10.8" thickBot="1">
      <c r="B18" s="482" t="s">
        <v>5485</v>
      </c>
      <c r="C18" s="482"/>
      <c r="D18" s="482"/>
      <c r="E18" s="482"/>
      <c r="F18" s="482">
        <v>1</v>
      </c>
      <c r="G18" s="482" t="s">
        <v>330</v>
      </c>
      <c r="H18" s="482"/>
      <c r="I18" s="482">
        <f t="shared" si="0"/>
        <v>0</v>
      </c>
    </row>
    <row r="19" spans="2:9" ht="10.8" thickTop="1">
      <c r="B19" t="s">
        <v>5486</v>
      </c>
    </row>
    <row r="20" spans="2:9" ht="10.8" thickBot="1">
      <c r="B20" t="s">
        <v>5487</v>
      </c>
      <c r="F20">
        <v>1</v>
      </c>
      <c r="G20" t="s">
        <v>330</v>
      </c>
      <c r="I20">
        <f t="shared" si="0"/>
        <v>0</v>
      </c>
    </row>
    <row r="21" spans="2:9" ht="10.8" thickTop="1">
      <c r="B21" s="481" t="s">
        <v>5488</v>
      </c>
      <c r="C21" s="481"/>
      <c r="D21" s="481"/>
      <c r="E21" s="481"/>
      <c r="F21" s="481"/>
      <c r="G21" s="481"/>
      <c r="H21" s="481"/>
      <c r="I21" s="481"/>
    </row>
    <row r="22" spans="2:9" ht="10.8" thickBot="1">
      <c r="B22" s="482" t="s">
        <v>5489</v>
      </c>
      <c r="C22" s="482"/>
      <c r="D22" s="482"/>
      <c r="E22" s="482"/>
      <c r="F22" s="482">
        <v>1</v>
      </c>
      <c r="G22" s="482" t="s">
        <v>330</v>
      </c>
      <c r="H22" s="482"/>
      <c r="I22" s="482">
        <f t="shared" si="0"/>
        <v>0</v>
      </c>
    </row>
    <row r="23" spans="2:9" ht="10.8" thickTop="1">
      <c r="B23" t="s">
        <v>5145</v>
      </c>
    </row>
    <row r="24" spans="2:9" ht="10.8" thickBot="1">
      <c r="B24" t="s">
        <v>5490</v>
      </c>
      <c r="F24">
        <v>1</v>
      </c>
      <c r="G24" t="s">
        <v>330</v>
      </c>
      <c r="I24">
        <f t="shared" si="0"/>
        <v>0</v>
      </c>
    </row>
    <row r="25" spans="2:9" ht="10.8" thickTop="1">
      <c r="B25" s="481" t="s">
        <v>5491</v>
      </c>
      <c r="C25" s="481"/>
      <c r="D25" s="481"/>
      <c r="E25" s="481"/>
      <c r="F25" s="481"/>
      <c r="G25" s="481"/>
      <c r="H25" s="481"/>
      <c r="I25" s="481"/>
    </row>
    <row r="26" spans="2:9">
      <c r="B26" t="s">
        <v>5492</v>
      </c>
      <c r="F26">
        <v>1</v>
      </c>
      <c r="G26" t="s">
        <v>330</v>
      </c>
      <c r="I26">
        <f t="shared" si="0"/>
        <v>0</v>
      </c>
    </row>
    <row r="27" spans="2:9" ht="10.8" thickBot="1"/>
    <row r="28" spans="2:9" ht="11.4" thickTop="1" thickBot="1">
      <c r="H28" s="483" t="s">
        <v>31</v>
      </c>
      <c r="I28" s="484">
        <f>SUM(I6:I26)</f>
        <v>0</v>
      </c>
    </row>
    <row r="29" spans="2:9" ht="10.8"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B1:I106"/>
  <sheetViews>
    <sheetView workbookViewId="0">
      <selection activeCell="R194" sqref="R194"/>
    </sheetView>
  </sheetViews>
  <sheetFormatPr defaultColWidth="9.140625" defaultRowHeight="10.199999999999999"/>
  <cols>
    <col min="2" max="2" width="22.85546875" customWidth="1"/>
    <col min="3" max="4" width="1.7109375" customWidth="1"/>
    <col min="8" max="8" width="18.140625" customWidth="1"/>
    <col min="9" max="9" width="22.42578125" customWidth="1"/>
    <col min="14" max="14" width="11.7109375" customWidth="1"/>
  </cols>
  <sheetData>
    <row r="1" spans="2:9" ht="10.8" thickBot="1"/>
    <row r="2" spans="2:9" ht="11.4" thickTop="1" thickBot="1">
      <c r="B2" s="670" t="s">
        <v>5466</v>
      </c>
      <c r="C2" s="671"/>
      <c r="D2" s="671"/>
      <c r="E2" s="671"/>
      <c r="F2" s="671"/>
      <c r="G2" s="671"/>
      <c r="H2" s="671"/>
      <c r="I2" s="672"/>
    </row>
    <row r="3" spans="2:9" ht="10.8" thickTop="1">
      <c r="B3" t="s">
        <v>5467</v>
      </c>
      <c r="F3" s="673" t="s">
        <v>5468</v>
      </c>
      <c r="G3" s="673" t="s">
        <v>5414</v>
      </c>
      <c r="H3" s="669" t="s">
        <v>5469</v>
      </c>
      <c r="I3" s="669" t="s">
        <v>5470</v>
      </c>
    </row>
    <row r="4" spans="2:9">
      <c r="B4" t="s">
        <v>52</v>
      </c>
      <c r="F4" s="673"/>
      <c r="G4" s="673"/>
      <c r="H4" s="669"/>
      <c r="I4" s="669"/>
    </row>
    <row r="5" spans="2:9" ht="10.8" thickBot="1">
      <c r="B5" t="s">
        <v>5493</v>
      </c>
      <c r="F5" s="485"/>
      <c r="G5" s="485"/>
      <c r="H5" s="10"/>
      <c r="I5" s="10"/>
    </row>
    <row r="6" spans="2:9" ht="10.8" thickTop="1">
      <c r="B6" s="481" t="s">
        <v>5494</v>
      </c>
      <c r="C6" s="481"/>
      <c r="D6" s="481"/>
      <c r="E6" s="481"/>
      <c r="F6" s="481"/>
      <c r="G6" s="481"/>
      <c r="H6" s="481"/>
      <c r="I6" s="481"/>
    </row>
    <row r="7" spans="2:9" ht="10.8" thickBot="1">
      <c r="B7" s="482" t="s">
        <v>5495</v>
      </c>
      <c r="C7" s="482"/>
      <c r="D7" s="482"/>
      <c r="E7" s="482"/>
      <c r="F7" s="482">
        <v>1</v>
      </c>
      <c r="G7" s="482" t="s">
        <v>330</v>
      </c>
      <c r="H7" s="482"/>
      <c r="I7" s="482">
        <f>H7*F7</f>
        <v>0</v>
      </c>
    </row>
    <row r="8" spans="2:9" ht="10.8" thickTop="1">
      <c r="B8" t="s">
        <v>5496</v>
      </c>
      <c r="I8" s="481"/>
    </row>
    <row r="9" spans="2:9" ht="10.8" thickBot="1">
      <c r="B9" t="s">
        <v>5497</v>
      </c>
      <c r="F9">
        <v>1</v>
      </c>
      <c r="G9" t="s">
        <v>330</v>
      </c>
      <c r="I9" s="482">
        <f>H9*F9</f>
        <v>0</v>
      </c>
    </row>
    <row r="10" spans="2:9" ht="10.8" thickTop="1">
      <c r="B10" s="481" t="s">
        <v>5498</v>
      </c>
      <c r="C10" s="481"/>
      <c r="D10" s="481"/>
      <c r="E10" s="481"/>
      <c r="F10" s="481"/>
      <c r="G10" s="481"/>
      <c r="H10" s="481"/>
      <c r="I10" s="481"/>
    </row>
    <row r="11" spans="2:9" ht="10.8" thickBot="1">
      <c r="B11" s="482" t="s">
        <v>5499</v>
      </c>
      <c r="C11" s="482"/>
      <c r="D11" s="482"/>
      <c r="E11" s="482"/>
      <c r="F11" s="482">
        <v>2</v>
      </c>
      <c r="G11" s="482" t="s">
        <v>330</v>
      </c>
      <c r="H11" s="482"/>
      <c r="I11" s="482">
        <f>H11*F11</f>
        <v>0</v>
      </c>
    </row>
    <row r="12" spans="2:9" ht="10.8" thickTop="1">
      <c r="B12" t="s">
        <v>5500</v>
      </c>
      <c r="I12" s="481"/>
    </row>
    <row r="13" spans="2:9" ht="10.8" thickBot="1">
      <c r="B13" t="s">
        <v>5501</v>
      </c>
      <c r="F13">
        <v>1</v>
      </c>
      <c r="G13" t="s">
        <v>330</v>
      </c>
      <c r="I13" s="482">
        <f>H13*F13</f>
        <v>0</v>
      </c>
    </row>
    <row r="14" spans="2:9" ht="10.8" thickTop="1">
      <c r="B14" s="481" t="s">
        <v>5502</v>
      </c>
      <c r="C14" s="481"/>
      <c r="D14" s="481"/>
      <c r="E14" s="481"/>
      <c r="F14" s="481"/>
      <c r="G14" s="481"/>
      <c r="H14" s="481"/>
      <c r="I14" s="481"/>
    </row>
    <row r="15" spans="2:9" ht="10.8" thickBot="1">
      <c r="B15" s="482" t="s">
        <v>5503</v>
      </c>
      <c r="C15" s="482"/>
      <c r="D15" s="482"/>
      <c r="E15" s="482"/>
      <c r="F15" s="482">
        <v>13</v>
      </c>
      <c r="G15" s="482" t="s">
        <v>5504</v>
      </c>
      <c r="H15" s="482"/>
      <c r="I15" s="482">
        <f>H15*F15</f>
        <v>0</v>
      </c>
    </row>
    <row r="16" spans="2:9" ht="10.8" thickTop="1">
      <c r="B16" t="s">
        <v>5505</v>
      </c>
      <c r="I16" s="481"/>
    </row>
    <row r="17" spans="2:9" ht="10.8" thickBot="1">
      <c r="B17" t="s">
        <v>5506</v>
      </c>
      <c r="F17">
        <v>1</v>
      </c>
      <c r="G17" t="s">
        <v>330</v>
      </c>
      <c r="I17" s="482">
        <f>H17*F17</f>
        <v>0</v>
      </c>
    </row>
    <row r="18" spans="2:9" ht="10.8" thickTop="1">
      <c r="B18" s="481" t="s">
        <v>5507</v>
      </c>
      <c r="C18" s="481"/>
      <c r="D18" s="481"/>
      <c r="E18" s="481"/>
      <c r="F18" s="481"/>
      <c r="G18" s="481"/>
      <c r="H18" s="481"/>
      <c r="I18" s="481"/>
    </row>
    <row r="19" spans="2:9" ht="10.8" thickBot="1">
      <c r="B19" s="482" t="s">
        <v>5489</v>
      </c>
      <c r="C19" s="482"/>
      <c r="D19" s="482"/>
      <c r="E19" s="482"/>
      <c r="F19" s="482">
        <v>1</v>
      </c>
      <c r="G19" s="482" t="s">
        <v>330</v>
      </c>
      <c r="H19" s="482"/>
      <c r="I19" s="482">
        <f>H19*F19</f>
        <v>0</v>
      </c>
    </row>
    <row r="20" spans="2:9" ht="10.8" thickTop="1">
      <c r="I20" s="481"/>
    </row>
    <row r="21" spans="2:9" ht="10.8" thickBot="1">
      <c r="B21" t="s">
        <v>5508</v>
      </c>
      <c r="I21" s="482"/>
    </row>
    <row r="22" spans="2:9" ht="10.8" thickTop="1">
      <c r="B22" s="481" t="s">
        <v>5494</v>
      </c>
      <c r="C22" s="481"/>
      <c r="D22" s="481"/>
      <c r="E22" s="481"/>
      <c r="F22" s="481"/>
      <c r="G22" s="481"/>
      <c r="H22" s="481"/>
      <c r="I22" s="481"/>
    </row>
    <row r="23" spans="2:9" ht="10.8" thickBot="1">
      <c r="B23" s="482" t="s">
        <v>5495</v>
      </c>
      <c r="C23" s="482"/>
      <c r="D23" s="482"/>
      <c r="E23" s="482"/>
      <c r="F23" s="482">
        <v>1</v>
      </c>
      <c r="G23" s="482" t="s">
        <v>330</v>
      </c>
      <c r="H23" s="482"/>
      <c r="I23" s="482">
        <f>H23*F23</f>
        <v>0</v>
      </c>
    </row>
    <row r="24" spans="2:9" ht="10.8" thickTop="1">
      <c r="B24" s="481" t="s">
        <v>5498</v>
      </c>
      <c r="C24" s="481"/>
      <c r="D24" s="481"/>
      <c r="E24" s="481"/>
      <c r="F24" s="481"/>
      <c r="G24" s="481"/>
      <c r="H24" s="481"/>
      <c r="I24" s="481"/>
    </row>
    <row r="25" spans="2:9" ht="10.8" thickBot="1">
      <c r="B25" s="482" t="s">
        <v>5499</v>
      </c>
      <c r="C25" s="482"/>
      <c r="D25" s="482"/>
      <c r="E25" s="482"/>
      <c r="F25" s="482">
        <v>1</v>
      </c>
      <c r="G25" s="482" t="s">
        <v>330</v>
      </c>
      <c r="H25" s="482"/>
      <c r="I25" s="482">
        <f>H25*F25</f>
        <v>0</v>
      </c>
    </row>
    <row r="26" spans="2:9" ht="10.8" thickTop="1">
      <c r="B26" t="s">
        <v>5496</v>
      </c>
      <c r="I26" s="481"/>
    </row>
    <row r="27" spans="2:9" ht="10.8" thickBot="1">
      <c r="B27" t="s">
        <v>5497</v>
      </c>
      <c r="F27">
        <v>1</v>
      </c>
      <c r="G27" t="s">
        <v>330</v>
      </c>
      <c r="I27" s="482">
        <f>H27*F27</f>
        <v>0</v>
      </c>
    </row>
    <row r="28" spans="2:9" ht="10.8" thickTop="1">
      <c r="B28" s="481" t="s">
        <v>5500</v>
      </c>
      <c r="C28" s="481"/>
      <c r="D28" s="481"/>
      <c r="E28" s="481"/>
      <c r="F28" s="481"/>
      <c r="G28" s="481"/>
      <c r="H28" s="481"/>
      <c r="I28" s="481"/>
    </row>
    <row r="29" spans="2:9" ht="10.8" thickBot="1">
      <c r="B29" s="482" t="s">
        <v>5501</v>
      </c>
      <c r="C29" s="482"/>
      <c r="D29" s="482"/>
      <c r="E29" s="482"/>
      <c r="F29" s="482">
        <v>1</v>
      </c>
      <c r="G29" s="482" t="s">
        <v>330</v>
      </c>
      <c r="H29" s="482"/>
      <c r="I29" s="482">
        <f>H29*F29</f>
        <v>0</v>
      </c>
    </row>
    <row r="30" spans="2:9" ht="10.8" thickTop="1">
      <c r="B30" s="481" t="s">
        <v>5502</v>
      </c>
      <c r="C30" s="481"/>
      <c r="D30" s="481"/>
      <c r="E30" s="481"/>
      <c r="F30" s="481"/>
      <c r="G30" s="481"/>
      <c r="H30" s="481"/>
      <c r="I30" s="481"/>
    </row>
    <row r="31" spans="2:9" ht="10.8" thickBot="1">
      <c r="B31" s="482" t="s">
        <v>5503</v>
      </c>
      <c r="C31" s="482"/>
      <c r="D31" s="482"/>
      <c r="E31" s="482"/>
      <c r="F31" s="482">
        <v>6</v>
      </c>
      <c r="G31" s="482" t="s">
        <v>5504</v>
      </c>
      <c r="H31" s="482"/>
      <c r="I31" s="482">
        <f>H31*F31</f>
        <v>0</v>
      </c>
    </row>
    <row r="32" spans="2:9" ht="10.8" thickTop="1">
      <c r="B32" t="s">
        <v>5505</v>
      </c>
      <c r="I32" s="481"/>
    </row>
    <row r="33" spans="2:9" ht="10.8" thickBot="1">
      <c r="B33" t="s">
        <v>5506</v>
      </c>
      <c r="F33">
        <v>1</v>
      </c>
      <c r="G33" t="s">
        <v>330</v>
      </c>
      <c r="I33" s="482">
        <f>H33*F33</f>
        <v>0</v>
      </c>
    </row>
    <row r="34" spans="2:9" ht="10.8" thickTop="1">
      <c r="B34" s="481" t="s">
        <v>5507</v>
      </c>
      <c r="C34" s="481"/>
      <c r="D34" s="481"/>
      <c r="E34" s="481"/>
      <c r="F34" s="481"/>
      <c r="G34" s="481"/>
      <c r="H34" s="481"/>
      <c r="I34" s="481"/>
    </row>
    <row r="35" spans="2:9" ht="10.8" thickBot="1">
      <c r="B35" s="482" t="s">
        <v>5489</v>
      </c>
      <c r="C35" s="482"/>
      <c r="D35" s="482"/>
      <c r="E35" s="482"/>
      <c r="F35" s="482">
        <v>1</v>
      </c>
      <c r="G35" s="482" t="s">
        <v>330</v>
      </c>
      <c r="H35" s="482"/>
      <c r="I35" s="482">
        <f>H35*F35</f>
        <v>0</v>
      </c>
    </row>
    <row r="36" spans="2:9" ht="10.8" thickTop="1">
      <c r="B36" s="481"/>
      <c r="C36" s="481"/>
      <c r="D36" s="481"/>
      <c r="E36" s="481"/>
      <c r="F36" s="481"/>
      <c r="G36" s="481"/>
      <c r="H36" s="481"/>
      <c r="I36" s="481"/>
    </row>
    <row r="37" spans="2:9" ht="10.8" thickBot="1">
      <c r="B37" s="482" t="s">
        <v>5509</v>
      </c>
      <c r="C37" s="482"/>
      <c r="D37" s="482"/>
      <c r="E37" s="482"/>
      <c r="F37" s="482"/>
      <c r="G37" s="482"/>
      <c r="H37" s="482"/>
      <c r="I37" s="482"/>
    </row>
    <row r="38" spans="2:9" ht="10.8" thickTop="1">
      <c r="B38" s="481" t="s">
        <v>5494</v>
      </c>
      <c r="C38" s="481"/>
      <c r="D38" s="481"/>
      <c r="E38" s="481"/>
      <c r="F38" s="481"/>
      <c r="G38" s="481"/>
      <c r="H38" s="481"/>
      <c r="I38" s="481"/>
    </row>
    <row r="39" spans="2:9" ht="10.8" thickBot="1">
      <c r="B39" s="482" t="s">
        <v>5495</v>
      </c>
      <c r="C39" s="482"/>
      <c r="D39" s="482"/>
      <c r="E39" s="482"/>
      <c r="F39" s="482">
        <v>1</v>
      </c>
      <c r="G39" s="482" t="s">
        <v>330</v>
      </c>
      <c r="H39" s="482"/>
      <c r="I39" s="482">
        <f>H39*F39</f>
        <v>0</v>
      </c>
    </row>
    <row r="40" spans="2:9" ht="10.8" thickTop="1">
      <c r="B40" s="481" t="s">
        <v>5498</v>
      </c>
      <c r="C40" s="481"/>
      <c r="D40" s="481"/>
      <c r="E40" s="481"/>
      <c r="F40" s="481"/>
      <c r="G40" s="481"/>
      <c r="H40" s="481"/>
      <c r="I40" s="481"/>
    </row>
    <row r="41" spans="2:9" ht="10.8" thickBot="1">
      <c r="B41" s="482" t="s">
        <v>5499</v>
      </c>
      <c r="C41" s="482"/>
      <c r="D41" s="482"/>
      <c r="E41" s="482"/>
      <c r="F41" s="482">
        <v>1</v>
      </c>
      <c r="G41" s="482" t="s">
        <v>330</v>
      </c>
      <c r="H41" s="482"/>
      <c r="I41" s="482">
        <f>H41*F41</f>
        <v>0</v>
      </c>
    </row>
    <row r="42" spans="2:9" ht="10.8" thickTop="1">
      <c r="B42" t="s">
        <v>5496</v>
      </c>
      <c r="I42" s="481"/>
    </row>
    <row r="43" spans="2:9" ht="10.8" thickBot="1">
      <c r="B43" s="482" t="s">
        <v>5497</v>
      </c>
      <c r="C43" s="482"/>
      <c r="D43" s="482"/>
      <c r="E43" s="482"/>
      <c r="F43" s="482">
        <v>1</v>
      </c>
      <c r="G43" s="482" t="s">
        <v>330</v>
      </c>
      <c r="H43" s="482"/>
      <c r="I43" s="482">
        <f>H43*F43</f>
        <v>0</v>
      </c>
    </row>
    <row r="44" spans="2:9" ht="10.8" thickTop="1">
      <c r="B44" t="s">
        <v>5500</v>
      </c>
      <c r="I44" s="481"/>
    </row>
    <row r="45" spans="2:9" ht="10.8" thickBot="1">
      <c r="B45" t="s">
        <v>5501</v>
      </c>
      <c r="F45">
        <v>1</v>
      </c>
      <c r="G45" t="s">
        <v>330</v>
      </c>
      <c r="I45" s="482">
        <f>H45*F45</f>
        <v>0</v>
      </c>
    </row>
    <row r="46" spans="2:9" ht="10.8" thickTop="1">
      <c r="B46" s="481" t="s">
        <v>5502</v>
      </c>
      <c r="C46" s="481"/>
      <c r="D46" s="481"/>
      <c r="E46" s="481"/>
      <c r="F46" s="481"/>
      <c r="G46" s="481"/>
      <c r="H46" s="481"/>
      <c r="I46" s="481"/>
    </row>
    <row r="47" spans="2:9" ht="10.8" thickBot="1">
      <c r="B47" s="482" t="s">
        <v>5503</v>
      </c>
      <c r="C47" s="482"/>
      <c r="D47" s="482"/>
      <c r="E47" s="482"/>
      <c r="F47" s="482">
        <v>6</v>
      </c>
      <c r="G47" s="482" t="s">
        <v>5504</v>
      </c>
      <c r="H47" s="482"/>
      <c r="I47" s="482">
        <f>H47*F47</f>
        <v>0</v>
      </c>
    </row>
    <row r="48" spans="2:9" ht="10.8" thickTop="1">
      <c r="B48" t="s">
        <v>5505</v>
      </c>
      <c r="I48" s="481"/>
    </row>
    <row r="49" spans="2:9" ht="10.8" thickBot="1">
      <c r="B49" t="s">
        <v>5506</v>
      </c>
      <c r="F49">
        <v>1</v>
      </c>
      <c r="G49" t="s">
        <v>330</v>
      </c>
      <c r="I49" s="482">
        <f>H49*F49</f>
        <v>0</v>
      </c>
    </row>
    <row r="50" spans="2:9" ht="10.8" thickTop="1">
      <c r="B50" s="481" t="s">
        <v>5507</v>
      </c>
      <c r="C50" s="481"/>
      <c r="D50" s="481"/>
      <c r="E50" s="481"/>
      <c r="F50" s="481"/>
      <c r="G50" s="481"/>
      <c r="H50" s="481"/>
      <c r="I50" s="481"/>
    </row>
    <row r="51" spans="2:9" ht="10.8" thickBot="1">
      <c r="B51" s="482" t="s">
        <v>5489</v>
      </c>
      <c r="C51" s="482"/>
      <c r="D51" s="482"/>
      <c r="E51" s="482"/>
      <c r="F51" s="482">
        <v>1</v>
      </c>
      <c r="G51" s="482" t="s">
        <v>330</v>
      </c>
      <c r="H51" s="482"/>
      <c r="I51" s="482">
        <f>H51*F51</f>
        <v>0</v>
      </c>
    </row>
    <row r="52" spans="2:9" ht="10.8" thickTop="1">
      <c r="I52" s="481"/>
    </row>
    <row r="53" spans="2:9" ht="10.8" thickBot="1">
      <c r="B53" t="s">
        <v>5510</v>
      </c>
      <c r="I53" s="482"/>
    </row>
    <row r="54" spans="2:9" ht="10.8" thickTop="1">
      <c r="B54" s="481" t="s">
        <v>5494</v>
      </c>
      <c r="C54" s="481"/>
      <c r="D54" s="481"/>
      <c r="E54" s="481"/>
      <c r="F54" s="481"/>
      <c r="G54" s="481"/>
      <c r="H54" s="481"/>
      <c r="I54" s="481"/>
    </row>
    <row r="55" spans="2:9" ht="10.8" thickBot="1">
      <c r="B55" s="482" t="s">
        <v>5495</v>
      </c>
      <c r="C55" s="482"/>
      <c r="D55" s="482"/>
      <c r="E55" s="482"/>
      <c r="F55" s="482">
        <v>1</v>
      </c>
      <c r="G55" s="482" t="s">
        <v>330</v>
      </c>
      <c r="H55" s="482"/>
      <c r="I55" s="482">
        <f>H55*F55</f>
        <v>0</v>
      </c>
    </row>
    <row r="56" spans="2:9" ht="10.8" thickTop="1">
      <c r="B56" s="481" t="s">
        <v>5498</v>
      </c>
      <c r="C56" s="481"/>
      <c r="D56" s="481"/>
      <c r="E56" s="481"/>
      <c r="F56" s="481"/>
      <c r="G56" s="481"/>
      <c r="H56" s="481"/>
      <c r="I56" s="481"/>
    </row>
    <row r="57" spans="2:9" ht="10.8" thickBot="1">
      <c r="B57" s="482" t="s">
        <v>5499</v>
      </c>
      <c r="C57" s="482"/>
      <c r="D57" s="482"/>
      <c r="E57" s="482"/>
      <c r="F57" s="482">
        <v>1</v>
      </c>
      <c r="G57" s="482" t="s">
        <v>330</v>
      </c>
      <c r="H57" s="482"/>
      <c r="I57" s="482">
        <f>H57*F57</f>
        <v>0</v>
      </c>
    </row>
    <row r="58" spans="2:9" ht="10.8" thickTop="1">
      <c r="B58" t="s">
        <v>5496</v>
      </c>
      <c r="I58" s="481"/>
    </row>
    <row r="59" spans="2:9" ht="10.8" thickBot="1">
      <c r="B59" s="482" t="s">
        <v>5497</v>
      </c>
      <c r="C59" s="482"/>
      <c r="D59" s="482"/>
      <c r="E59" s="482"/>
      <c r="F59" s="482">
        <v>1</v>
      </c>
      <c r="G59" s="482" t="s">
        <v>330</v>
      </c>
      <c r="H59" s="482"/>
      <c r="I59" s="482">
        <f>H59*F59</f>
        <v>0</v>
      </c>
    </row>
    <row r="60" spans="2:9" ht="10.8" thickTop="1">
      <c r="B60" t="s">
        <v>5500</v>
      </c>
      <c r="I60" s="481"/>
    </row>
    <row r="61" spans="2:9" ht="10.8" thickBot="1">
      <c r="B61" s="482" t="s">
        <v>5501</v>
      </c>
      <c r="C61" s="482"/>
      <c r="D61" s="482"/>
      <c r="E61" s="482"/>
      <c r="F61" s="482">
        <v>1</v>
      </c>
      <c r="G61" s="482" t="s">
        <v>330</v>
      </c>
      <c r="H61" s="482"/>
      <c r="I61" s="482">
        <f>H61*F61</f>
        <v>0</v>
      </c>
    </row>
    <row r="62" spans="2:9" ht="10.8" thickTop="1">
      <c r="B62" s="481" t="s">
        <v>5502</v>
      </c>
      <c r="C62" s="481"/>
      <c r="D62" s="481"/>
      <c r="E62" s="481"/>
      <c r="F62" s="481"/>
      <c r="G62" s="481"/>
      <c r="H62" s="481"/>
      <c r="I62" s="481"/>
    </row>
    <row r="63" spans="2:9" ht="10.8" thickBot="1">
      <c r="B63" s="482" t="s">
        <v>5503</v>
      </c>
      <c r="C63" s="482"/>
      <c r="D63" s="482"/>
      <c r="E63" s="482"/>
      <c r="F63" s="482">
        <v>8</v>
      </c>
      <c r="G63" s="482" t="s">
        <v>5504</v>
      </c>
      <c r="H63" s="482"/>
      <c r="I63" s="482">
        <f>H63*F63</f>
        <v>0</v>
      </c>
    </row>
    <row r="64" spans="2:9" ht="10.8" thickTop="1">
      <c r="B64" t="s">
        <v>5505</v>
      </c>
      <c r="I64" s="481"/>
    </row>
    <row r="65" spans="2:9" ht="10.8" thickBot="1">
      <c r="B65" t="s">
        <v>5506</v>
      </c>
      <c r="F65">
        <v>1</v>
      </c>
      <c r="G65" t="s">
        <v>330</v>
      </c>
      <c r="I65" s="482">
        <f>H65*F65</f>
        <v>0</v>
      </c>
    </row>
    <row r="66" spans="2:9" ht="10.8" thickTop="1">
      <c r="B66" s="481" t="s">
        <v>5507</v>
      </c>
      <c r="C66" s="481"/>
      <c r="D66" s="481"/>
      <c r="E66" s="481"/>
      <c r="F66" s="481"/>
      <c r="G66" s="481"/>
      <c r="H66" s="481"/>
      <c r="I66" s="481"/>
    </row>
    <row r="67" spans="2:9" ht="10.8" thickBot="1">
      <c r="B67" s="482" t="s">
        <v>5489</v>
      </c>
      <c r="C67" s="482"/>
      <c r="D67" s="482"/>
      <c r="E67" s="482"/>
      <c r="F67" s="482">
        <v>1</v>
      </c>
      <c r="G67" s="482" t="s">
        <v>330</v>
      </c>
      <c r="H67" s="482"/>
      <c r="I67" s="482">
        <f>H67*F67</f>
        <v>0</v>
      </c>
    </row>
    <row r="68" spans="2:9" ht="10.8" thickTop="1">
      <c r="I68" s="481"/>
    </row>
    <row r="69" spans="2:9" ht="10.8" thickBot="1">
      <c r="B69" t="s">
        <v>5511</v>
      </c>
      <c r="I69" s="482"/>
    </row>
    <row r="70" spans="2:9" ht="10.8" thickTop="1">
      <c r="B70" s="481" t="s">
        <v>5494</v>
      </c>
      <c r="C70" s="481"/>
      <c r="D70" s="481"/>
      <c r="E70" s="481"/>
      <c r="F70" s="481"/>
      <c r="G70" s="481"/>
      <c r="H70" s="481"/>
      <c r="I70" s="481"/>
    </row>
    <row r="71" spans="2:9" ht="10.8" thickBot="1">
      <c r="B71" s="482" t="s">
        <v>5495</v>
      </c>
      <c r="C71" s="482"/>
      <c r="D71" s="482"/>
      <c r="E71" s="482"/>
      <c r="F71" s="482">
        <v>1</v>
      </c>
      <c r="G71" s="482" t="s">
        <v>330</v>
      </c>
      <c r="H71" s="482"/>
      <c r="I71" s="482">
        <f>H71*F71</f>
        <v>0</v>
      </c>
    </row>
    <row r="72" spans="2:9" ht="10.8" thickTop="1">
      <c r="B72" t="s">
        <v>5496</v>
      </c>
      <c r="I72" s="481"/>
    </row>
    <row r="73" spans="2:9" ht="10.8" thickBot="1">
      <c r="B73" s="482" t="s">
        <v>5497</v>
      </c>
      <c r="C73" s="482"/>
      <c r="D73" s="482"/>
      <c r="E73" s="482"/>
      <c r="F73" s="482">
        <v>1</v>
      </c>
      <c r="G73" s="482" t="s">
        <v>330</v>
      </c>
      <c r="H73" s="482"/>
      <c r="I73" s="482">
        <f>H73*F73</f>
        <v>0</v>
      </c>
    </row>
    <row r="74" spans="2:9" ht="10.8" thickTop="1">
      <c r="B74" t="s">
        <v>5500</v>
      </c>
      <c r="I74" s="481"/>
    </row>
    <row r="75" spans="2:9" ht="10.8" thickBot="1">
      <c r="B75" s="482" t="s">
        <v>5501</v>
      </c>
      <c r="C75" s="482"/>
      <c r="D75" s="482"/>
      <c r="E75" s="482"/>
      <c r="F75" s="482">
        <v>1</v>
      </c>
      <c r="G75" s="482" t="s">
        <v>330</v>
      </c>
      <c r="H75" s="482"/>
      <c r="I75" s="482">
        <f>H75*F75</f>
        <v>0</v>
      </c>
    </row>
    <row r="76" spans="2:9" ht="10.8" thickTop="1">
      <c r="B76" s="481" t="s">
        <v>5502</v>
      </c>
      <c r="C76" s="481"/>
      <c r="D76" s="481"/>
      <c r="E76" s="481"/>
      <c r="F76" s="481"/>
      <c r="G76" s="481"/>
      <c r="H76" s="481"/>
      <c r="I76" s="481"/>
    </row>
    <row r="77" spans="2:9" ht="10.8" thickBot="1">
      <c r="B77" s="482" t="s">
        <v>5503</v>
      </c>
      <c r="C77" s="482"/>
      <c r="D77" s="482"/>
      <c r="E77" s="482"/>
      <c r="F77" s="482">
        <v>5</v>
      </c>
      <c r="G77" s="482" t="s">
        <v>5504</v>
      </c>
      <c r="H77" s="482"/>
      <c r="I77" s="482">
        <f>H77*F77</f>
        <v>0</v>
      </c>
    </row>
    <row r="78" spans="2:9" ht="10.8" thickTop="1">
      <c r="B78" t="s">
        <v>5505</v>
      </c>
      <c r="I78" s="481"/>
    </row>
    <row r="79" spans="2:9" ht="10.8" thickBot="1">
      <c r="B79" s="482" t="s">
        <v>5506</v>
      </c>
      <c r="C79" s="482"/>
      <c r="D79" s="482"/>
      <c r="E79" s="482"/>
      <c r="F79" s="482">
        <v>1</v>
      </c>
      <c r="G79" s="482" t="s">
        <v>330</v>
      </c>
      <c r="H79" s="482"/>
      <c r="I79" s="482">
        <f>H79*F79</f>
        <v>0</v>
      </c>
    </row>
    <row r="80" spans="2:9" ht="10.8" thickTop="1">
      <c r="B80" s="481" t="s">
        <v>5507</v>
      </c>
      <c r="C80" s="481"/>
      <c r="D80" s="481"/>
      <c r="E80" s="481"/>
      <c r="F80" s="481"/>
      <c r="G80" s="481"/>
      <c r="H80" s="481"/>
      <c r="I80" s="481"/>
    </row>
    <row r="81" spans="2:9" ht="10.8" thickBot="1">
      <c r="B81" s="482" t="s">
        <v>5489</v>
      </c>
      <c r="C81" s="482"/>
      <c r="D81" s="482"/>
      <c r="E81" s="482"/>
      <c r="F81" s="482">
        <v>1</v>
      </c>
      <c r="G81" s="482" t="s">
        <v>330</v>
      </c>
      <c r="H81" s="482"/>
      <c r="I81" s="482">
        <f>H81*F81</f>
        <v>0</v>
      </c>
    </row>
    <row r="82" spans="2:9" ht="10.8" thickTop="1">
      <c r="B82" s="481"/>
      <c r="C82" s="481"/>
      <c r="D82" s="481"/>
      <c r="E82" s="481"/>
      <c r="F82" s="481"/>
      <c r="G82" s="481"/>
      <c r="H82" s="481"/>
      <c r="I82" s="481"/>
    </row>
    <row r="83" spans="2:9" ht="10.8" thickBot="1">
      <c r="B83" t="s">
        <v>5512</v>
      </c>
      <c r="I83" s="482"/>
    </row>
    <row r="84" spans="2:9" ht="10.8" thickTop="1">
      <c r="B84" s="481" t="s">
        <v>5494</v>
      </c>
      <c r="C84" s="481"/>
      <c r="D84" s="481"/>
      <c r="E84" s="481"/>
      <c r="F84" s="481"/>
      <c r="G84" s="481"/>
      <c r="H84" s="481"/>
      <c r="I84" s="481"/>
    </row>
    <row r="85" spans="2:9" ht="10.8" thickBot="1">
      <c r="B85" s="482" t="s">
        <v>5495</v>
      </c>
      <c r="C85" s="482"/>
      <c r="D85" s="482"/>
      <c r="E85" s="482"/>
      <c r="F85" s="482">
        <v>1</v>
      </c>
      <c r="G85" s="482" t="s">
        <v>330</v>
      </c>
      <c r="H85" s="482"/>
      <c r="I85" s="482">
        <f>H85*F85</f>
        <v>0</v>
      </c>
    </row>
    <row r="86" spans="2:9" ht="10.8" thickTop="1">
      <c r="B86" s="481" t="s">
        <v>5498</v>
      </c>
      <c r="C86" s="481"/>
      <c r="D86" s="481"/>
      <c r="E86" s="481"/>
      <c r="F86" s="481"/>
      <c r="G86" s="481"/>
      <c r="H86" s="481"/>
      <c r="I86" s="481"/>
    </row>
    <row r="87" spans="2:9" ht="10.8" thickBot="1">
      <c r="B87" s="482" t="s">
        <v>5499</v>
      </c>
      <c r="C87" s="482"/>
      <c r="D87" s="482"/>
      <c r="E87" s="482"/>
      <c r="F87" s="482">
        <v>1</v>
      </c>
      <c r="G87" s="482" t="s">
        <v>330</v>
      </c>
      <c r="H87" s="482"/>
      <c r="I87" s="482">
        <f>H87*F87</f>
        <v>0</v>
      </c>
    </row>
    <row r="88" spans="2:9" ht="10.8" thickTop="1">
      <c r="B88" t="s">
        <v>5496</v>
      </c>
      <c r="I88" s="481"/>
    </row>
    <row r="89" spans="2:9" ht="10.8" thickBot="1">
      <c r="B89" s="482" t="s">
        <v>5497</v>
      </c>
      <c r="C89" s="482"/>
      <c r="D89" s="482"/>
      <c r="E89" s="482"/>
      <c r="F89" s="482">
        <v>1</v>
      </c>
      <c r="G89" s="482" t="s">
        <v>330</v>
      </c>
      <c r="H89" s="482"/>
      <c r="I89" s="482">
        <f>H89*F89</f>
        <v>0</v>
      </c>
    </row>
    <row r="90" spans="2:9" ht="10.8" thickTop="1">
      <c r="B90" t="s">
        <v>5500</v>
      </c>
      <c r="I90" s="481"/>
    </row>
    <row r="91" spans="2:9" ht="10.8" thickBot="1">
      <c r="B91" s="482" t="s">
        <v>5501</v>
      </c>
      <c r="C91" s="482"/>
      <c r="D91" s="482"/>
      <c r="E91" s="482"/>
      <c r="F91" s="482">
        <v>1</v>
      </c>
      <c r="G91" s="482" t="s">
        <v>330</v>
      </c>
      <c r="H91" s="482"/>
      <c r="I91" s="482">
        <f>H91*F91</f>
        <v>0</v>
      </c>
    </row>
    <row r="92" spans="2:9" ht="10.8" thickTop="1">
      <c r="B92" s="481" t="s">
        <v>5502</v>
      </c>
      <c r="C92" s="481"/>
      <c r="D92" s="481"/>
      <c r="E92" s="481"/>
      <c r="F92" s="481"/>
      <c r="G92" s="481"/>
      <c r="H92" s="481"/>
      <c r="I92" s="481"/>
    </row>
    <row r="93" spans="2:9" ht="10.8" thickBot="1">
      <c r="B93" s="482" t="s">
        <v>5503</v>
      </c>
      <c r="C93" s="482"/>
      <c r="D93" s="482"/>
      <c r="E93" s="482"/>
      <c r="F93" s="482">
        <v>6.5</v>
      </c>
      <c r="G93" s="482" t="s">
        <v>5504</v>
      </c>
      <c r="H93" s="482"/>
      <c r="I93" s="482">
        <f>H93*F93</f>
        <v>0</v>
      </c>
    </row>
    <row r="94" spans="2:9" ht="10.8" thickTop="1">
      <c r="B94" t="s">
        <v>5505</v>
      </c>
      <c r="I94" s="481"/>
    </row>
    <row r="95" spans="2:9" ht="10.8" thickBot="1">
      <c r="B95" s="482" t="s">
        <v>5506</v>
      </c>
      <c r="C95" s="482"/>
      <c r="D95" s="482"/>
      <c r="E95" s="482"/>
      <c r="F95" s="482">
        <v>1</v>
      </c>
      <c r="G95" s="482" t="s">
        <v>330</v>
      </c>
      <c r="H95" s="482"/>
      <c r="I95" s="482">
        <f>H95*F95</f>
        <v>0</v>
      </c>
    </row>
    <row r="96" spans="2:9" ht="10.8" thickTop="1">
      <c r="B96" s="481" t="s">
        <v>5507</v>
      </c>
      <c r="C96" s="481"/>
      <c r="D96" s="481"/>
      <c r="E96" s="481"/>
      <c r="F96" s="481"/>
      <c r="G96" s="481"/>
      <c r="H96" s="481"/>
      <c r="I96" s="481"/>
    </row>
    <row r="97" spans="2:9" ht="10.8" thickBot="1">
      <c r="B97" s="482" t="s">
        <v>5489</v>
      </c>
      <c r="C97" s="482"/>
      <c r="D97" s="482"/>
      <c r="E97" s="482"/>
      <c r="F97" s="482">
        <v>1</v>
      </c>
      <c r="G97" s="482" t="s">
        <v>330</v>
      </c>
      <c r="H97" s="482"/>
      <c r="I97" s="482">
        <f>H97*F97</f>
        <v>0</v>
      </c>
    </row>
    <row r="98" spans="2:9" ht="10.8" thickTop="1"/>
    <row r="99" spans="2:9" ht="10.8" thickBot="1">
      <c r="B99" t="s">
        <v>5513</v>
      </c>
    </row>
    <row r="100" spans="2:9" ht="10.8" thickTop="1">
      <c r="B100" s="481" t="s">
        <v>5514</v>
      </c>
      <c r="C100" s="481"/>
      <c r="D100" s="481"/>
      <c r="E100" s="481"/>
      <c r="F100" s="481"/>
      <c r="G100" s="481"/>
      <c r="H100" s="481"/>
      <c r="I100" s="481"/>
    </row>
    <row r="101" spans="2:9" ht="10.8" thickBot="1">
      <c r="B101" s="482" t="s">
        <v>5490</v>
      </c>
      <c r="C101" s="482"/>
      <c r="D101" s="482"/>
      <c r="E101" s="482"/>
      <c r="F101" s="482">
        <v>1</v>
      </c>
      <c r="G101" s="482" t="s">
        <v>330</v>
      </c>
      <c r="H101" s="482"/>
      <c r="I101">
        <f>H101*F101</f>
        <v>0</v>
      </c>
    </row>
    <row r="102" spans="2:9" ht="10.8" thickTop="1">
      <c r="B102" t="s">
        <v>5515</v>
      </c>
      <c r="I102" s="481"/>
    </row>
    <row r="103" spans="2:9" ht="10.8" thickBot="1">
      <c r="B103" s="482" t="s">
        <v>5492</v>
      </c>
      <c r="C103" s="482"/>
      <c r="D103" s="482"/>
      <c r="E103" s="482"/>
      <c r="F103" s="482">
        <v>1</v>
      </c>
      <c r="G103" s="482" t="s">
        <v>330</v>
      </c>
      <c r="H103" s="482"/>
      <c r="I103" s="482">
        <f t="shared" ref="I103" si="0">H103*F103</f>
        <v>0</v>
      </c>
    </row>
    <row r="104" spans="2:9" ht="11.4" thickTop="1" thickBot="1"/>
    <row r="105" spans="2:9" ht="11.4" thickTop="1" thickBot="1">
      <c r="H105" s="483" t="s">
        <v>5516</v>
      </c>
      <c r="I105" s="484">
        <f>SUM(I7:I103)</f>
        <v>0</v>
      </c>
    </row>
    <row r="106" spans="2:9" ht="10.8"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3:H86"/>
  <sheetViews>
    <sheetView topLeftCell="A20" workbookViewId="0">
      <selection activeCell="E63" sqref="E63:E70"/>
    </sheetView>
  </sheetViews>
  <sheetFormatPr defaultColWidth="10.42578125" defaultRowHeight="10.199999999999999"/>
  <cols>
    <col min="1" max="1" width="10.42578125" style="486"/>
    <col min="2" max="2" width="80.7109375" style="486" customWidth="1"/>
    <col min="3" max="7" width="10.42578125" style="486"/>
    <col min="8" max="8" width="14.7109375" style="486" customWidth="1"/>
    <col min="9" max="16384" width="10.42578125" style="486"/>
  </cols>
  <sheetData>
    <row r="3" spans="1:8" ht="17.399999999999999">
      <c r="B3" s="487" t="s">
        <v>5517</v>
      </c>
    </row>
    <row r="5" spans="1:8">
      <c r="A5" s="488"/>
      <c r="B5" s="489"/>
      <c r="C5" s="490"/>
    </row>
    <row r="6" spans="1:8">
      <c r="A6" s="488"/>
      <c r="B6" s="491"/>
      <c r="C6" s="492"/>
      <c r="D6" s="493"/>
      <c r="E6" s="494"/>
      <c r="F6" s="494"/>
      <c r="G6" s="494"/>
      <c r="H6" s="494"/>
    </row>
    <row r="8" spans="1:8">
      <c r="A8" s="495"/>
      <c r="B8" s="495"/>
      <c r="C8" s="495"/>
      <c r="D8" s="495"/>
      <c r="E8" s="495"/>
      <c r="F8" s="495"/>
      <c r="G8" s="495"/>
      <c r="H8" s="495"/>
    </row>
    <row r="9" spans="1:8">
      <c r="A9" s="496" t="s">
        <v>5518</v>
      </c>
      <c r="B9" s="496"/>
      <c r="C9" s="496"/>
      <c r="D9" s="497"/>
      <c r="E9" s="497"/>
      <c r="F9" s="497"/>
      <c r="G9" s="497"/>
      <c r="H9" s="497"/>
    </row>
    <row r="10" spans="1:8">
      <c r="A10" s="498" t="s">
        <v>5139</v>
      </c>
      <c r="B10" s="499" t="s">
        <v>5519</v>
      </c>
      <c r="C10" s="499"/>
      <c r="D10" s="500"/>
      <c r="E10" s="501" t="s">
        <v>5520</v>
      </c>
      <c r="F10" s="676" t="s">
        <v>5521</v>
      </c>
      <c r="G10" s="676"/>
      <c r="H10" s="502" t="s">
        <v>5142</v>
      </c>
    </row>
    <row r="11" spans="1:8">
      <c r="A11" s="503"/>
      <c r="B11" s="503"/>
      <c r="C11" s="503"/>
      <c r="D11" s="504"/>
      <c r="E11" s="505"/>
      <c r="F11" s="504"/>
      <c r="G11" s="504"/>
      <c r="H11" s="505"/>
    </row>
    <row r="12" spans="1:8">
      <c r="A12" s="506"/>
      <c r="B12" s="507" t="s">
        <v>5522</v>
      </c>
      <c r="C12" s="303"/>
      <c r="D12" s="303"/>
      <c r="E12" s="508"/>
      <c r="F12" s="509">
        <v>2</v>
      </c>
      <c r="G12" s="303" t="s">
        <v>330</v>
      </c>
      <c r="H12" s="510">
        <f t="shared" ref="H12:H26" si="0">SUM(E12*F12)</f>
        <v>0</v>
      </c>
    </row>
    <row r="13" spans="1:8">
      <c r="A13" s="506" t="s">
        <v>5523</v>
      </c>
      <c r="B13" s="507" t="s">
        <v>5524</v>
      </c>
      <c r="C13" s="303"/>
      <c r="D13" s="303"/>
      <c r="E13" s="508"/>
      <c r="F13" s="509">
        <v>2</v>
      </c>
      <c r="G13" s="303" t="s">
        <v>330</v>
      </c>
      <c r="H13" s="510">
        <f t="shared" si="0"/>
        <v>0</v>
      </c>
    </row>
    <row r="14" spans="1:8">
      <c r="A14" s="506" t="s">
        <v>5525</v>
      </c>
      <c r="B14" s="507" t="s">
        <v>5526</v>
      </c>
      <c r="C14" s="303"/>
      <c r="D14" s="303"/>
      <c r="E14" s="508"/>
      <c r="F14" s="509">
        <v>2</v>
      </c>
      <c r="G14" s="303" t="s">
        <v>330</v>
      </c>
      <c r="H14" s="510">
        <f t="shared" si="0"/>
        <v>0</v>
      </c>
    </row>
    <row r="15" spans="1:8">
      <c r="A15" s="506" t="s">
        <v>5527</v>
      </c>
      <c r="B15" s="507" t="s">
        <v>5528</v>
      </c>
      <c r="C15" s="303"/>
      <c r="D15" s="303"/>
      <c r="E15" s="508"/>
      <c r="F15" s="509">
        <v>2</v>
      </c>
      <c r="G15" s="303" t="s">
        <v>330</v>
      </c>
      <c r="H15" s="510">
        <f t="shared" si="0"/>
        <v>0</v>
      </c>
    </row>
    <row r="16" spans="1:8">
      <c r="A16" s="506" t="s">
        <v>5529</v>
      </c>
      <c r="B16" s="507" t="s">
        <v>5530</v>
      </c>
      <c r="C16" s="303"/>
      <c r="D16" s="303"/>
      <c r="E16" s="508"/>
      <c r="F16" s="509">
        <v>1</v>
      </c>
      <c r="G16" s="303" t="s">
        <v>330</v>
      </c>
      <c r="H16" s="510">
        <f t="shared" si="0"/>
        <v>0</v>
      </c>
    </row>
    <row r="17" spans="1:8">
      <c r="A17" s="506" t="s">
        <v>5531</v>
      </c>
      <c r="B17" s="507" t="s">
        <v>5532</v>
      </c>
      <c r="C17" s="303"/>
      <c r="D17" s="303"/>
      <c r="E17" s="508"/>
      <c r="F17" s="509">
        <v>1</v>
      </c>
      <c r="G17" s="303" t="s">
        <v>330</v>
      </c>
      <c r="H17" s="510">
        <f t="shared" si="0"/>
        <v>0</v>
      </c>
    </row>
    <row r="18" spans="1:8">
      <c r="A18" s="506" t="s">
        <v>5533</v>
      </c>
      <c r="B18" s="507" t="s">
        <v>5534</v>
      </c>
      <c r="C18" s="303"/>
      <c r="D18" s="303"/>
      <c r="E18" s="508"/>
      <c r="F18" s="509">
        <v>1</v>
      </c>
      <c r="G18" s="303" t="s">
        <v>330</v>
      </c>
      <c r="H18" s="510">
        <f t="shared" si="0"/>
        <v>0</v>
      </c>
    </row>
    <row r="19" spans="1:8">
      <c r="A19" s="506" t="s">
        <v>5535</v>
      </c>
      <c r="B19" s="507" t="s">
        <v>5536</v>
      </c>
      <c r="C19" s="303"/>
      <c r="D19" s="303"/>
      <c r="E19" s="508"/>
      <c r="F19" s="509">
        <v>2</v>
      </c>
      <c r="G19" s="303" t="s">
        <v>330</v>
      </c>
      <c r="H19" s="510">
        <f t="shared" si="0"/>
        <v>0</v>
      </c>
    </row>
    <row r="20" spans="1:8">
      <c r="A20" s="506" t="s">
        <v>5537</v>
      </c>
      <c r="B20" s="507" t="s">
        <v>5538</v>
      </c>
      <c r="C20" s="303"/>
      <c r="D20" s="303"/>
      <c r="E20" s="508"/>
      <c r="F20" s="509">
        <v>2</v>
      </c>
      <c r="G20" s="303" t="s">
        <v>330</v>
      </c>
      <c r="H20" s="510">
        <f t="shared" si="0"/>
        <v>0</v>
      </c>
    </row>
    <row r="21" spans="1:8">
      <c r="A21" s="506" t="s">
        <v>5539</v>
      </c>
      <c r="B21" s="507" t="s">
        <v>5540</v>
      </c>
      <c r="C21" s="303"/>
      <c r="D21" s="303"/>
      <c r="E21" s="508"/>
      <c r="F21" s="509">
        <v>2</v>
      </c>
      <c r="G21" s="303" t="s">
        <v>330</v>
      </c>
      <c r="H21" s="510">
        <f t="shared" si="0"/>
        <v>0</v>
      </c>
    </row>
    <row r="22" spans="1:8" ht="20.399999999999999">
      <c r="A22" s="506" t="s">
        <v>5541</v>
      </c>
      <c r="B22" s="507" t="s">
        <v>5542</v>
      </c>
      <c r="C22" s="303"/>
      <c r="D22" s="303"/>
      <c r="E22" s="508"/>
      <c r="F22" s="509">
        <v>2</v>
      </c>
      <c r="G22" s="303" t="s">
        <v>330</v>
      </c>
      <c r="H22" s="510">
        <f t="shared" si="0"/>
        <v>0</v>
      </c>
    </row>
    <row r="23" spans="1:8" ht="20.399999999999999">
      <c r="A23" s="506" t="s">
        <v>5543</v>
      </c>
      <c r="B23" s="507" t="s">
        <v>5544</v>
      </c>
      <c r="C23" s="303"/>
      <c r="D23" s="303"/>
      <c r="E23" s="508"/>
      <c r="F23" s="509">
        <v>2</v>
      </c>
      <c r="G23" s="303" t="s">
        <v>330</v>
      </c>
      <c r="H23" s="510">
        <f t="shared" si="0"/>
        <v>0</v>
      </c>
    </row>
    <row r="24" spans="1:8">
      <c r="A24" s="506" t="s">
        <v>5545</v>
      </c>
      <c r="B24" s="507" t="s">
        <v>5546</v>
      </c>
      <c r="C24" s="303"/>
      <c r="D24" s="303"/>
      <c r="E24" s="508"/>
      <c r="F24" s="509">
        <v>2</v>
      </c>
      <c r="G24" s="303" t="s">
        <v>330</v>
      </c>
      <c r="H24" s="510">
        <f t="shared" si="0"/>
        <v>0</v>
      </c>
    </row>
    <row r="25" spans="1:8">
      <c r="A25" s="506" t="s">
        <v>5547</v>
      </c>
      <c r="B25" s="507" t="s">
        <v>5548</v>
      </c>
      <c r="C25" s="303"/>
      <c r="D25" s="303"/>
      <c r="E25" s="508"/>
      <c r="F25" s="509">
        <v>4</v>
      </c>
      <c r="G25" s="303" t="s">
        <v>330</v>
      </c>
      <c r="H25" s="510">
        <f t="shared" si="0"/>
        <v>0</v>
      </c>
    </row>
    <row r="26" spans="1:8">
      <c r="A26" s="506"/>
      <c r="B26" s="507" t="s">
        <v>5549</v>
      </c>
      <c r="C26" s="303"/>
      <c r="D26" s="303"/>
      <c r="E26" s="508"/>
      <c r="F26" s="509">
        <v>1</v>
      </c>
      <c r="G26" s="303" t="s">
        <v>330</v>
      </c>
      <c r="H26" s="510">
        <f t="shared" si="0"/>
        <v>0</v>
      </c>
    </row>
    <row r="27" spans="1:8">
      <c r="B27" s="511"/>
      <c r="C27" s="511"/>
      <c r="D27" s="511"/>
      <c r="E27" s="511"/>
      <c r="F27" s="511"/>
      <c r="G27" s="511"/>
      <c r="H27" s="511"/>
    </row>
    <row r="28" spans="1:8">
      <c r="A28" s="512"/>
    </row>
    <row r="29" spans="1:8">
      <c r="B29" s="493" t="s">
        <v>5516</v>
      </c>
      <c r="C29" s="316"/>
      <c r="D29" s="303"/>
      <c r="E29" s="303"/>
      <c r="F29" s="303"/>
      <c r="G29" s="674">
        <f>SUM(H12:H26)</f>
        <v>0</v>
      </c>
      <c r="H29" s="674"/>
    </row>
    <row r="30" spans="1:8">
      <c r="A30" s="495"/>
      <c r="B30" s="495"/>
      <c r="C30" s="495"/>
      <c r="D30" s="495"/>
      <c r="E30" s="495"/>
      <c r="F30" s="495"/>
      <c r="G30" s="495"/>
      <c r="H30" s="495"/>
    </row>
    <row r="31" spans="1:8">
      <c r="A31" s="496" t="s">
        <v>5550</v>
      </c>
      <c r="B31" s="496"/>
      <c r="C31" s="496"/>
      <c r="D31" s="497"/>
      <c r="E31" s="497"/>
      <c r="F31" s="497"/>
      <c r="G31" s="497"/>
      <c r="H31" s="497"/>
    </row>
    <row r="32" spans="1:8">
      <c r="A32" s="498" t="s">
        <v>5139</v>
      </c>
      <c r="B32" s="499" t="s">
        <v>5519</v>
      </c>
      <c r="C32" s="499"/>
      <c r="D32" s="500"/>
      <c r="E32" s="501" t="s">
        <v>5520</v>
      </c>
      <c r="F32" s="676" t="s">
        <v>5521</v>
      </c>
      <c r="G32" s="676"/>
      <c r="H32" s="502" t="s">
        <v>5142</v>
      </c>
    </row>
    <row r="33" spans="1:8">
      <c r="A33" s="503"/>
      <c r="B33" s="503"/>
      <c r="C33" s="503"/>
      <c r="D33" s="504"/>
      <c r="E33" s="505"/>
      <c r="F33" s="504"/>
      <c r="G33" s="504"/>
      <c r="H33" s="505"/>
    </row>
    <row r="34" spans="1:8">
      <c r="A34" s="506"/>
      <c r="B34" s="507" t="s">
        <v>5551</v>
      </c>
      <c r="C34" s="303"/>
      <c r="D34" s="303"/>
      <c r="E34" s="508"/>
      <c r="F34" s="509">
        <v>3</v>
      </c>
      <c r="G34" s="303" t="s">
        <v>330</v>
      </c>
      <c r="H34" s="510">
        <f t="shared" ref="H34:H55" si="1">SUM(E34*F34)</f>
        <v>0</v>
      </c>
    </row>
    <row r="35" spans="1:8">
      <c r="A35" s="506"/>
      <c r="B35" s="507" t="s">
        <v>5552</v>
      </c>
      <c r="C35" s="303"/>
      <c r="D35" s="303"/>
      <c r="E35" s="508"/>
      <c r="F35" s="509">
        <v>6</v>
      </c>
      <c r="G35" s="303" t="s">
        <v>330</v>
      </c>
      <c r="H35" s="510">
        <f t="shared" si="1"/>
        <v>0</v>
      </c>
    </row>
    <row r="36" spans="1:8">
      <c r="A36" s="506"/>
      <c r="B36" s="507" t="s">
        <v>5553</v>
      </c>
      <c r="C36" s="303"/>
      <c r="D36" s="303"/>
      <c r="E36" s="508"/>
      <c r="F36" s="509">
        <v>3</v>
      </c>
      <c r="G36" s="303" t="s">
        <v>330</v>
      </c>
      <c r="H36" s="510">
        <f t="shared" si="1"/>
        <v>0</v>
      </c>
    </row>
    <row r="37" spans="1:8">
      <c r="A37" s="506"/>
      <c r="B37" s="507" t="s">
        <v>5554</v>
      </c>
      <c r="C37" s="303"/>
      <c r="D37" s="303"/>
      <c r="E37" s="508"/>
      <c r="F37" s="509">
        <v>3</v>
      </c>
      <c r="G37" s="303" t="s">
        <v>330</v>
      </c>
      <c r="H37" s="510">
        <f t="shared" si="1"/>
        <v>0</v>
      </c>
    </row>
    <row r="38" spans="1:8">
      <c r="A38" s="506" t="s">
        <v>5523</v>
      </c>
      <c r="B38" s="507" t="s">
        <v>5524</v>
      </c>
      <c r="C38" s="303"/>
      <c r="D38" s="303"/>
      <c r="E38" s="508"/>
      <c r="F38" s="509">
        <v>3</v>
      </c>
      <c r="G38" s="303" t="s">
        <v>330</v>
      </c>
      <c r="H38" s="510">
        <f t="shared" si="1"/>
        <v>0</v>
      </c>
    </row>
    <row r="39" spans="1:8">
      <c r="A39" s="506" t="s">
        <v>5525</v>
      </c>
      <c r="B39" s="507" t="s">
        <v>5526</v>
      </c>
      <c r="C39" s="303"/>
      <c r="D39" s="303"/>
      <c r="E39" s="508"/>
      <c r="F39" s="509">
        <v>3</v>
      </c>
      <c r="G39" s="303" t="s">
        <v>330</v>
      </c>
      <c r="H39" s="510">
        <f t="shared" si="1"/>
        <v>0</v>
      </c>
    </row>
    <row r="40" spans="1:8">
      <c r="A40" s="506" t="s">
        <v>5527</v>
      </c>
      <c r="B40" s="507" t="s">
        <v>5528</v>
      </c>
      <c r="C40" s="303"/>
      <c r="D40" s="303"/>
      <c r="E40" s="508"/>
      <c r="F40" s="509">
        <v>3</v>
      </c>
      <c r="G40" s="303" t="s">
        <v>330</v>
      </c>
      <c r="H40" s="510">
        <f t="shared" si="1"/>
        <v>0</v>
      </c>
    </row>
    <row r="41" spans="1:8">
      <c r="A41" s="506" t="s">
        <v>5529</v>
      </c>
      <c r="B41" s="507" t="s">
        <v>5530</v>
      </c>
      <c r="C41" s="303"/>
      <c r="D41" s="303"/>
      <c r="E41" s="508"/>
      <c r="F41" s="509">
        <v>3</v>
      </c>
      <c r="G41" s="303" t="s">
        <v>330</v>
      </c>
      <c r="H41" s="510">
        <f t="shared" si="1"/>
        <v>0</v>
      </c>
    </row>
    <row r="42" spans="1:8">
      <c r="A42" s="506" t="s">
        <v>5531</v>
      </c>
      <c r="B42" s="507" t="s">
        <v>5532</v>
      </c>
      <c r="C42" s="303"/>
      <c r="D42" s="303"/>
      <c r="E42" s="508"/>
      <c r="F42" s="509">
        <v>3</v>
      </c>
      <c r="G42" s="303" t="s">
        <v>330</v>
      </c>
      <c r="H42" s="510">
        <f t="shared" si="1"/>
        <v>0</v>
      </c>
    </row>
    <row r="43" spans="1:8">
      <c r="A43" s="506" t="s">
        <v>5533</v>
      </c>
      <c r="B43" s="507" t="s">
        <v>5534</v>
      </c>
      <c r="C43" s="303"/>
      <c r="D43" s="303"/>
      <c r="E43" s="508"/>
      <c r="F43" s="509">
        <v>3</v>
      </c>
      <c r="G43" s="303" t="s">
        <v>330</v>
      </c>
      <c r="H43" s="510">
        <f t="shared" si="1"/>
        <v>0</v>
      </c>
    </row>
    <row r="44" spans="1:8">
      <c r="A44" s="506" t="s">
        <v>5555</v>
      </c>
      <c r="B44" s="507" t="s">
        <v>5556</v>
      </c>
      <c r="C44" s="303"/>
      <c r="D44" s="303"/>
      <c r="E44" s="508"/>
      <c r="F44" s="509">
        <v>3</v>
      </c>
      <c r="G44" s="303" t="s">
        <v>330</v>
      </c>
      <c r="H44" s="510">
        <f t="shared" si="1"/>
        <v>0</v>
      </c>
    </row>
    <row r="45" spans="1:8">
      <c r="A45" s="506" t="s">
        <v>5557</v>
      </c>
      <c r="B45" s="507" t="s">
        <v>5558</v>
      </c>
      <c r="C45" s="303"/>
      <c r="D45" s="303"/>
      <c r="E45" s="508"/>
      <c r="F45" s="509">
        <v>3</v>
      </c>
      <c r="G45" s="303" t="s">
        <v>330</v>
      </c>
      <c r="H45" s="510">
        <f t="shared" si="1"/>
        <v>0</v>
      </c>
    </row>
    <row r="46" spans="1:8">
      <c r="A46" s="506" t="s">
        <v>5537</v>
      </c>
      <c r="B46" s="507" t="s">
        <v>5538</v>
      </c>
      <c r="C46" s="303"/>
      <c r="D46" s="303"/>
      <c r="E46" s="508"/>
      <c r="F46" s="509">
        <v>3</v>
      </c>
      <c r="G46" s="303" t="s">
        <v>330</v>
      </c>
      <c r="H46" s="510">
        <f t="shared" si="1"/>
        <v>0</v>
      </c>
    </row>
    <row r="47" spans="1:8" ht="20.399999999999999">
      <c r="A47" s="506" t="s">
        <v>5543</v>
      </c>
      <c r="B47" s="507" t="s">
        <v>5544</v>
      </c>
      <c r="C47" s="303"/>
      <c r="D47" s="303"/>
      <c r="E47" s="508"/>
      <c r="F47" s="509">
        <v>3</v>
      </c>
      <c r="G47" s="303" t="s">
        <v>330</v>
      </c>
      <c r="H47" s="510">
        <f t="shared" si="1"/>
        <v>0</v>
      </c>
    </row>
    <row r="48" spans="1:8">
      <c r="A48" s="506" t="s">
        <v>5545</v>
      </c>
      <c r="B48" s="507" t="s">
        <v>5546</v>
      </c>
      <c r="C48" s="303"/>
      <c r="D48" s="303"/>
      <c r="E48" s="508"/>
      <c r="F48" s="509">
        <v>3</v>
      </c>
      <c r="G48" s="303" t="s">
        <v>330</v>
      </c>
      <c r="H48" s="510">
        <f t="shared" si="1"/>
        <v>0</v>
      </c>
    </row>
    <row r="49" spans="1:8">
      <c r="A49" s="506" t="s">
        <v>5535</v>
      </c>
      <c r="B49" s="507" t="s">
        <v>5536</v>
      </c>
      <c r="C49" s="303"/>
      <c r="D49" s="303"/>
      <c r="E49" s="508"/>
      <c r="F49" s="509">
        <v>3</v>
      </c>
      <c r="G49" s="303" t="s">
        <v>330</v>
      </c>
      <c r="H49" s="510">
        <f t="shared" si="1"/>
        <v>0</v>
      </c>
    </row>
    <row r="50" spans="1:8">
      <c r="A50" s="506" t="s">
        <v>5537</v>
      </c>
      <c r="B50" s="507" t="s">
        <v>5538</v>
      </c>
      <c r="C50" s="303"/>
      <c r="D50" s="303"/>
      <c r="E50" s="508"/>
      <c r="F50" s="509">
        <v>3</v>
      </c>
      <c r="G50" s="303" t="s">
        <v>330</v>
      </c>
      <c r="H50" s="510">
        <f t="shared" si="1"/>
        <v>0</v>
      </c>
    </row>
    <row r="51" spans="1:8">
      <c r="A51" s="506" t="s">
        <v>5539</v>
      </c>
      <c r="B51" s="507" t="s">
        <v>5540</v>
      </c>
      <c r="C51" s="303"/>
      <c r="D51" s="303"/>
      <c r="E51" s="508"/>
      <c r="F51" s="509">
        <v>3</v>
      </c>
      <c r="G51" s="303" t="s">
        <v>330</v>
      </c>
      <c r="H51" s="510">
        <f t="shared" si="1"/>
        <v>0</v>
      </c>
    </row>
    <row r="52" spans="1:8" ht="20.399999999999999">
      <c r="A52" s="506" t="s">
        <v>5541</v>
      </c>
      <c r="B52" s="507" t="s">
        <v>5542</v>
      </c>
      <c r="C52" s="303"/>
      <c r="D52" s="303"/>
      <c r="E52" s="508"/>
      <c r="F52" s="509">
        <v>3</v>
      </c>
      <c r="G52" s="303" t="s">
        <v>330</v>
      </c>
      <c r="H52" s="510">
        <f t="shared" si="1"/>
        <v>0</v>
      </c>
    </row>
    <row r="53" spans="1:8">
      <c r="A53" s="506" t="s">
        <v>5547</v>
      </c>
      <c r="B53" s="507" t="s">
        <v>5548</v>
      </c>
      <c r="C53" s="303"/>
      <c r="D53" s="303"/>
      <c r="E53" s="508"/>
      <c r="F53" s="509">
        <v>6</v>
      </c>
      <c r="G53" s="303" t="s">
        <v>330</v>
      </c>
      <c r="H53" s="510">
        <f t="shared" si="1"/>
        <v>0</v>
      </c>
    </row>
    <row r="54" spans="1:8">
      <c r="A54" s="506"/>
      <c r="B54" s="507" t="s">
        <v>5549</v>
      </c>
      <c r="C54" s="303"/>
      <c r="D54" s="303"/>
      <c r="E54" s="508"/>
      <c r="F54" s="509">
        <v>3</v>
      </c>
      <c r="G54" s="303" t="s">
        <v>330</v>
      </c>
      <c r="H54" s="510">
        <f t="shared" si="1"/>
        <v>0</v>
      </c>
    </row>
    <row r="55" spans="1:8">
      <c r="A55" s="506"/>
      <c r="B55" s="507" t="s">
        <v>5559</v>
      </c>
      <c r="C55" s="303"/>
      <c r="D55" s="303"/>
      <c r="E55" s="508"/>
      <c r="F55" s="509">
        <v>3</v>
      </c>
      <c r="G55" s="303" t="s">
        <v>330</v>
      </c>
      <c r="H55" s="510">
        <f t="shared" si="1"/>
        <v>0</v>
      </c>
    </row>
    <row r="56" spans="1:8">
      <c r="B56" s="511"/>
      <c r="C56" s="511"/>
      <c r="D56" s="511"/>
      <c r="E56" s="511"/>
      <c r="F56" s="511"/>
      <c r="G56" s="511"/>
      <c r="H56" s="511"/>
    </row>
    <row r="57" spans="1:8">
      <c r="A57" s="512"/>
    </row>
    <row r="58" spans="1:8">
      <c r="B58" s="493" t="s">
        <v>5516</v>
      </c>
      <c r="C58" s="316"/>
      <c r="D58" s="303"/>
      <c r="E58" s="303"/>
      <c r="F58" s="303"/>
      <c r="G58" s="674">
        <f>SUM(H34:H55)</f>
        <v>0</v>
      </c>
      <c r="H58" s="674"/>
    </row>
    <row r="59" spans="1:8">
      <c r="A59" s="495"/>
      <c r="B59" s="495"/>
      <c r="C59" s="495"/>
      <c r="D59" s="495"/>
      <c r="E59" s="495"/>
      <c r="F59" s="495"/>
      <c r="G59" s="495"/>
      <c r="H59" s="495"/>
    </row>
    <row r="60" spans="1:8">
      <c r="A60" s="496" t="s">
        <v>5560</v>
      </c>
      <c r="B60" s="496"/>
      <c r="C60" s="496"/>
      <c r="D60" s="497"/>
      <c r="E60" s="497"/>
      <c r="F60" s="497"/>
      <c r="G60" s="497"/>
      <c r="H60" s="497"/>
    </row>
    <row r="61" spans="1:8">
      <c r="A61" s="498" t="s">
        <v>5139</v>
      </c>
      <c r="B61" s="499" t="s">
        <v>5519</v>
      </c>
      <c r="C61" s="499"/>
      <c r="D61" s="500"/>
      <c r="E61" s="501" t="s">
        <v>5520</v>
      </c>
      <c r="F61" s="676" t="s">
        <v>5521</v>
      </c>
      <c r="G61" s="676"/>
      <c r="H61" s="502" t="s">
        <v>5142</v>
      </c>
    </row>
    <row r="62" spans="1:8">
      <c r="A62" s="503"/>
      <c r="B62" s="503"/>
      <c r="C62" s="503"/>
      <c r="D62" s="504"/>
      <c r="E62" s="505"/>
      <c r="F62" s="504"/>
      <c r="G62" s="504"/>
      <c r="H62" s="505"/>
    </row>
    <row r="63" spans="1:8">
      <c r="A63" s="506" t="s">
        <v>5561</v>
      </c>
      <c r="B63" s="507" t="s">
        <v>5562</v>
      </c>
      <c r="C63" s="303"/>
      <c r="D63" s="303"/>
      <c r="E63" s="508"/>
      <c r="F63" s="509">
        <v>3</v>
      </c>
      <c r="G63" s="303" t="s">
        <v>330</v>
      </c>
      <c r="H63" s="510">
        <f t="shared" ref="H63:H70" si="2">SUM(E63*F63)</f>
        <v>0</v>
      </c>
    </row>
    <row r="64" spans="1:8">
      <c r="A64" s="506" t="s">
        <v>5563</v>
      </c>
      <c r="B64" s="507" t="s">
        <v>5564</v>
      </c>
      <c r="C64" s="303"/>
      <c r="D64" s="303"/>
      <c r="E64" s="508"/>
      <c r="F64" s="509">
        <v>3</v>
      </c>
      <c r="G64" s="303" t="s">
        <v>330</v>
      </c>
      <c r="H64" s="510">
        <f t="shared" si="2"/>
        <v>0</v>
      </c>
    </row>
    <row r="65" spans="1:8">
      <c r="A65" s="506" t="s">
        <v>5565</v>
      </c>
      <c r="B65" s="507" t="s">
        <v>5566</v>
      </c>
      <c r="C65" s="303"/>
      <c r="D65" s="303"/>
      <c r="E65" s="508"/>
      <c r="F65" s="509">
        <v>3</v>
      </c>
      <c r="G65" s="303" t="s">
        <v>330</v>
      </c>
      <c r="H65" s="510">
        <f t="shared" si="2"/>
        <v>0</v>
      </c>
    </row>
    <row r="66" spans="1:8">
      <c r="A66" s="506" t="s">
        <v>5567</v>
      </c>
      <c r="B66" s="507" t="s">
        <v>5568</v>
      </c>
      <c r="C66" s="303"/>
      <c r="D66" s="303"/>
      <c r="E66" s="508"/>
      <c r="F66" s="509">
        <v>3</v>
      </c>
      <c r="G66" s="303" t="s">
        <v>330</v>
      </c>
      <c r="H66" s="510">
        <f t="shared" si="2"/>
        <v>0</v>
      </c>
    </row>
    <row r="67" spans="1:8">
      <c r="A67" s="506" t="s">
        <v>5569</v>
      </c>
      <c r="B67" s="507" t="s">
        <v>5570</v>
      </c>
      <c r="C67" s="303"/>
      <c r="D67" s="303"/>
      <c r="E67" s="508"/>
      <c r="F67" s="509">
        <v>1</v>
      </c>
      <c r="G67" s="303" t="s">
        <v>330</v>
      </c>
      <c r="H67" s="510">
        <f t="shared" si="2"/>
        <v>0</v>
      </c>
    </row>
    <row r="68" spans="1:8">
      <c r="A68" s="506" t="s">
        <v>5533</v>
      </c>
      <c r="B68" s="507" t="s">
        <v>5534</v>
      </c>
      <c r="C68" s="303"/>
      <c r="D68" s="303"/>
      <c r="E68" s="508"/>
      <c r="F68" s="509">
        <v>1</v>
      </c>
      <c r="G68" s="303" t="s">
        <v>330</v>
      </c>
      <c r="H68" s="510">
        <f t="shared" si="2"/>
        <v>0</v>
      </c>
    </row>
    <row r="69" spans="1:8">
      <c r="A69" s="506"/>
      <c r="B69" s="507" t="s">
        <v>5549</v>
      </c>
      <c r="C69" s="303"/>
      <c r="D69" s="303"/>
      <c r="E69" s="508"/>
      <c r="F69" s="509">
        <v>1</v>
      </c>
      <c r="G69" s="303" t="s">
        <v>330</v>
      </c>
      <c r="H69" s="510">
        <f t="shared" si="2"/>
        <v>0</v>
      </c>
    </row>
    <row r="70" spans="1:8">
      <c r="A70" s="506"/>
      <c r="B70" s="507" t="s">
        <v>5559</v>
      </c>
      <c r="C70" s="303"/>
      <c r="D70" s="303"/>
      <c r="E70" s="508"/>
      <c r="F70" s="509">
        <v>1</v>
      </c>
      <c r="G70" s="303" t="s">
        <v>330</v>
      </c>
      <c r="H70" s="510">
        <f t="shared" si="2"/>
        <v>0</v>
      </c>
    </row>
    <row r="71" spans="1:8">
      <c r="B71" s="511"/>
      <c r="C71" s="511"/>
      <c r="D71" s="511"/>
      <c r="E71" s="511"/>
      <c r="F71" s="511"/>
      <c r="G71" s="511"/>
      <c r="H71" s="511"/>
    </row>
    <row r="72" spans="1:8">
      <c r="A72" s="512"/>
    </row>
    <row r="73" spans="1:8">
      <c r="B73" s="493" t="s">
        <v>5516</v>
      </c>
      <c r="C73" s="316"/>
      <c r="D73" s="303"/>
      <c r="E73" s="303"/>
      <c r="F73" s="303"/>
      <c r="G73" s="674">
        <f>SUM(H63:H70)</f>
        <v>0</v>
      </c>
      <c r="H73" s="674"/>
    </row>
    <row r="74" spans="1:8" ht="10.8" thickBot="1">
      <c r="B74" s="493"/>
      <c r="C74" s="513"/>
      <c r="D74" s="303"/>
      <c r="E74" s="303"/>
      <c r="F74" s="303"/>
      <c r="G74" s="303"/>
      <c r="H74" s="514"/>
    </row>
    <row r="75" spans="1:8">
      <c r="A75" s="515"/>
      <c r="B75" s="516"/>
      <c r="C75" s="516"/>
      <c r="D75" s="516"/>
      <c r="E75" s="516"/>
      <c r="F75" s="516"/>
      <c r="G75" s="516"/>
      <c r="H75" s="517"/>
    </row>
    <row r="76" spans="1:8">
      <c r="A76" s="518"/>
      <c r="B76" s="316" t="s">
        <v>5571</v>
      </c>
      <c r="G76" s="674">
        <f>SUM(G29+G58+G73)</f>
        <v>0</v>
      </c>
      <c r="H76" s="675"/>
    </row>
    <row r="77" spans="1:8" ht="10.8" thickBot="1">
      <c r="A77" s="519"/>
      <c r="B77" s="520"/>
      <c r="C77" s="521"/>
      <c r="D77" s="521"/>
      <c r="E77" s="521"/>
      <c r="F77" s="521"/>
      <c r="G77" s="522"/>
      <c r="H77" s="523"/>
    </row>
    <row r="79" spans="1:8">
      <c r="A79" s="524"/>
      <c r="C79" s="525"/>
      <c r="D79" s="525"/>
      <c r="E79" s="525"/>
      <c r="F79" s="525"/>
      <c r="G79" s="525"/>
      <c r="H79" s="525"/>
    </row>
    <row r="80" spans="1:8">
      <c r="A80" s="526"/>
      <c r="C80" s="525"/>
      <c r="D80" s="525"/>
      <c r="E80" s="525"/>
      <c r="F80" s="525"/>
      <c r="G80" s="525"/>
      <c r="H80" s="525"/>
    </row>
    <row r="81" spans="1:8">
      <c r="A81" s="526"/>
      <c r="B81" s="525"/>
      <c r="C81" s="525"/>
      <c r="D81" s="525"/>
      <c r="E81" s="525"/>
      <c r="F81" s="525"/>
      <c r="G81" s="525"/>
      <c r="H81" s="525"/>
    </row>
    <row r="82" spans="1:8">
      <c r="A82" s="526"/>
      <c r="B82" s="525"/>
      <c r="C82" s="525"/>
      <c r="D82" s="525"/>
      <c r="E82" s="525"/>
      <c r="F82" s="525"/>
      <c r="G82" s="525"/>
      <c r="H82" s="525"/>
    </row>
    <row r="84" spans="1:8">
      <c r="A84" s="316"/>
      <c r="B84" s="316"/>
      <c r="C84" s="316"/>
      <c r="D84" s="316"/>
      <c r="E84" s="316"/>
      <c r="F84" s="316"/>
      <c r="G84" s="316"/>
      <c r="H84" s="316"/>
    </row>
    <row r="85" spans="1:8">
      <c r="A85" s="316"/>
      <c r="B85" s="316"/>
      <c r="C85" s="316"/>
      <c r="D85" s="316"/>
      <c r="E85" s="316"/>
      <c r="F85" s="492"/>
      <c r="G85" s="492"/>
      <c r="H85" s="527"/>
    </row>
    <row r="86" spans="1:8">
      <c r="A86" s="316"/>
    </row>
  </sheetData>
  <mergeCells count="7">
    <mergeCell ref="G76:H76"/>
    <mergeCell ref="F10:G10"/>
    <mergeCell ref="G29:H29"/>
    <mergeCell ref="F32:G32"/>
    <mergeCell ref="G58:H58"/>
    <mergeCell ref="F61:G61"/>
    <mergeCell ref="G73:H7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B2:BM434"/>
  <sheetViews>
    <sheetView showGridLines="0" workbookViewId="0">
      <selection activeCell="H429" sqref="H429:H43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594" t="s">
        <v>5</v>
      </c>
      <c r="M2" s="595"/>
      <c r="N2" s="595"/>
      <c r="O2" s="595"/>
      <c r="P2" s="595"/>
      <c r="Q2" s="595"/>
      <c r="R2" s="595"/>
      <c r="S2" s="595"/>
      <c r="T2" s="595"/>
      <c r="U2" s="595"/>
      <c r="V2" s="595"/>
      <c r="AT2" s="17" t="s">
        <v>87</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29" t="str">
        <f>'Rekapitulace stavby'!K6</f>
        <v>Tělocvična v ulici Jívanská - revize 06</v>
      </c>
      <c r="F7" s="630"/>
      <c r="G7" s="630"/>
      <c r="H7" s="630"/>
      <c r="L7" s="20"/>
    </row>
    <row r="8" spans="2:46" s="1" customFormat="1" ht="12" customHeight="1">
      <c r="B8" s="29"/>
      <c r="D8" s="26" t="s">
        <v>101</v>
      </c>
      <c r="L8" s="29"/>
    </row>
    <row r="9" spans="2:46" s="1" customFormat="1" ht="16.5" customHeight="1">
      <c r="B9" s="29"/>
      <c r="E9" s="619" t="s">
        <v>3487</v>
      </c>
      <c r="F9" s="628"/>
      <c r="G9" s="628"/>
      <c r="H9" s="628"/>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44932</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03" t="str">
        <f>'Rekapitulace stavby'!E14</f>
        <v/>
      </c>
      <c r="F18" s="603"/>
      <c r="G18" s="603"/>
      <c r="H18" s="603"/>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05" t="s">
        <v>1</v>
      </c>
      <c r="F27" s="605"/>
      <c r="G27" s="605"/>
      <c r="H27" s="605"/>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ROUND(J131,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ROUND((SUM(BE131:BE433)),  2)</f>
        <v>0</v>
      </c>
      <c r="I33" s="89">
        <v>0.21</v>
      </c>
      <c r="J33" s="88">
        <f>ROUND(((SUM(BE131:BE433))*I33),  2)</f>
        <v>0</v>
      </c>
      <c r="L33" s="29"/>
    </row>
    <row r="34" spans="2:12" s="1" customFormat="1" ht="14.4" customHeight="1">
      <c r="B34" s="29"/>
      <c r="E34" s="26" t="s">
        <v>37</v>
      </c>
      <c r="F34" s="88">
        <f>ROUND((SUM(BF131:BF433)),  2)</f>
        <v>0</v>
      </c>
      <c r="I34" s="89">
        <v>0.15</v>
      </c>
      <c r="J34" s="88">
        <f>ROUND(((SUM(BF131:BF433))*I34),  2)</f>
        <v>0</v>
      </c>
      <c r="L34" s="29"/>
    </row>
    <row r="35" spans="2:12" s="1" customFormat="1" ht="14.4" hidden="1" customHeight="1">
      <c r="B35" s="29"/>
      <c r="E35" s="26" t="s">
        <v>38</v>
      </c>
      <c r="F35" s="88">
        <f>ROUND((SUM(BG131:BG433)),  2)</f>
        <v>0</v>
      </c>
      <c r="I35" s="89">
        <v>0.21</v>
      </c>
      <c r="J35" s="88">
        <f>0</f>
        <v>0</v>
      </c>
      <c r="L35" s="29"/>
    </row>
    <row r="36" spans="2:12" s="1" customFormat="1" ht="14.4" hidden="1" customHeight="1">
      <c r="B36" s="29"/>
      <c r="E36" s="26" t="s">
        <v>39</v>
      </c>
      <c r="F36" s="88">
        <f>ROUND((SUM(BH131:BH433)),  2)</f>
        <v>0</v>
      </c>
      <c r="I36" s="89">
        <v>0.15</v>
      </c>
      <c r="J36" s="88">
        <f>0</f>
        <v>0</v>
      </c>
      <c r="L36" s="29"/>
    </row>
    <row r="37" spans="2:12" s="1" customFormat="1" ht="14.4" hidden="1" customHeight="1">
      <c r="B37" s="29"/>
      <c r="E37" s="26" t="s">
        <v>40</v>
      </c>
      <c r="F37" s="88">
        <f>ROUND((SUM(BI131:BI433)),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29" t="str">
        <f>E7</f>
        <v>Tělocvična v ulici Jívanská - revize 06</v>
      </c>
      <c r="F85" s="630"/>
      <c r="G85" s="630"/>
      <c r="H85" s="630"/>
      <c r="L85" s="29"/>
    </row>
    <row r="86" spans="2:47" s="1" customFormat="1" ht="12" customHeight="1">
      <c r="B86" s="29"/>
      <c r="C86" s="26" t="s">
        <v>101</v>
      </c>
      <c r="L86" s="29"/>
    </row>
    <row r="87" spans="2:47" s="1" customFormat="1" ht="16.5" customHeight="1">
      <c r="B87" s="29"/>
      <c r="E87" s="619" t="str">
        <f>E9</f>
        <v>SO 03 - Venkovní úpravy</v>
      </c>
      <c r="F87" s="628"/>
      <c r="G87" s="628"/>
      <c r="H87" s="628"/>
      <c r="L87" s="29"/>
    </row>
    <row r="88" spans="2:47" s="1" customFormat="1" ht="6.9" customHeight="1">
      <c r="B88" s="29"/>
      <c r="L88" s="29"/>
    </row>
    <row r="89" spans="2:47" s="1" customFormat="1" ht="12" customHeight="1">
      <c r="B89" s="29"/>
      <c r="C89" s="26" t="s">
        <v>17</v>
      </c>
      <c r="F89" s="24" t="str">
        <f>F12</f>
        <v>Praha - Horní Počernice</v>
      </c>
      <c r="I89" s="26" t="s">
        <v>19</v>
      </c>
      <c r="J89" s="49">
        <f>IF(J12="","",J12)</f>
        <v>44932</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J131</f>
        <v>0</v>
      </c>
      <c r="L96" s="29"/>
      <c r="AU96" s="17" t="s">
        <v>107</v>
      </c>
    </row>
    <row r="97" spans="2:12" s="8" customFormat="1" ht="24.9" customHeight="1">
      <c r="B97" s="101"/>
      <c r="D97" s="102" t="s">
        <v>108</v>
      </c>
      <c r="E97" s="103"/>
      <c r="F97" s="103"/>
      <c r="G97" s="103"/>
      <c r="H97" s="103"/>
      <c r="I97" s="103"/>
      <c r="J97" s="104">
        <f>J132</f>
        <v>0</v>
      </c>
      <c r="L97" s="101"/>
    </row>
    <row r="98" spans="2:12" s="9" customFormat="1" ht="19.95" customHeight="1">
      <c r="B98" s="105"/>
      <c r="D98" s="106" t="s">
        <v>109</v>
      </c>
      <c r="E98" s="107"/>
      <c r="F98" s="107"/>
      <c r="G98" s="107"/>
      <c r="H98" s="107"/>
      <c r="I98" s="107"/>
      <c r="J98" s="108">
        <f>J133</f>
        <v>0</v>
      </c>
      <c r="L98" s="105"/>
    </row>
    <row r="99" spans="2:12" s="9" customFormat="1" ht="19.95" customHeight="1">
      <c r="B99" s="105"/>
      <c r="D99" s="106" t="s">
        <v>110</v>
      </c>
      <c r="E99" s="107"/>
      <c r="F99" s="107"/>
      <c r="G99" s="107"/>
      <c r="H99" s="107"/>
      <c r="I99" s="107"/>
      <c r="J99" s="108">
        <f>J236</f>
        <v>0</v>
      </c>
      <c r="L99" s="105"/>
    </row>
    <row r="100" spans="2:12" s="9" customFormat="1" ht="19.95" customHeight="1">
      <c r="B100" s="105"/>
      <c r="D100" s="106" t="s">
        <v>396</v>
      </c>
      <c r="E100" s="107"/>
      <c r="F100" s="107"/>
      <c r="G100" s="107"/>
      <c r="H100" s="107"/>
      <c r="I100" s="107"/>
      <c r="J100" s="108">
        <f>J282</f>
        <v>0</v>
      </c>
      <c r="L100" s="105"/>
    </row>
    <row r="101" spans="2:12" s="9" customFormat="1" ht="19.95" customHeight="1">
      <c r="B101" s="105"/>
      <c r="D101" s="106" t="s">
        <v>397</v>
      </c>
      <c r="E101" s="107"/>
      <c r="F101" s="107"/>
      <c r="G101" s="107"/>
      <c r="H101" s="107"/>
      <c r="I101" s="107"/>
      <c r="J101" s="108">
        <f>J308</f>
        <v>0</v>
      </c>
      <c r="L101" s="105"/>
    </row>
    <row r="102" spans="2:12" s="9" customFormat="1" ht="19.95" customHeight="1">
      <c r="B102" s="105"/>
      <c r="D102" s="106" t="s">
        <v>111</v>
      </c>
      <c r="E102" s="107"/>
      <c r="F102" s="107"/>
      <c r="G102" s="107"/>
      <c r="H102" s="107"/>
      <c r="I102" s="107"/>
      <c r="J102" s="108">
        <f>J357</f>
        <v>0</v>
      </c>
      <c r="L102" s="105"/>
    </row>
    <row r="103" spans="2:12" s="9" customFormat="1" ht="19.95" customHeight="1">
      <c r="B103" s="105"/>
      <c r="D103" s="106" t="s">
        <v>112</v>
      </c>
      <c r="E103" s="107"/>
      <c r="F103" s="107"/>
      <c r="G103" s="107"/>
      <c r="H103" s="107"/>
      <c r="I103" s="107"/>
      <c r="J103" s="108">
        <f>J375</f>
        <v>0</v>
      </c>
      <c r="L103" s="105"/>
    </row>
    <row r="104" spans="2:12" s="9" customFormat="1" ht="19.95" customHeight="1">
      <c r="B104" s="105"/>
      <c r="D104" s="106" t="s">
        <v>114</v>
      </c>
      <c r="E104" s="107"/>
      <c r="F104" s="107"/>
      <c r="G104" s="107"/>
      <c r="H104" s="107"/>
      <c r="I104" s="107"/>
      <c r="J104" s="108">
        <f>J405</f>
        <v>0</v>
      </c>
      <c r="L104" s="105"/>
    </row>
    <row r="105" spans="2:12" s="8" customFormat="1" ht="24.9" customHeight="1">
      <c r="B105" s="101"/>
      <c r="D105" s="102" t="s">
        <v>399</v>
      </c>
      <c r="E105" s="103"/>
      <c r="F105" s="103"/>
      <c r="G105" s="103"/>
      <c r="H105" s="103"/>
      <c r="I105" s="103"/>
      <c r="J105" s="104">
        <f>J407</f>
        <v>0</v>
      </c>
      <c r="L105" s="101"/>
    </row>
    <row r="106" spans="2:12" s="9" customFormat="1" ht="19.95" customHeight="1">
      <c r="B106" s="105"/>
      <c r="D106" s="106" t="s">
        <v>3488</v>
      </c>
      <c r="E106" s="107"/>
      <c r="F106" s="107"/>
      <c r="G106" s="107"/>
      <c r="H106" s="107"/>
      <c r="I106" s="107"/>
      <c r="J106" s="108">
        <f>J408</f>
        <v>0</v>
      </c>
      <c r="L106" s="105"/>
    </row>
    <row r="107" spans="2:12" s="8" customFormat="1" ht="24.9" customHeight="1">
      <c r="B107" s="101"/>
      <c r="D107" s="102" t="s">
        <v>115</v>
      </c>
      <c r="E107" s="103"/>
      <c r="F107" s="103"/>
      <c r="G107" s="103"/>
      <c r="H107" s="103"/>
      <c r="I107" s="103"/>
      <c r="J107" s="104">
        <f>J425</f>
        <v>0</v>
      </c>
      <c r="L107" s="101"/>
    </row>
    <row r="108" spans="2:12" s="9" customFormat="1" ht="19.95" customHeight="1">
      <c r="B108" s="105"/>
      <c r="D108" s="106" t="s">
        <v>116</v>
      </c>
      <c r="E108" s="107"/>
      <c r="F108" s="107"/>
      <c r="G108" s="107"/>
      <c r="H108" s="107"/>
      <c r="I108" s="107"/>
      <c r="J108" s="108">
        <f>J426</f>
        <v>0</v>
      </c>
      <c r="L108" s="105"/>
    </row>
    <row r="109" spans="2:12" s="9" customFormat="1" ht="19.95" customHeight="1">
      <c r="B109" s="105"/>
      <c r="D109" s="106" t="s">
        <v>117</v>
      </c>
      <c r="E109" s="107"/>
      <c r="F109" s="107"/>
      <c r="G109" s="107"/>
      <c r="H109" s="107"/>
      <c r="I109" s="107"/>
      <c r="J109" s="108">
        <f>J428</f>
        <v>0</v>
      </c>
      <c r="L109" s="105"/>
    </row>
    <row r="110" spans="2:12" s="9" customFormat="1" ht="19.95" customHeight="1">
      <c r="B110" s="105"/>
      <c r="D110" s="106" t="s">
        <v>118</v>
      </c>
      <c r="E110" s="107"/>
      <c r="F110" s="107"/>
      <c r="G110" s="107"/>
      <c r="H110" s="107"/>
      <c r="I110" s="107"/>
      <c r="J110" s="108">
        <f>J430</f>
        <v>0</v>
      </c>
      <c r="L110" s="105"/>
    </row>
    <row r="111" spans="2:12" s="9" customFormat="1" ht="19.95" customHeight="1">
      <c r="B111" s="105"/>
      <c r="D111" s="106" t="s">
        <v>119</v>
      </c>
      <c r="E111" s="107"/>
      <c r="F111" s="107"/>
      <c r="G111" s="107"/>
      <c r="H111" s="107"/>
      <c r="I111" s="107"/>
      <c r="J111" s="108">
        <f>J432</f>
        <v>0</v>
      </c>
      <c r="L111" s="105"/>
    </row>
    <row r="112" spans="2:12" s="1" customFormat="1" ht="21.75" customHeight="1">
      <c r="B112" s="29"/>
      <c r="L112" s="29"/>
    </row>
    <row r="113" spans="2:12" s="1" customFormat="1" ht="6.9" customHeight="1">
      <c r="B113" s="41"/>
      <c r="C113" s="42"/>
      <c r="D113" s="42"/>
      <c r="E113" s="42"/>
      <c r="F113" s="42"/>
      <c r="G113" s="42"/>
      <c r="H113" s="42"/>
      <c r="I113" s="42"/>
      <c r="J113" s="42"/>
      <c r="K113" s="42"/>
      <c r="L113" s="29"/>
    </row>
    <row r="117" spans="2:12" s="1" customFormat="1" ht="6.9" customHeight="1">
      <c r="B117" s="43"/>
      <c r="C117" s="44"/>
      <c r="D117" s="44"/>
      <c r="E117" s="44"/>
      <c r="F117" s="44"/>
      <c r="G117" s="44"/>
      <c r="H117" s="44"/>
      <c r="I117" s="44"/>
      <c r="J117" s="44"/>
      <c r="K117" s="44"/>
      <c r="L117" s="29"/>
    </row>
    <row r="118" spans="2:12" s="1" customFormat="1" ht="24.9" customHeight="1">
      <c r="B118" s="29"/>
      <c r="C118" s="21" t="s">
        <v>120</v>
      </c>
      <c r="L118" s="29"/>
    </row>
    <row r="119" spans="2:12" s="1" customFormat="1" ht="6.9" customHeight="1">
      <c r="B119" s="29"/>
      <c r="L119" s="29"/>
    </row>
    <row r="120" spans="2:12" s="1" customFormat="1" ht="12" customHeight="1">
      <c r="B120" s="29"/>
      <c r="C120" s="26" t="s">
        <v>14</v>
      </c>
      <c r="L120" s="29"/>
    </row>
    <row r="121" spans="2:12" s="1" customFormat="1" ht="16.5" customHeight="1">
      <c r="B121" s="29"/>
      <c r="E121" s="629" t="str">
        <f>E7</f>
        <v>Tělocvična v ulici Jívanská - revize 06</v>
      </c>
      <c r="F121" s="630"/>
      <c r="G121" s="630"/>
      <c r="H121" s="630"/>
      <c r="L121" s="29"/>
    </row>
    <row r="122" spans="2:12" s="1" customFormat="1" ht="12" customHeight="1">
      <c r="B122" s="29"/>
      <c r="C122" s="26" t="s">
        <v>101</v>
      </c>
      <c r="L122" s="29"/>
    </row>
    <row r="123" spans="2:12" s="1" customFormat="1" ht="16.5" customHeight="1">
      <c r="B123" s="29"/>
      <c r="E123" s="619" t="str">
        <f>E9</f>
        <v>SO 03 - Venkovní úpravy</v>
      </c>
      <c r="F123" s="628"/>
      <c r="G123" s="628"/>
      <c r="H123" s="628"/>
      <c r="L123" s="29"/>
    </row>
    <row r="124" spans="2:12" s="1" customFormat="1" ht="6.9" customHeight="1">
      <c r="B124" s="29"/>
      <c r="L124" s="29"/>
    </row>
    <row r="125" spans="2:12" s="1" customFormat="1" ht="12" customHeight="1">
      <c r="B125" s="29"/>
      <c r="C125" s="26" t="s">
        <v>17</v>
      </c>
      <c r="F125" s="24" t="str">
        <f>F12</f>
        <v>Praha - Horní Počernice</v>
      </c>
      <c r="I125" s="26" t="s">
        <v>19</v>
      </c>
      <c r="J125" s="49">
        <f>IF(J12="","",J12)</f>
        <v>44932</v>
      </c>
      <c r="L125" s="29"/>
    </row>
    <row r="126" spans="2:12" s="1" customFormat="1" ht="6.9" customHeight="1">
      <c r="B126" s="29"/>
      <c r="L126" s="29"/>
    </row>
    <row r="127" spans="2:12" s="1" customFormat="1" ht="25.65" customHeight="1">
      <c r="B127" s="29"/>
      <c r="C127" s="26" t="s">
        <v>20</v>
      </c>
      <c r="F127" s="24" t="str">
        <f>E15</f>
        <v/>
      </c>
      <c r="I127" s="26" t="s">
        <v>25</v>
      </c>
      <c r="J127" s="27" t="str">
        <f>E21</f>
        <v>Sportovní projekty s.r.o.</v>
      </c>
      <c r="L127" s="29"/>
    </row>
    <row r="128" spans="2:12" s="1" customFormat="1" ht="15.15" customHeight="1">
      <c r="B128" s="29"/>
      <c r="C128" s="26" t="s">
        <v>24</v>
      </c>
      <c r="F128" s="24" t="str">
        <f>IF(E18="","",E18)</f>
        <v/>
      </c>
      <c r="I128" s="26" t="s">
        <v>28</v>
      </c>
      <c r="J128" s="27" t="str">
        <f>E24</f>
        <v>F.Pecka</v>
      </c>
      <c r="L128" s="29"/>
    </row>
    <row r="129" spans="2:65" s="1" customFormat="1" ht="10.35" customHeight="1">
      <c r="B129" s="29"/>
      <c r="L129" s="29"/>
    </row>
    <row r="130" spans="2:65" s="10" customFormat="1" ht="29.25" customHeight="1">
      <c r="B130" s="109"/>
      <c r="C130" s="110" t="s">
        <v>121</v>
      </c>
      <c r="D130" s="111" t="s">
        <v>56</v>
      </c>
      <c r="E130" s="111" t="s">
        <v>52</v>
      </c>
      <c r="F130" s="111" t="s">
        <v>53</v>
      </c>
      <c r="G130" s="111" t="s">
        <v>122</v>
      </c>
      <c r="H130" s="111" t="s">
        <v>123</v>
      </c>
      <c r="I130" s="111" t="s">
        <v>124</v>
      </c>
      <c r="J130" s="112" t="s">
        <v>105</v>
      </c>
      <c r="K130" s="113" t="s">
        <v>125</v>
      </c>
      <c r="L130" s="109"/>
      <c r="M130" s="55" t="s">
        <v>1</v>
      </c>
      <c r="N130" s="56" t="s">
        <v>35</v>
      </c>
      <c r="O130" s="56" t="s">
        <v>126</v>
      </c>
      <c r="P130" s="56" t="s">
        <v>127</v>
      </c>
      <c r="Q130" s="56" t="s">
        <v>128</v>
      </c>
      <c r="R130" s="56" t="s">
        <v>129</v>
      </c>
      <c r="S130" s="56" t="s">
        <v>130</v>
      </c>
      <c r="T130" s="57" t="s">
        <v>131</v>
      </c>
    </row>
    <row r="131" spans="2:65" s="1" customFormat="1" ht="22.95" customHeight="1">
      <c r="B131" s="29"/>
      <c r="C131" s="60" t="s">
        <v>132</v>
      </c>
      <c r="J131" s="114">
        <f>BK131</f>
        <v>0</v>
      </c>
      <c r="L131" s="29"/>
      <c r="M131" s="58"/>
      <c r="N131" s="50"/>
      <c r="O131" s="50"/>
      <c r="P131" s="115">
        <f>P132+P407+P425</f>
        <v>1793.2026389999999</v>
      </c>
      <c r="Q131" s="50"/>
      <c r="R131" s="115">
        <f>R132+R407+R425</f>
        <v>733.22799997999994</v>
      </c>
      <c r="S131" s="50"/>
      <c r="T131" s="116">
        <f>T132+T407+T425</f>
        <v>0</v>
      </c>
      <c r="AT131" s="17" t="s">
        <v>70</v>
      </c>
      <c r="AU131" s="17" t="s">
        <v>107</v>
      </c>
      <c r="BK131" s="117">
        <f>BK132+BK407+BK425</f>
        <v>0</v>
      </c>
    </row>
    <row r="132" spans="2:65" s="11" customFormat="1" ht="25.95" customHeight="1">
      <c r="B132" s="118"/>
      <c r="D132" s="119" t="s">
        <v>70</v>
      </c>
      <c r="E132" s="120" t="s">
        <v>133</v>
      </c>
      <c r="F132" s="120" t="s">
        <v>134</v>
      </c>
      <c r="J132" s="121">
        <f>BK132</f>
        <v>0</v>
      </c>
      <c r="L132" s="118"/>
      <c r="M132" s="122"/>
      <c r="P132" s="123">
        <f>P133+P236+P282+P308+P357+P375+P405</f>
        <v>1793.2026389999999</v>
      </c>
      <c r="R132" s="123">
        <f>R133+R236+R282+R308+R357+R375+R405</f>
        <v>733.22799997999994</v>
      </c>
      <c r="T132" s="124">
        <f>T133+T236+T282+T308+T357+T375+T405</f>
        <v>0</v>
      </c>
      <c r="AR132" s="119" t="s">
        <v>79</v>
      </c>
      <c r="AT132" s="125" t="s">
        <v>70</v>
      </c>
      <c r="AU132" s="125" t="s">
        <v>71</v>
      </c>
      <c r="AY132" s="119" t="s">
        <v>135</v>
      </c>
      <c r="BK132" s="126">
        <f>BK133+BK236+BK282+BK308+BK357+BK375+BK405</f>
        <v>0</v>
      </c>
    </row>
    <row r="133" spans="2:65" s="11" customFormat="1" ht="22.95" customHeight="1">
      <c r="B133" s="118"/>
      <c r="D133" s="119" t="s">
        <v>70</v>
      </c>
      <c r="E133" s="127" t="s">
        <v>79</v>
      </c>
      <c r="F133" s="127" t="s">
        <v>136</v>
      </c>
      <c r="J133" s="128">
        <f>BK133</f>
        <v>0</v>
      </c>
      <c r="L133" s="118"/>
      <c r="M133" s="122"/>
      <c r="P133" s="123">
        <f>SUM(P134:P235)</f>
        <v>640.86353399999973</v>
      </c>
      <c r="R133" s="123">
        <f>SUM(R134:R235)</f>
        <v>14.057789999999999</v>
      </c>
      <c r="T133" s="124">
        <f>SUM(T134:T235)</f>
        <v>0</v>
      </c>
      <c r="AR133" s="119" t="s">
        <v>79</v>
      </c>
      <c r="AT133" s="125" t="s">
        <v>70</v>
      </c>
      <c r="AU133" s="125" t="s">
        <v>79</v>
      </c>
      <c r="AY133" s="119" t="s">
        <v>135</v>
      </c>
      <c r="BK133" s="126">
        <f>SUM(BK134:BK235)</f>
        <v>0</v>
      </c>
    </row>
    <row r="134" spans="2:65" s="1" customFormat="1" ht="24.15" customHeight="1">
      <c r="B134" s="129"/>
      <c r="C134" s="130" t="s">
        <v>79</v>
      </c>
      <c r="D134" s="130" t="s">
        <v>137</v>
      </c>
      <c r="E134" s="131" t="s">
        <v>3489</v>
      </c>
      <c r="F134" s="132" t="s">
        <v>3490</v>
      </c>
      <c r="G134" s="133" t="s">
        <v>147</v>
      </c>
      <c r="H134" s="134">
        <v>42.610999999999997</v>
      </c>
      <c r="I134" s="135"/>
      <c r="J134" s="135">
        <f>ROUND(I134*H134,2)</f>
        <v>0</v>
      </c>
      <c r="K134" s="136"/>
      <c r="L134" s="29"/>
      <c r="M134" s="137" t="s">
        <v>1</v>
      </c>
      <c r="N134" s="138" t="s">
        <v>36</v>
      </c>
      <c r="O134" s="139">
        <v>4.4930000000000003</v>
      </c>
      <c r="P134" s="139">
        <f>O134*H134</f>
        <v>191.451223</v>
      </c>
      <c r="Q134" s="139">
        <v>0</v>
      </c>
      <c r="R134" s="139">
        <f>Q134*H134</f>
        <v>0</v>
      </c>
      <c r="S134" s="139">
        <v>0</v>
      </c>
      <c r="T134" s="140">
        <f>S134*H134</f>
        <v>0</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3491</v>
      </c>
    </row>
    <row r="135" spans="2:65" s="14" customFormat="1">
      <c r="B135" s="156"/>
      <c r="D135" s="144" t="s">
        <v>143</v>
      </c>
      <c r="E135" s="157" t="s">
        <v>1</v>
      </c>
      <c r="F135" s="158" t="s">
        <v>3492</v>
      </c>
      <c r="H135" s="157" t="s">
        <v>1</v>
      </c>
      <c r="L135" s="156"/>
      <c r="M135" s="159"/>
      <c r="T135" s="160"/>
      <c r="AT135" s="157" t="s">
        <v>143</v>
      </c>
      <c r="AU135" s="157" t="s">
        <v>81</v>
      </c>
      <c r="AV135" s="14" t="s">
        <v>79</v>
      </c>
      <c r="AW135" s="14" t="s">
        <v>27</v>
      </c>
      <c r="AX135" s="14" t="s">
        <v>71</v>
      </c>
      <c r="AY135" s="157" t="s">
        <v>135</v>
      </c>
    </row>
    <row r="136" spans="2:65" s="12" customFormat="1">
      <c r="B136" s="143"/>
      <c r="D136" s="144" t="s">
        <v>143</v>
      </c>
      <c r="E136" s="145" t="s">
        <v>1</v>
      </c>
      <c r="F136" s="146" t="s">
        <v>3493</v>
      </c>
      <c r="H136" s="147">
        <v>15.353999999999999</v>
      </c>
      <c r="L136" s="143"/>
      <c r="M136" s="148"/>
      <c r="T136" s="149"/>
      <c r="AT136" s="145" t="s">
        <v>143</v>
      </c>
      <c r="AU136" s="145" t="s">
        <v>81</v>
      </c>
      <c r="AV136" s="12" t="s">
        <v>81</v>
      </c>
      <c r="AW136" s="12" t="s">
        <v>27</v>
      </c>
      <c r="AX136" s="12" t="s">
        <v>71</v>
      </c>
      <c r="AY136" s="145" t="s">
        <v>135</v>
      </c>
    </row>
    <row r="137" spans="2:65" s="12" customFormat="1">
      <c r="B137" s="143"/>
      <c r="D137" s="144" t="s">
        <v>143</v>
      </c>
      <c r="E137" s="145" t="s">
        <v>1</v>
      </c>
      <c r="F137" s="146" t="s">
        <v>3494</v>
      </c>
      <c r="H137" s="147">
        <v>21.071000000000002</v>
      </c>
      <c r="L137" s="143"/>
      <c r="M137" s="148"/>
      <c r="T137" s="149"/>
      <c r="AT137" s="145" t="s">
        <v>143</v>
      </c>
      <c r="AU137" s="145" t="s">
        <v>81</v>
      </c>
      <c r="AV137" s="12" t="s">
        <v>81</v>
      </c>
      <c r="AW137" s="12" t="s">
        <v>27</v>
      </c>
      <c r="AX137" s="12" t="s">
        <v>71</v>
      </c>
      <c r="AY137" s="145" t="s">
        <v>135</v>
      </c>
    </row>
    <row r="138" spans="2:65" s="15" customFormat="1">
      <c r="B138" s="175"/>
      <c r="D138" s="144" t="s">
        <v>143</v>
      </c>
      <c r="E138" s="176" t="s">
        <v>1</v>
      </c>
      <c r="F138" s="177" t="s">
        <v>590</v>
      </c>
      <c r="H138" s="178">
        <v>36.424999999999997</v>
      </c>
      <c r="L138" s="175"/>
      <c r="M138" s="179"/>
      <c r="T138" s="180"/>
      <c r="AT138" s="176" t="s">
        <v>143</v>
      </c>
      <c r="AU138" s="176" t="s">
        <v>81</v>
      </c>
      <c r="AV138" s="15" t="s">
        <v>150</v>
      </c>
      <c r="AW138" s="15" t="s">
        <v>27</v>
      </c>
      <c r="AX138" s="15" t="s">
        <v>71</v>
      </c>
      <c r="AY138" s="176" t="s">
        <v>135</v>
      </c>
    </row>
    <row r="139" spans="2:65" s="12" customFormat="1">
      <c r="B139" s="143"/>
      <c r="D139" s="144" t="s">
        <v>143</v>
      </c>
      <c r="E139" s="145" t="s">
        <v>1</v>
      </c>
      <c r="F139" s="146" t="s">
        <v>3495</v>
      </c>
      <c r="H139" s="147">
        <v>0.432</v>
      </c>
      <c r="L139" s="143"/>
      <c r="M139" s="148"/>
      <c r="T139" s="149"/>
      <c r="AT139" s="145" t="s">
        <v>143</v>
      </c>
      <c r="AU139" s="145" t="s">
        <v>81</v>
      </c>
      <c r="AV139" s="12" t="s">
        <v>81</v>
      </c>
      <c r="AW139" s="12" t="s">
        <v>27</v>
      </c>
      <c r="AX139" s="12" t="s">
        <v>71</v>
      </c>
      <c r="AY139" s="145" t="s">
        <v>135</v>
      </c>
    </row>
    <row r="140" spans="2:65" s="12" customFormat="1">
      <c r="B140" s="143"/>
      <c r="D140" s="144" t="s">
        <v>143</v>
      </c>
      <c r="E140" s="145" t="s">
        <v>1</v>
      </c>
      <c r="F140" s="146" t="s">
        <v>3496</v>
      </c>
      <c r="H140" s="147">
        <v>0.216</v>
      </c>
      <c r="L140" s="143"/>
      <c r="M140" s="148"/>
      <c r="T140" s="149"/>
      <c r="AT140" s="145" t="s">
        <v>143</v>
      </c>
      <c r="AU140" s="145" t="s">
        <v>81</v>
      </c>
      <c r="AV140" s="12" t="s">
        <v>81</v>
      </c>
      <c r="AW140" s="12" t="s">
        <v>27</v>
      </c>
      <c r="AX140" s="12" t="s">
        <v>71</v>
      </c>
      <c r="AY140" s="145" t="s">
        <v>135</v>
      </c>
    </row>
    <row r="141" spans="2:65" s="12" customFormat="1">
      <c r="B141" s="143"/>
      <c r="D141" s="144" t="s">
        <v>143</v>
      </c>
      <c r="E141" s="145" t="s">
        <v>1</v>
      </c>
      <c r="F141" s="146" t="s">
        <v>3497</v>
      </c>
      <c r="H141" s="147">
        <v>0.59399999999999997</v>
      </c>
      <c r="L141" s="143"/>
      <c r="M141" s="148"/>
      <c r="T141" s="149"/>
      <c r="AT141" s="145" t="s">
        <v>143</v>
      </c>
      <c r="AU141" s="145" t="s">
        <v>81</v>
      </c>
      <c r="AV141" s="12" t="s">
        <v>81</v>
      </c>
      <c r="AW141" s="12" t="s">
        <v>27</v>
      </c>
      <c r="AX141" s="12" t="s">
        <v>71</v>
      </c>
      <c r="AY141" s="145" t="s">
        <v>135</v>
      </c>
    </row>
    <row r="142" spans="2:65" s="12" customFormat="1">
      <c r="B142" s="143"/>
      <c r="D142" s="144" t="s">
        <v>143</v>
      </c>
      <c r="E142" s="145" t="s">
        <v>1</v>
      </c>
      <c r="F142" s="146" t="s">
        <v>3498</v>
      </c>
      <c r="H142" s="147">
        <v>3.12</v>
      </c>
      <c r="L142" s="143"/>
      <c r="M142" s="148"/>
      <c r="T142" s="149"/>
      <c r="AT142" s="145" t="s">
        <v>143</v>
      </c>
      <c r="AU142" s="145" t="s">
        <v>81</v>
      </c>
      <c r="AV142" s="12" t="s">
        <v>81</v>
      </c>
      <c r="AW142" s="12" t="s">
        <v>27</v>
      </c>
      <c r="AX142" s="12" t="s">
        <v>71</v>
      </c>
      <c r="AY142" s="145" t="s">
        <v>135</v>
      </c>
    </row>
    <row r="143" spans="2:65" s="15" customFormat="1">
      <c r="B143" s="175"/>
      <c r="D143" s="144" t="s">
        <v>143</v>
      </c>
      <c r="E143" s="176" t="s">
        <v>1</v>
      </c>
      <c r="F143" s="177" t="s">
        <v>590</v>
      </c>
      <c r="H143" s="178">
        <v>4.3620000000000001</v>
      </c>
      <c r="L143" s="175"/>
      <c r="M143" s="179"/>
      <c r="T143" s="180"/>
      <c r="AT143" s="176" t="s">
        <v>143</v>
      </c>
      <c r="AU143" s="176" t="s">
        <v>81</v>
      </c>
      <c r="AV143" s="15" t="s">
        <v>150</v>
      </c>
      <c r="AW143" s="15" t="s">
        <v>27</v>
      </c>
      <c r="AX143" s="15" t="s">
        <v>71</v>
      </c>
      <c r="AY143" s="176" t="s">
        <v>135</v>
      </c>
    </row>
    <row r="144" spans="2:65" s="12" customFormat="1">
      <c r="B144" s="143"/>
      <c r="D144" s="144" t="s">
        <v>143</v>
      </c>
      <c r="E144" s="145" t="s">
        <v>1</v>
      </c>
      <c r="F144" s="146" t="s">
        <v>3499</v>
      </c>
      <c r="H144" s="147">
        <v>1.8240000000000001</v>
      </c>
      <c r="L144" s="143"/>
      <c r="M144" s="148"/>
      <c r="T144" s="149"/>
      <c r="AT144" s="145" t="s">
        <v>143</v>
      </c>
      <c r="AU144" s="145" t="s">
        <v>81</v>
      </c>
      <c r="AV144" s="12" t="s">
        <v>81</v>
      </c>
      <c r="AW144" s="12" t="s">
        <v>27</v>
      </c>
      <c r="AX144" s="12" t="s">
        <v>71</v>
      </c>
      <c r="AY144" s="145" t="s">
        <v>135</v>
      </c>
    </row>
    <row r="145" spans="2:65" s="15" customFormat="1">
      <c r="B145" s="175"/>
      <c r="D145" s="144" t="s">
        <v>143</v>
      </c>
      <c r="E145" s="176" t="s">
        <v>1</v>
      </c>
      <c r="F145" s="177" t="s">
        <v>590</v>
      </c>
      <c r="H145" s="178">
        <v>1.8240000000000001</v>
      </c>
      <c r="L145" s="175"/>
      <c r="M145" s="179"/>
      <c r="T145" s="180"/>
      <c r="AT145" s="176" t="s">
        <v>143</v>
      </c>
      <c r="AU145" s="176" t="s">
        <v>81</v>
      </c>
      <c r="AV145" s="15" t="s">
        <v>150</v>
      </c>
      <c r="AW145" s="15" t="s">
        <v>27</v>
      </c>
      <c r="AX145" s="15" t="s">
        <v>71</v>
      </c>
      <c r="AY145" s="176" t="s">
        <v>135</v>
      </c>
    </row>
    <row r="146" spans="2:65" s="13" customFormat="1">
      <c r="B146" s="150"/>
      <c r="D146" s="144" t="s">
        <v>143</v>
      </c>
      <c r="E146" s="151" t="s">
        <v>1</v>
      </c>
      <c r="F146" s="152" t="s">
        <v>174</v>
      </c>
      <c r="H146" s="153">
        <v>42.610999999999997</v>
      </c>
      <c r="L146" s="150"/>
      <c r="M146" s="154"/>
      <c r="T146" s="155"/>
      <c r="AT146" s="151" t="s">
        <v>143</v>
      </c>
      <c r="AU146" s="151" t="s">
        <v>81</v>
      </c>
      <c r="AV146" s="13" t="s">
        <v>141</v>
      </c>
      <c r="AW146" s="13" t="s">
        <v>27</v>
      </c>
      <c r="AX146" s="13" t="s">
        <v>79</v>
      </c>
      <c r="AY146" s="151" t="s">
        <v>135</v>
      </c>
    </row>
    <row r="147" spans="2:65" s="1" customFormat="1" ht="24.15" customHeight="1">
      <c r="B147" s="129"/>
      <c r="C147" s="130" t="s">
        <v>81</v>
      </c>
      <c r="D147" s="130" t="s">
        <v>137</v>
      </c>
      <c r="E147" s="131" t="s">
        <v>3500</v>
      </c>
      <c r="F147" s="132" t="s">
        <v>3501</v>
      </c>
      <c r="G147" s="133" t="s">
        <v>147</v>
      </c>
      <c r="H147" s="134">
        <v>1.08</v>
      </c>
      <c r="I147" s="135"/>
      <c r="J147" s="135">
        <f>ROUND(I147*H147,2)</f>
        <v>0</v>
      </c>
      <c r="K147" s="136"/>
      <c r="L147" s="29"/>
      <c r="M147" s="137" t="s">
        <v>1</v>
      </c>
      <c r="N147" s="138" t="s">
        <v>36</v>
      </c>
      <c r="O147" s="139">
        <v>7.133</v>
      </c>
      <c r="P147" s="139">
        <f>O147*H147</f>
        <v>7.7036400000000009</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3502</v>
      </c>
    </row>
    <row r="148" spans="2:65" s="12" customFormat="1">
      <c r="B148" s="143"/>
      <c r="D148" s="144" t="s">
        <v>143</v>
      </c>
      <c r="E148" s="145" t="s">
        <v>1</v>
      </c>
      <c r="F148" s="146" t="s">
        <v>3503</v>
      </c>
      <c r="H148" s="147">
        <v>0.72</v>
      </c>
      <c r="L148" s="143"/>
      <c r="M148" s="148"/>
      <c r="T148" s="149"/>
      <c r="AT148" s="145" t="s">
        <v>143</v>
      </c>
      <c r="AU148" s="145" t="s">
        <v>81</v>
      </c>
      <c r="AV148" s="12" t="s">
        <v>81</v>
      </c>
      <c r="AW148" s="12" t="s">
        <v>27</v>
      </c>
      <c r="AX148" s="12" t="s">
        <v>71</v>
      </c>
      <c r="AY148" s="145" t="s">
        <v>135</v>
      </c>
    </row>
    <row r="149" spans="2:65" s="12" customFormat="1">
      <c r="B149" s="143"/>
      <c r="D149" s="144" t="s">
        <v>143</v>
      </c>
      <c r="E149" s="145" t="s">
        <v>1</v>
      </c>
      <c r="F149" s="146" t="s">
        <v>3504</v>
      </c>
      <c r="H149" s="147">
        <v>0.36</v>
      </c>
      <c r="L149" s="143"/>
      <c r="M149" s="148"/>
      <c r="T149" s="149"/>
      <c r="AT149" s="145" t="s">
        <v>143</v>
      </c>
      <c r="AU149" s="145" t="s">
        <v>81</v>
      </c>
      <c r="AV149" s="12" t="s">
        <v>81</v>
      </c>
      <c r="AW149" s="12" t="s">
        <v>27</v>
      </c>
      <c r="AX149" s="12" t="s">
        <v>71</v>
      </c>
      <c r="AY149" s="145" t="s">
        <v>135</v>
      </c>
    </row>
    <row r="150" spans="2:65" s="13" customFormat="1">
      <c r="B150" s="150"/>
      <c r="D150" s="144" t="s">
        <v>143</v>
      </c>
      <c r="E150" s="151" t="s">
        <v>1</v>
      </c>
      <c r="F150" s="152" t="s">
        <v>174</v>
      </c>
      <c r="H150" s="153">
        <v>1.08</v>
      </c>
      <c r="L150" s="150"/>
      <c r="M150" s="154"/>
      <c r="T150" s="155"/>
      <c r="AT150" s="151" t="s">
        <v>143</v>
      </c>
      <c r="AU150" s="151" t="s">
        <v>81</v>
      </c>
      <c r="AV150" s="13" t="s">
        <v>141</v>
      </c>
      <c r="AW150" s="13" t="s">
        <v>27</v>
      </c>
      <c r="AX150" s="13" t="s">
        <v>79</v>
      </c>
      <c r="AY150" s="151" t="s">
        <v>135</v>
      </c>
    </row>
    <row r="151" spans="2:65" s="1" customFormat="1" ht="24.15" customHeight="1">
      <c r="B151" s="129"/>
      <c r="C151" s="130" t="s">
        <v>150</v>
      </c>
      <c r="D151" s="130" t="s">
        <v>137</v>
      </c>
      <c r="E151" s="131" t="s">
        <v>244</v>
      </c>
      <c r="F151" s="132" t="s">
        <v>245</v>
      </c>
      <c r="G151" s="133" t="s">
        <v>147</v>
      </c>
      <c r="H151" s="134">
        <v>229.54599999999999</v>
      </c>
      <c r="I151" s="135"/>
      <c r="J151" s="135">
        <f>ROUND(I151*H151,2)</f>
        <v>0</v>
      </c>
      <c r="K151" s="136"/>
      <c r="L151" s="29"/>
      <c r="M151" s="137" t="s">
        <v>1</v>
      </c>
      <c r="N151" s="138" t="s">
        <v>36</v>
      </c>
      <c r="O151" s="139">
        <v>7.0000000000000007E-2</v>
      </c>
      <c r="P151" s="139">
        <f>O151*H151</f>
        <v>16.06822</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3505</v>
      </c>
    </row>
    <row r="152" spans="2:65" s="14" customFormat="1">
      <c r="B152" s="156"/>
      <c r="D152" s="144" t="s">
        <v>143</v>
      </c>
      <c r="E152" s="157" t="s">
        <v>1</v>
      </c>
      <c r="F152" s="158" t="s">
        <v>3506</v>
      </c>
      <c r="H152" s="157" t="s">
        <v>1</v>
      </c>
      <c r="L152" s="156"/>
      <c r="M152" s="159"/>
      <c r="T152" s="160"/>
      <c r="AT152" s="157" t="s">
        <v>143</v>
      </c>
      <c r="AU152" s="157" t="s">
        <v>81</v>
      </c>
      <c r="AV152" s="14" t="s">
        <v>79</v>
      </c>
      <c r="AW152" s="14" t="s">
        <v>27</v>
      </c>
      <c r="AX152" s="14" t="s">
        <v>71</v>
      </c>
      <c r="AY152" s="157" t="s">
        <v>135</v>
      </c>
    </row>
    <row r="153" spans="2:65" s="12" customFormat="1">
      <c r="B153" s="143"/>
      <c r="D153" s="144" t="s">
        <v>143</v>
      </c>
      <c r="E153" s="145" t="s">
        <v>1</v>
      </c>
      <c r="F153" s="146" t="s">
        <v>3507</v>
      </c>
      <c r="H153" s="147">
        <v>207.8</v>
      </c>
      <c r="L153" s="143"/>
      <c r="M153" s="148"/>
      <c r="T153" s="149"/>
      <c r="AT153" s="145" t="s">
        <v>143</v>
      </c>
      <c r="AU153" s="145" t="s">
        <v>81</v>
      </c>
      <c r="AV153" s="12" t="s">
        <v>81</v>
      </c>
      <c r="AW153" s="12" t="s">
        <v>27</v>
      </c>
      <c r="AX153" s="12" t="s">
        <v>71</v>
      </c>
      <c r="AY153" s="145" t="s">
        <v>135</v>
      </c>
    </row>
    <row r="154" spans="2:65" s="12" customFormat="1">
      <c r="B154" s="143"/>
      <c r="D154" s="144" t="s">
        <v>143</v>
      </c>
      <c r="E154" s="145" t="s">
        <v>1</v>
      </c>
      <c r="F154" s="146" t="s">
        <v>3508</v>
      </c>
      <c r="H154" s="147">
        <v>17</v>
      </c>
      <c r="L154" s="143"/>
      <c r="M154" s="148"/>
      <c r="T154" s="149"/>
      <c r="AT154" s="145" t="s">
        <v>143</v>
      </c>
      <c r="AU154" s="145" t="s">
        <v>81</v>
      </c>
      <c r="AV154" s="12" t="s">
        <v>81</v>
      </c>
      <c r="AW154" s="12" t="s">
        <v>27</v>
      </c>
      <c r="AX154" s="12" t="s">
        <v>71</v>
      </c>
      <c r="AY154" s="145" t="s">
        <v>135</v>
      </c>
    </row>
    <row r="155" spans="2:65" s="12" customFormat="1">
      <c r="B155" s="143"/>
      <c r="D155" s="144" t="s">
        <v>143</v>
      </c>
      <c r="E155" s="145" t="s">
        <v>1</v>
      </c>
      <c r="F155" s="146" t="s">
        <v>3509</v>
      </c>
      <c r="H155" s="147">
        <v>4.7460000000000004</v>
      </c>
      <c r="L155" s="143"/>
      <c r="M155" s="148"/>
      <c r="T155" s="149"/>
      <c r="AT155" s="145" t="s">
        <v>143</v>
      </c>
      <c r="AU155" s="145" t="s">
        <v>81</v>
      </c>
      <c r="AV155" s="12" t="s">
        <v>81</v>
      </c>
      <c r="AW155" s="12" t="s">
        <v>27</v>
      </c>
      <c r="AX155" s="12" t="s">
        <v>71</v>
      </c>
      <c r="AY155" s="145" t="s">
        <v>135</v>
      </c>
    </row>
    <row r="156" spans="2:65" s="13" customFormat="1">
      <c r="B156" s="150"/>
      <c r="D156" s="144" t="s">
        <v>143</v>
      </c>
      <c r="E156" s="151" t="s">
        <v>1</v>
      </c>
      <c r="F156" s="152" t="s">
        <v>174</v>
      </c>
      <c r="H156" s="153">
        <v>229.54600000000002</v>
      </c>
      <c r="L156" s="150"/>
      <c r="M156" s="154"/>
      <c r="T156" s="155"/>
      <c r="AT156" s="151" t="s">
        <v>143</v>
      </c>
      <c r="AU156" s="151" t="s">
        <v>81</v>
      </c>
      <c r="AV156" s="13" t="s">
        <v>141</v>
      </c>
      <c r="AW156" s="13" t="s">
        <v>27</v>
      </c>
      <c r="AX156" s="13" t="s">
        <v>79</v>
      </c>
      <c r="AY156" s="151" t="s">
        <v>135</v>
      </c>
    </row>
    <row r="157" spans="2:65" s="1" customFormat="1" ht="33" customHeight="1">
      <c r="B157" s="129"/>
      <c r="C157" s="130" t="s">
        <v>141</v>
      </c>
      <c r="D157" s="130" t="s">
        <v>137</v>
      </c>
      <c r="E157" s="131" t="s">
        <v>263</v>
      </c>
      <c r="F157" s="132" t="s">
        <v>264</v>
      </c>
      <c r="G157" s="133" t="s">
        <v>147</v>
      </c>
      <c r="H157" s="134">
        <v>36.424999999999997</v>
      </c>
      <c r="I157" s="135"/>
      <c r="J157" s="135">
        <f>ROUND(I157*H157,2)</f>
        <v>0</v>
      </c>
      <c r="K157" s="136"/>
      <c r="L157" s="29"/>
      <c r="M157" s="137" t="s">
        <v>1</v>
      </c>
      <c r="N157" s="138" t="s">
        <v>36</v>
      </c>
      <c r="O157" s="139">
        <v>8.6999999999999994E-2</v>
      </c>
      <c r="P157" s="139">
        <f>O157*H157</f>
        <v>3.1689749999999997</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3510</v>
      </c>
    </row>
    <row r="158" spans="2:65" s="12" customFormat="1">
      <c r="B158" s="143"/>
      <c r="D158" s="144" t="s">
        <v>143</v>
      </c>
      <c r="E158" s="145" t="s">
        <v>1</v>
      </c>
      <c r="F158" s="146" t="s">
        <v>3511</v>
      </c>
      <c r="H158" s="147">
        <v>36.424999999999997</v>
      </c>
      <c r="L158" s="143"/>
      <c r="M158" s="148"/>
      <c r="T158" s="149"/>
      <c r="AT158" s="145" t="s">
        <v>143</v>
      </c>
      <c r="AU158" s="145" t="s">
        <v>81</v>
      </c>
      <c r="AV158" s="12" t="s">
        <v>81</v>
      </c>
      <c r="AW158" s="12" t="s">
        <v>27</v>
      </c>
      <c r="AX158" s="12" t="s">
        <v>79</v>
      </c>
      <c r="AY158" s="145" t="s">
        <v>135</v>
      </c>
    </row>
    <row r="159" spans="2:65" s="1" customFormat="1" ht="37.950000000000003" customHeight="1">
      <c r="B159" s="129"/>
      <c r="C159" s="130" t="s">
        <v>158</v>
      </c>
      <c r="D159" s="130" t="s">
        <v>137</v>
      </c>
      <c r="E159" s="131" t="s">
        <v>269</v>
      </c>
      <c r="F159" s="132" t="s">
        <v>270</v>
      </c>
      <c r="G159" s="133" t="s">
        <v>147</v>
      </c>
      <c r="H159" s="134">
        <v>364.25</v>
      </c>
      <c r="I159" s="135"/>
      <c r="J159" s="135">
        <f>ROUND(I159*H159,2)</f>
        <v>0</v>
      </c>
      <c r="K159" s="136"/>
      <c r="L159" s="29"/>
      <c r="M159" s="137" t="s">
        <v>1</v>
      </c>
      <c r="N159" s="138" t="s">
        <v>36</v>
      </c>
      <c r="O159" s="139">
        <v>5.0000000000000001E-3</v>
      </c>
      <c r="P159" s="139">
        <f>O159*H159</f>
        <v>1.82125</v>
      </c>
      <c r="Q159" s="139">
        <v>0</v>
      </c>
      <c r="R159" s="139">
        <f>Q159*H159</f>
        <v>0</v>
      </c>
      <c r="S159" s="139">
        <v>0</v>
      </c>
      <c r="T159" s="140">
        <f>S159*H159</f>
        <v>0</v>
      </c>
      <c r="AR159" s="141" t="s">
        <v>141</v>
      </c>
      <c r="AT159" s="141" t="s">
        <v>137</v>
      </c>
      <c r="AU159" s="141" t="s">
        <v>81</v>
      </c>
      <c r="AY159" s="17" t="s">
        <v>135</v>
      </c>
      <c r="BE159" s="142">
        <f>IF(N159="základní",J159,0)</f>
        <v>0</v>
      </c>
      <c r="BF159" s="142">
        <f>IF(N159="snížená",J159,0)</f>
        <v>0</v>
      </c>
      <c r="BG159" s="142">
        <f>IF(N159="zákl. přenesená",J159,0)</f>
        <v>0</v>
      </c>
      <c r="BH159" s="142">
        <f>IF(N159="sníž. přenesená",J159,0)</f>
        <v>0</v>
      </c>
      <c r="BI159" s="142">
        <f>IF(N159="nulová",J159,0)</f>
        <v>0</v>
      </c>
      <c r="BJ159" s="17" t="s">
        <v>79</v>
      </c>
      <c r="BK159" s="142">
        <f>ROUND(I159*H159,2)</f>
        <v>0</v>
      </c>
      <c r="BL159" s="17" t="s">
        <v>141</v>
      </c>
      <c r="BM159" s="141" t="s">
        <v>3512</v>
      </c>
    </row>
    <row r="160" spans="2:65" s="12" customFormat="1">
      <c r="B160" s="143"/>
      <c r="D160" s="144" t="s">
        <v>143</v>
      </c>
      <c r="E160" s="145" t="s">
        <v>1</v>
      </c>
      <c r="F160" s="146" t="s">
        <v>3513</v>
      </c>
      <c r="H160" s="147">
        <v>364.25</v>
      </c>
      <c r="L160" s="143"/>
      <c r="M160" s="148"/>
      <c r="T160" s="149"/>
      <c r="AT160" s="145" t="s">
        <v>143</v>
      </c>
      <c r="AU160" s="145" t="s">
        <v>81</v>
      </c>
      <c r="AV160" s="12" t="s">
        <v>81</v>
      </c>
      <c r="AW160" s="12" t="s">
        <v>27</v>
      </c>
      <c r="AX160" s="12" t="s">
        <v>79</v>
      </c>
      <c r="AY160" s="145" t="s">
        <v>135</v>
      </c>
    </row>
    <row r="161" spans="2:65" s="1" customFormat="1" ht="24.15" customHeight="1">
      <c r="B161" s="129"/>
      <c r="C161" s="130" t="s">
        <v>163</v>
      </c>
      <c r="D161" s="130" t="s">
        <v>137</v>
      </c>
      <c r="E161" s="131" t="s">
        <v>3514</v>
      </c>
      <c r="F161" s="132" t="s">
        <v>3515</v>
      </c>
      <c r="G161" s="133" t="s">
        <v>147</v>
      </c>
      <c r="H161" s="134">
        <v>229.54599999999999</v>
      </c>
      <c r="I161" s="135"/>
      <c r="J161" s="135">
        <f>ROUND(I161*H161,2)</f>
        <v>0</v>
      </c>
      <c r="K161" s="136"/>
      <c r="L161" s="29"/>
      <c r="M161" s="137" t="s">
        <v>1</v>
      </c>
      <c r="N161" s="138" t="s">
        <v>36</v>
      </c>
      <c r="O161" s="139">
        <v>0.19700000000000001</v>
      </c>
      <c r="P161" s="139">
        <f>O161*H161</f>
        <v>45.220562000000001</v>
      </c>
      <c r="Q161" s="139">
        <v>0</v>
      </c>
      <c r="R161" s="139">
        <f>Q161*H161</f>
        <v>0</v>
      </c>
      <c r="S161" s="139">
        <v>0</v>
      </c>
      <c r="T161" s="140">
        <f>S161*H161</f>
        <v>0</v>
      </c>
      <c r="AR161" s="141" t="s">
        <v>141</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141</v>
      </c>
      <c r="BM161" s="141" t="s">
        <v>3516</v>
      </c>
    </row>
    <row r="162" spans="2:65" s="14" customFormat="1">
      <c r="B162" s="156"/>
      <c r="D162" s="144" t="s">
        <v>143</v>
      </c>
      <c r="E162" s="157" t="s">
        <v>1</v>
      </c>
      <c r="F162" s="158" t="s">
        <v>3517</v>
      </c>
      <c r="H162" s="157" t="s">
        <v>1</v>
      </c>
      <c r="L162" s="156"/>
      <c r="M162" s="159"/>
      <c r="T162" s="160"/>
      <c r="AT162" s="157" t="s">
        <v>143</v>
      </c>
      <c r="AU162" s="157" t="s">
        <v>81</v>
      </c>
      <c r="AV162" s="14" t="s">
        <v>79</v>
      </c>
      <c r="AW162" s="14" t="s">
        <v>27</v>
      </c>
      <c r="AX162" s="14" t="s">
        <v>71</v>
      </c>
      <c r="AY162" s="157" t="s">
        <v>135</v>
      </c>
    </row>
    <row r="163" spans="2:65" s="12" customFormat="1">
      <c r="B163" s="143"/>
      <c r="D163" s="144" t="s">
        <v>143</v>
      </c>
      <c r="E163" s="145" t="s">
        <v>1</v>
      </c>
      <c r="F163" s="146" t="s">
        <v>3507</v>
      </c>
      <c r="H163" s="147">
        <v>207.8</v>
      </c>
      <c r="L163" s="143"/>
      <c r="M163" s="148"/>
      <c r="T163" s="149"/>
      <c r="AT163" s="145" t="s">
        <v>143</v>
      </c>
      <c r="AU163" s="145" t="s">
        <v>81</v>
      </c>
      <c r="AV163" s="12" t="s">
        <v>81</v>
      </c>
      <c r="AW163" s="12" t="s">
        <v>27</v>
      </c>
      <c r="AX163" s="12" t="s">
        <v>71</v>
      </c>
      <c r="AY163" s="145" t="s">
        <v>135</v>
      </c>
    </row>
    <row r="164" spans="2:65" s="12" customFormat="1">
      <c r="B164" s="143"/>
      <c r="D164" s="144" t="s">
        <v>143</v>
      </c>
      <c r="E164" s="145" t="s">
        <v>1</v>
      </c>
      <c r="F164" s="146" t="s">
        <v>3508</v>
      </c>
      <c r="H164" s="147">
        <v>17</v>
      </c>
      <c r="L164" s="143"/>
      <c r="M164" s="148"/>
      <c r="T164" s="149"/>
      <c r="AT164" s="145" t="s">
        <v>143</v>
      </c>
      <c r="AU164" s="145" t="s">
        <v>81</v>
      </c>
      <c r="AV164" s="12" t="s">
        <v>81</v>
      </c>
      <c r="AW164" s="12" t="s">
        <v>27</v>
      </c>
      <c r="AX164" s="12" t="s">
        <v>71</v>
      </c>
      <c r="AY164" s="145" t="s">
        <v>135</v>
      </c>
    </row>
    <row r="165" spans="2:65" s="12" customFormat="1">
      <c r="B165" s="143"/>
      <c r="D165" s="144" t="s">
        <v>143</v>
      </c>
      <c r="E165" s="145" t="s">
        <v>1</v>
      </c>
      <c r="F165" s="146" t="s">
        <v>3509</v>
      </c>
      <c r="H165" s="147">
        <v>4.7460000000000004</v>
      </c>
      <c r="L165" s="143"/>
      <c r="M165" s="148"/>
      <c r="T165" s="149"/>
      <c r="AT165" s="145" t="s">
        <v>143</v>
      </c>
      <c r="AU165" s="145" t="s">
        <v>81</v>
      </c>
      <c r="AV165" s="12" t="s">
        <v>81</v>
      </c>
      <c r="AW165" s="12" t="s">
        <v>27</v>
      </c>
      <c r="AX165" s="12" t="s">
        <v>71</v>
      </c>
      <c r="AY165" s="145" t="s">
        <v>135</v>
      </c>
    </row>
    <row r="166" spans="2:65" s="13" customFormat="1">
      <c r="B166" s="150"/>
      <c r="D166" s="144" t="s">
        <v>143</v>
      </c>
      <c r="E166" s="151" t="s">
        <v>1</v>
      </c>
      <c r="F166" s="152" t="s">
        <v>174</v>
      </c>
      <c r="H166" s="153">
        <v>229.54600000000002</v>
      </c>
      <c r="L166" s="150"/>
      <c r="M166" s="154"/>
      <c r="T166" s="155"/>
      <c r="AT166" s="151" t="s">
        <v>143</v>
      </c>
      <c r="AU166" s="151" t="s">
        <v>81</v>
      </c>
      <c r="AV166" s="13" t="s">
        <v>141</v>
      </c>
      <c r="AW166" s="13" t="s">
        <v>27</v>
      </c>
      <c r="AX166" s="13" t="s">
        <v>79</v>
      </c>
      <c r="AY166" s="151" t="s">
        <v>135</v>
      </c>
    </row>
    <row r="167" spans="2:65" s="1" customFormat="1" ht="24.15" customHeight="1">
      <c r="B167" s="129"/>
      <c r="C167" s="130" t="s">
        <v>168</v>
      </c>
      <c r="D167" s="130" t="s">
        <v>137</v>
      </c>
      <c r="E167" s="131" t="s">
        <v>3518</v>
      </c>
      <c r="F167" s="132" t="s">
        <v>3519</v>
      </c>
      <c r="G167" s="133" t="s">
        <v>147</v>
      </c>
      <c r="H167" s="134">
        <v>4.7460000000000004</v>
      </c>
      <c r="I167" s="135"/>
      <c r="J167" s="135">
        <f>ROUND(I167*H167,2)</f>
        <v>0</v>
      </c>
      <c r="K167" s="136"/>
      <c r="L167" s="29"/>
      <c r="M167" s="137" t="s">
        <v>1</v>
      </c>
      <c r="N167" s="138" t="s">
        <v>36</v>
      </c>
      <c r="O167" s="139">
        <v>0.68200000000000005</v>
      </c>
      <c r="P167" s="139">
        <f>O167*H167</f>
        <v>3.2367720000000006</v>
      </c>
      <c r="Q167" s="139">
        <v>0</v>
      </c>
      <c r="R167" s="139">
        <f>Q167*H167</f>
        <v>0</v>
      </c>
      <c r="S167" s="139">
        <v>0</v>
      </c>
      <c r="T167" s="140">
        <f>S167*H167</f>
        <v>0</v>
      </c>
      <c r="AR167" s="141" t="s">
        <v>141</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141</v>
      </c>
      <c r="BM167" s="141" t="s">
        <v>3520</v>
      </c>
    </row>
    <row r="168" spans="2:65" s="12" customFormat="1">
      <c r="B168" s="143"/>
      <c r="D168" s="144" t="s">
        <v>143</v>
      </c>
      <c r="E168" s="145" t="s">
        <v>1</v>
      </c>
      <c r="F168" s="146" t="s">
        <v>3521</v>
      </c>
      <c r="H168" s="147">
        <v>0.84199999999999997</v>
      </c>
      <c r="L168" s="143"/>
      <c r="M168" s="148"/>
      <c r="T168" s="149"/>
      <c r="AT168" s="145" t="s">
        <v>143</v>
      </c>
      <c r="AU168" s="145" t="s">
        <v>81</v>
      </c>
      <c r="AV168" s="12" t="s">
        <v>81</v>
      </c>
      <c r="AW168" s="12" t="s">
        <v>27</v>
      </c>
      <c r="AX168" s="12" t="s">
        <v>71</v>
      </c>
      <c r="AY168" s="145" t="s">
        <v>135</v>
      </c>
    </row>
    <row r="169" spans="2:65" s="12" customFormat="1">
      <c r="B169" s="143"/>
      <c r="D169" s="144" t="s">
        <v>143</v>
      </c>
      <c r="E169" s="145" t="s">
        <v>1</v>
      </c>
      <c r="F169" s="146" t="s">
        <v>3522</v>
      </c>
      <c r="H169" s="147">
        <v>0.32300000000000001</v>
      </c>
      <c r="L169" s="143"/>
      <c r="M169" s="148"/>
      <c r="T169" s="149"/>
      <c r="AT169" s="145" t="s">
        <v>143</v>
      </c>
      <c r="AU169" s="145" t="s">
        <v>81</v>
      </c>
      <c r="AV169" s="12" t="s">
        <v>81</v>
      </c>
      <c r="AW169" s="12" t="s">
        <v>27</v>
      </c>
      <c r="AX169" s="12" t="s">
        <v>71</v>
      </c>
      <c r="AY169" s="145" t="s">
        <v>135</v>
      </c>
    </row>
    <row r="170" spans="2:65" s="12" customFormat="1">
      <c r="B170" s="143"/>
      <c r="D170" s="144" t="s">
        <v>143</v>
      </c>
      <c r="E170" s="145" t="s">
        <v>1</v>
      </c>
      <c r="F170" s="146" t="s">
        <v>3523</v>
      </c>
      <c r="H170" s="147">
        <v>0.70799999999999996</v>
      </c>
      <c r="L170" s="143"/>
      <c r="M170" s="148"/>
      <c r="T170" s="149"/>
      <c r="AT170" s="145" t="s">
        <v>143</v>
      </c>
      <c r="AU170" s="145" t="s">
        <v>81</v>
      </c>
      <c r="AV170" s="12" t="s">
        <v>81</v>
      </c>
      <c r="AW170" s="12" t="s">
        <v>27</v>
      </c>
      <c r="AX170" s="12" t="s">
        <v>71</v>
      </c>
      <c r="AY170" s="145" t="s">
        <v>135</v>
      </c>
    </row>
    <row r="171" spans="2:65" s="12" customFormat="1">
      <c r="B171" s="143"/>
      <c r="D171" s="144" t="s">
        <v>143</v>
      </c>
      <c r="E171" s="145" t="s">
        <v>1</v>
      </c>
      <c r="F171" s="146" t="s">
        <v>3524</v>
      </c>
      <c r="H171" s="147">
        <v>2.8730000000000002</v>
      </c>
      <c r="L171" s="143"/>
      <c r="M171" s="148"/>
      <c r="T171" s="149"/>
      <c r="AT171" s="145" t="s">
        <v>143</v>
      </c>
      <c r="AU171" s="145" t="s">
        <v>81</v>
      </c>
      <c r="AV171" s="12" t="s">
        <v>81</v>
      </c>
      <c r="AW171" s="12" t="s">
        <v>27</v>
      </c>
      <c r="AX171" s="12" t="s">
        <v>71</v>
      </c>
      <c r="AY171" s="145" t="s">
        <v>135</v>
      </c>
    </row>
    <row r="172" spans="2:65" s="13" customFormat="1">
      <c r="B172" s="150"/>
      <c r="D172" s="144" t="s">
        <v>143</v>
      </c>
      <c r="E172" s="151" t="s">
        <v>1</v>
      </c>
      <c r="F172" s="152" t="s">
        <v>174</v>
      </c>
      <c r="H172" s="153">
        <v>4.7460000000000004</v>
      </c>
      <c r="L172" s="150"/>
      <c r="M172" s="154"/>
      <c r="T172" s="155"/>
      <c r="AT172" s="151" t="s">
        <v>143</v>
      </c>
      <c r="AU172" s="151" t="s">
        <v>81</v>
      </c>
      <c r="AV172" s="13" t="s">
        <v>141</v>
      </c>
      <c r="AW172" s="13" t="s">
        <v>27</v>
      </c>
      <c r="AX172" s="13" t="s">
        <v>79</v>
      </c>
      <c r="AY172" s="151" t="s">
        <v>135</v>
      </c>
    </row>
    <row r="173" spans="2:65" s="1" customFormat="1" ht="24.15" customHeight="1">
      <c r="B173" s="129"/>
      <c r="C173" s="130" t="s">
        <v>175</v>
      </c>
      <c r="D173" s="130" t="s">
        <v>137</v>
      </c>
      <c r="E173" s="131" t="s">
        <v>274</v>
      </c>
      <c r="F173" s="132" t="s">
        <v>275</v>
      </c>
      <c r="G173" s="133" t="s">
        <v>215</v>
      </c>
      <c r="H173" s="134">
        <v>58.28</v>
      </c>
      <c r="I173" s="135"/>
      <c r="J173" s="135">
        <f>ROUND(I173*H173,2)</f>
        <v>0</v>
      </c>
      <c r="K173" s="136"/>
      <c r="L173" s="29"/>
      <c r="M173" s="137" t="s">
        <v>1</v>
      </c>
      <c r="N173" s="138" t="s">
        <v>36</v>
      </c>
      <c r="O173" s="139">
        <v>0</v>
      </c>
      <c r="P173" s="139">
        <f>O173*H173</f>
        <v>0</v>
      </c>
      <c r="Q173" s="139">
        <v>0</v>
      </c>
      <c r="R173" s="139">
        <f>Q173*H173</f>
        <v>0</v>
      </c>
      <c r="S173" s="139">
        <v>0</v>
      </c>
      <c r="T173" s="140">
        <f>S173*H173</f>
        <v>0</v>
      </c>
      <c r="AR173" s="141" t="s">
        <v>141</v>
      </c>
      <c r="AT173" s="141" t="s">
        <v>137</v>
      </c>
      <c r="AU173" s="141" t="s">
        <v>81</v>
      </c>
      <c r="AY173" s="17" t="s">
        <v>135</v>
      </c>
      <c r="BE173" s="142">
        <f>IF(N173="základní",J173,0)</f>
        <v>0</v>
      </c>
      <c r="BF173" s="142">
        <f>IF(N173="snížená",J173,0)</f>
        <v>0</v>
      </c>
      <c r="BG173" s="142">
        <f>IF(N173="zákl. přenesená",J173,0)</f>
        <v>0</v>
      </c>
      <c r="BH173" s="142">
        <f>IF(N173="sníž. přenesená",J173,0)</f>
        <v>0</v>
      </c>
      <c r="BI173" s="142">
        <f>IF(N173="nulová",J173,0)</f>
        <v>0</v>
      </c>
      <c r="BJ173" s="17" t="s">
        <v>79</v>
      </c>
      <c r="BK173" s="142">
        <f>ROUND(I173*H173,2)</f>
        <v>0</v>
      </c>
      <c r="BL173" s="17" t="s">
        <v>141</v>
      </c>
      <c r="BM173" s="141" t="s">
        <v>3525</v>
      </c>
    </row>
    <row r="174" spans="2:65" s="12" customFormat="1">
      <c r="B174" s="143"/>
      <c r="D174" s="144" t="s">
        <v>143</v>
      </c>
      <c r="E174" s="145" t="s">
        <v>1</v>
      </c>
      <c r="F174" s="146" t="s">
        <v>3526</v>
      </c>
      <c r="H174" s="147">
        <v>58.28</v>
      </c>
      <c r="L174" s="143"/>
      <c r="M174" s="148"/>
      <c r="T174" s="149"/>
      <c r="AT174" s="145" t="s">
        <v>143</v>
      </c>
      <c r="AU174" s="145" t="s">
        <v>81</v>
      </c>
      <c r="AV174" s="12" t="s">
        <v>81</v>
      </c>
      <c r="AW174" s="12" t="s">
        <v>27</v>
      </c>
      <c r="AX174" s="12" t="s">
        <v>79</v>
      </c>
      <c r="AY174" s="145" t="s">
        <v>135</v>
      </c>
    </row>
    <row r="175" spans="2:65" s="1" customFormat="1" ht="16.5" customHeight="1">
      <c r="B175" s="129"/>
      <c r="C175" s="130" t="s">
        <v>180</v>
      </c>
      <c r="D175" s="130" t="s">
        <v>137</v>
      </c>
      <c r="E175" s="131" t="s">
        <v>279</v>
      </c>
      <c r="F175" s="132" t="s">
        <v>280</v>
      </c>
      <c r="G175" s="133" t="s">
        <v>147</v>
      </c>
      <c r="H175" s="134">
        <v>36.424999999999997</v>
      </c>
      <c r="I175" s="135"/>
      <c r="J175" s="135">
        <f>ROUND(I175*H175,2)</f>
        <v>0</v>
      </c>
      <c r="K175" s="136"/>
      <c r="L175" s="29"/>
      <c r="M175" s="137" t="s">
        <v>1</v>
      </c>
      <c r="N175" s="138" t="s">
        <v>36</v>
      </c>
      <c r="O175" s="139">
        <v>8.9999999999999993E-3</v>
      </c>
      <c r="P175" s="139">
        <f>O175*H175</f>
        <v>0.32782499999999992</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3527</v>
      </c>
    </row>
    <row r="176" spans="2:65" s="12" customFormat="1">
      <c r="B176" s="143"/>
      <c r="D176" s="144" t="s">
        <v>143</v>
      </c>
      <c r="E176" s="145" t="s">
        <v>1</v>
      </c>
      <c r="F176" s="146" t="s">
        <v>3511</v>
      </c>
      <c r="H176" s="147">
        <v>36.424999999999997</v>
      </c>
      <c r="L176" s="143"/>
      <c r="M176" s="148"/>
      <c r="T176" s="149"/>
      <c r="AT176" s="145" t="s">
        <v>143</v>
      </c>
      <c r="AU176" s="145" t="s">
        <v>81</v>
      </c>
      <c r="AV176" s="12" t="s">
        <v>81</v>
      </c>
      <c r="AW176" s="12" t="s">
        <v>27</v>
      </c>
      <c r="AX176" s="12" t="s">
        <v>79</v>
      </c>
      <c r="AY176" s="145" t="s">
        <v>135</v>
      </c>
    </row>
    <row r="177" spans="2:65" s="1" customFormat="1" ht="24.15" customHeight="1">
      <c r="B177" s="129"/>
      <c r="C177" s="130" t="s">
        <v>185</v>
      </c>
      <c r="D177" s="130" t="s">
        <v>137</v>
      </c>
      <c r="E177" s="131" t="s">
        <v>3528</v>
      </c>
      <c r="F177" s="132" t="s">
        <v>3529</v>
      </c>
      <c r="G177" s="133" t="s">
        <v>147</v>
      </c>
      <c r="H177" s="134">
        <v>37.427999999999997</v>
      </c>
      <c r="I177" s="135"/>
      <c r="J177" s="135">
        <f>ROUND(I177*H177,2)</f>
        <v>0</v>
      </c>
      <c r="K177" s="136"/>
      <c r="L177" s="29"/>
      <c r="M177" s="137" t="s">
        <v>1</v>
      </c>
      <c r="N177" s="138" t="s">
        <v>36</v>
      </c>
      <c r="O177" s="139">
        <v>0.63200000000000001</v>
      </c>
      <c r="P177" s="139">
        <f>O177*H177</f>
        <v>23.654495999999998</v>
      </c>
      <c r="Q177" s="139">
        <v>0</v>
      </c>
      <c r="R177" s="139">
        <f>Q177*H177</f>
        <v>0</v>
      </c>
      <c r="S177" s="139">
        <v>0</v>
      </c>
      <c r="T177" s="140">
        <f>S177*H177</f>
        <v>0</v>
      </c>
      <c r="AR177" s="141" t="s">
        <v>141</v>
      </c>
      <c r="AT177" s="141" t="s">
        <v>137</v>
      </c>
      <c r="AU177" s="141" t="s">
        <v>81</v>
      </c>
      <c r="AY177" s="17" t="s">
        <v>135</v>
      </c>
      <c r="BE177" s="142">
        <f>IF(N177="základní",J177,0)</f>
        <v>0</v>
      </c>
      <c r="BF177" s="142">
        <f>IF(N177="snížená",J177,0)</f>
        <v>0</v>
      </c>
      <c r="BG177" s="142">
        <f>IF(N177="zákl. přenesená",J177,0)</f>
        <v>0</v>
      </c>
      <c r="BH177" s="142">
        <f>IF(N177="sníž. přenesená",J177,0)</f>
        <v>0</v>
      </c>
      <c r="BI177" s="142">
        <f>IF(N177="nulová",J177,0)</f>
        <v>0</v>
      </c>
      <c r="BJ177" s="17" t="s">
        <v>79</v>
      </c>
      <c r="BK177" s="142">
        <f>ROUND(I177*H177,2)</f>
        <v>0</v>
      </c>
      <c r="BL177" s="17" t="s">
        <v>141</v>
      </c>
      <c r="BM177" s="141" t="s">
        <v>3530</v>
      </c>
    </row>
    <row r="178" spans="2:65" s="12" customFormat="1">
      <c r="B178" s="143"/>
      <c r="D178" s="144" t="s">
        <v>143</v>
      </c>
      <c r="E178" s="145" t="s">
        <v>1</v>
      </c>
      <c r="F178" s="146" t="s">
        <v>3531</v>
      </c>
      <c r="H178" s="147">
        <v>19.62</v>
      </c>
      <c r="L178" s="143"/>
      <c r="M178" s="148"/>
      <c r="T178" s="149"/>
      <c r="AT178" s="145" t="s">
        <v>143</v>
      </c>
      <c r="AU178" s="145" t="s">
        <v>81</v>
      </c>
      <c r="AV178" s="12" t="s">
        <v>81</v>
      </c>
      <c r="AW178" s="12" t="s">
        <v>27</v>
      </c>
      <c r="AX178" s="12" t="s">
        <v>71</v>
      </c>
      <c r="AY178" s="145" t="s">
        <v>135</v>
      </c>
    </row>
    <row r="179" spans="2:65" s="12" customFormat="1">
      <c r="B179" s="143"/>
      <c r="D179" s="144" t="s">
        <v>143</v>
      </c>
      <c r="E179" s="145" t="s">
        <v>1</v>
      </c>
      <c r="F179" s="146" t="s">
        <v>3532</v>
      </c>
      <c r="H179" s="147">
        <v>9.6</v>
      </c>
      <c r="L179" s="143"/>
      <c r="M179" s="148"/>
      <c r="T179" s="149"/>
      <c r="AT179" s="145" t="s">
        <v>143</v>
      </c>
      <c r="AU179" s="145" t="s">
        <v>81</v>
      </c>
      <c r="AV179" s="12" t="s">
        <v>81</v>
      </c>
      <c r="AW179" s="12" t="s">
        <v>27</v>
      </c>
      <c r="AX179" s="12" t="s">
        <v>71</v>
      </c>
      <c r="AY179" s="145" t="s">
        <v>135</v>
      </c>
    </row>
    <row r="180" spans="2:65" s="12" customFormat="1">
      <c r="B180" s="143"/>
      <c r="D180" s="144" t="s">
        <v>143</v>
      </c>
      <c r="E180" s="145" t="s">
        <v>1</v>
      </c>
      <c r="F180" s="146" t="s">
        <v>3533</v>
      </c>
      <c r="H180" s="147">
        <v>8.2080000000000002</v>
      </c>
      <c r="L180" s="143"/>
      <c r="M180" s="148"/>
      <c r="T180" s="149"/>
      <c r="AT180" s="145" t="s">
        <v>143</v>
      </c>
      <c r="AU180" s="145" t="s">
        <v>81</v>
      </c>
      <c r="AV180" s="12" t="s">
        <v>81</v>
      </c>
      <c r="AW180" s="12" t="s">
        <v>27</v>
      </c>
      <c r="AX180" s="12" t="s">
        <v>71</v>
      </c>
      <c r="AY180" s="145" t="s">
        <v>135</v>
      </c>
    </row>
    <row r="181" spans="2:65" s="13" customFormat="1">
      <c r="B181" s="150"/>
      <c r="D181" s="144" t="s">
        <v>143</v>
      </c>
      <c r="E181" s="151" t="s">
        <v>1</v>
      </c>
      <c r="F181" s="152" t="s">
        <v>174</v>
      </c>
      <c r="H181" s="153">
        <v>37.427999999999997</v>
      </c>
      <c r="L181" s="150"/>
      <c r="M181" s="154"/>
      <c r="T181" s="155"/>
      <c r="AT181" s="151" t="s">
        <v>143</v>
      </c>
      <c r="AU181" s="151" t="s">
        <v>81</v>
      </c>
      <c r="AV181" s="13" t="s">
        <v>141</v>
      </c>
      <c r="AW181" s="13" t="s">
        <v>27</v>
      </c>
      <c r="AX181" s="13" t="s">
        <v>79</v>
      </c>
      <c r="AY181" s="151" t="s">
        <v>135</v>
      </c>
    </row>
    <row r="182" spans="2:65" s="1" customFormat="1" ht="33" customHeight="1">
      <c r="B182" s="129"/>
      <c r="C182" s="130" t="s">
        <v>191</v>
      </c>
      <c r="D182" s="130" t="s">
        <v>137</v>
      </c>
      <c r="E182" s="131" t="s">
        <v>3534</v>
      </c>
      <c r="F182" s="132" t="s">
        <v>3535</v>
      </c>
      <c r="G182" s="133" t="s">
        <v>140</v>
      </c>
      <c r="H182" s="134">
        <v>1039</v>
      </c>
      <c r="I182" s="135"/>
      <c r="J182" s="135">
        <f>ROUND(I182*H182,2)</f>
        <v>0</v>
      </c>
      <c r="K182" s="136"/>
      <c r="L182" s="29"/>
      <c r="M182" s="137" t="s">
        <v>1</v>
      </c>
      <c r="N182" s="138" t="s">
        <v>36</v>
      </c>
      <c r="O182" s="139">
        <v>0.114</v>
      </c>
      <c r="P182" s="139">
        <f>O182*H182</f>
        <v>118.446</v>
      </c>
      <c r="Q182" s="139">
        <v>0</v>
      </c>
      <c r="R182" s="139">
        <f>Q182*H182</f>
        <v>0</v>
      </c>
      <c r="S182" s="139">
        <v>0</v>
      </c>
      <c r="T182" s="140">
        <f>S182*H182</f>
        <v>0</v>
      </c>
      <c r="AR182" s="141" t="s">
        <v>141</v>
      </c>
      <c r="AT182" s="141" t="s">
        <v>137</v>
      </c>
      <c r="AU182" s="141" t="s">
        <v>81</v>
      </c>
      <c r="AY182" s="17" t="s">
        <v>135</v>
      </c>
      <c r="BE182" s="142">
        <f>IF(N182="základní",J182,0)</f>
        <v>0</v>
      </c>
      <c r="BF182" s="142">
        <f>IF(N182="snížená",J182,0)</f>
        <v>0</v>
      </c>
      <c r="BG182" s="142">
        <f>IF(N182="zákl. přenesená",J182,0)</f>
        <v>0</v>
      </c>
      <c r="BH182" s="142">
        <f>IF(N182="sníž. přenesená",J182,0)</f>
        <v>0</v>
      </c>
      <c r="BI182" s="142">
        <f>IF(N182="nulová",J182,0)</f>
        <v>0</v>
      </c>
      <c r="BJ182" s="17" t="s">
        <v>79</v>
      </c>
      <c r="BK182" s="142">
        <f>ROUND(I182*H182,2)</f>
        <v>0</v>
      </c>
      <c r="BL182" s="17" t="s">
        <v>141</v>
      </c>
      <c r="BM182" s="141" t="s">
        <v>3536</v>
      </c>
    </row>
    <row r="183" spans="2:65" s="12" customFormat="1">
      <c r="B183" s="143"/>
      <c r="D183" s="144" t="s">
        <v>143</v>
      </c>
      <c r="E183" s="145" t="s">
        <v>1</v>
      </c>
      <c r="F183" s="146" t="s">
        <v>3537</v>
      </c>
      <c r="H183" s="147">
        <v>1039</v>
      </c>
      <c r="L183" s="143"/>
      <c r="M183" s="148"/>
      <c r="T183" s="149"/>
      <c r="AT183" s="145" t="s">
        <v>143</v>
      </c>
      <c r="AU183" s="145" t="s">
        <v>81</v>
      </c>
      <c r="AV183" s="12" t="s">
        <v>81</v>
      </c>
      <c r="AW183" s="12" t="s">
        <v>27</v>
      </c>
      <c r="AX183" s="12" t="s">
        <v>79</v>
      </c>
      <c r="AY183" s="145" t="s">
        <v>135</v>
      </c>
    </row>
    <row r="184" spans="2:65" s="1" customFormat="1" ht="24.15" customHeight="1">
      <c r="B184" s="129"/>
      <c r="C184" s="130" t="s">
        <v>196</v>
      </c>
      <c r="D184" s="130" t="s">
        <v>137</v>
      </c>
      <c r="E184" s="131" t="s">
        <v>3538</v>
      </c>
      <c r="F184" s="132" t="s">
        <v>3539</v>
      </c>
      <c r="G184" s="133" t="s">
        <v>140</v>
      </c>
      <c r="H184" s="134">
        <v>68</v>
      </c>
      <c r="I184" s="135"/>
      <c r="J184" s="135">
        <f>ROUND(I184*H184,2)</f>
        <v>0</v>
      </c>
      <c r="K184" s="136"/>
      <c r="L184" s="29"/>
      <c r="M184" s="137" t="s">
        <v>1</v>
      </c>
      <c r="N184" s="138" t="s">
        <v>36</v>
      </c>
      <c r="O184" s="139">
        <v>0.15</v>
      </c>
      <c r="P184" s="139">
        <f>O184*H184</f>
        <v>10.199999999999999</v>
      </c>
      <c r="Q184" s="139">
        <v>0</v>
      </c>
      <c r="R184" s="139">
        <f>Q184*H184</f>
        <v>0</v>
      </c>
      <c r="S184" s="139">
        <v>0</v>
      </c>
      <c r="T184" s="140">
        <f>S184*H184</f>
        <v>0</v>
      </c>
      <c r="AR184" s="141" t="s">
        <v>141</v>
      </c>
      <c r="AT184" s="141" t="s">
        <v>137</v>
      </c>
      <c r="AU184" s="141" t="s">
        <v>81</v>
      </c>
      <c r="AY184" s="17" t="s">
        <v>135</v>
      </c>
      <c r="BE184" s="142">
        <f>IF(N184="základní",J184,0)</f>
        <v>0</v>
      </c>
      <c r="BF184" s="142">
        <f>IF(N184="snížená",J184,0)</f>
        <v>0</v>
      </c>
      <c r="BG184" s="142">
        <f>IF(N184="zákl. přenesená",J184,0)</f>
        <v>0</v>
      </c>
      <c r="BH184" s="142">
        <f>IF(N184="sníž. přenesená",J184,0)</f>
        <v>0</v>
      </c>
      <c r="BI184" s="142">
        <f>IF(N184="nulová",J184,0)</f>
        <v>0</v>
      </c>
      <c r="BJ184" s="17" t="s">
        <v>79</v>
      </c>
      <c r="BK184" s="142">
        <f>ROUND(I184*H184,2)</f>
        <v>0</v>
      </c>
      <c r="BL184" s="17" t="s">
        <v>141</v>
      </c>
      <c r="BM184" s="141" t="s">
        <v>3540</v>
      </c>
    </row>
    <row r="185" spans="2:65" s="12" customFormat="1">
      <c r="B185" s="143"/>
      <c r="D185" s="144" t="s">
        <v>143</v>
      </c>
      <c r="E185" s="145" t="s">
        <v>1</v>
      </c>
      <c r="F185" s="146" t="s">
        <v>3541</v>
      </c>
      <c r="H185" s="147">
        <v>68</v>
      </c>
      <c r="L185" s="143"/>
      <c r="M185" s="148"/>
      <c r="T185" s="149"/>
      <c r="AT185" s="145" t="s">
        <v>143</v>
      </c>
      <c r="AU185" s="145" t="s">
        <v>81</v>
      </c>
      <c r="AV185" s="12" t="s">
        <v>81</v>
      </c>
      <c r="AW185" s="12" t="s">
        <v>27</v>
      </c>
      <c r="AX185" s="12" t="s">
        <v>79</v>
      </c>
      <c r="AY185" s="145" t="s">
        <v>135</v>
      </c>
    </row>
    <row r="186" spans="2:65" s="1" customFormat="1" ht="16.5" customHeight="1">
      <c r="B186" s="129"/>
      <c r="C186" s="161" t="s">
        <v>202</v>
      </c>
      <c r="D186" s="161" t="s">
        <v>212</v>
      </c>
      <c r="E186" s="162" t="s">
        <v>3542</v>
      </c>
      <c r="F186" s="163" t="s">
        <v>3543</v>
      </c>
      <c r="G186" s="164" t="s">
        <v>147</v>
      </c>
      <c r="H186" s="165">
        <v>58.118000000000002</v>
      </c>
      <c r="I186" s="166"/>
      <c r="J186" s="166">
        <f>ROUND(I186*H186,2)</f>
        <v>0</v>
      </c>
      <c r="K186" s="167"/>
      <c r="L186" s="168"/>
      <c r="M186" s="169" t="s">
        <v>1</v>
      </c>
      <c r="N186" s="170" t="s">
        <v>36</v>
      </c>
      <c r="O186" s="139">
        <v>0</v>
      </c>
      <c r="P186" s="139">
        <f>O186*H186</f>
        <v>0</v>
      </c>
      <c r="Q186" s="139">
        <v>0.21</v>
      </c>
      <c r="R186" s="139">
        <f>Q186*H186</f>
        <v>12.20478</v>
      </c>
      <c r="S186" s="139">
        <v>0</v>
      </c>
      <c r="T186" s="140">
        <f>S186*H186</f>
        <v>0</v>
      </c>
      <c r="AR186" s="141" t="s">
        <v>175</v>
      </c>
      <c r="AT186" s="141" t="s">
        <v>212</v>
      </c>
      <c r="AU186" s="141" t="s">
        <v>81</v>
      </c>
      <c r="AY186" s="17" t="s">
        <v>135</v>
      </c>
      <c r="BE186" s="142">
        <f>IF(N186="základní",J186,0)</f>
        <v>0</v>
      </c>
      <c r="BF186" s="142">
        <f>IF(N186="snížená",J186,0)</f>
        <v>0</v>
      </c>
      <c r="BG186" s="142">
        <f>IF(N186="zákl. přenesená",J186,0)</f>
        <v>0</v>
      </c>
      <c r="BH186" s="142">
        <f>IF(N186="sníž. přenesená",J186,0)</f>
        <v>0</v>
      </c>
      <c r="BI186" s="142">
        <f>IF(N186="nulová",J186,0)</f>
        <v>0</v>
      </c>
      <c r="BJ186" s="17" t="s">
        <v>79</v>
      </c>
      <c r="BK186" s="142">
        <f>ROUND(I186*H186,2)</f>
        <v>0</v>
      </c>
      <c r="BL186" s="17" t="s">
        <v>141</v>
      </c>
      <c r="BM186" s="141" t="s">
        <v>3544</v>
      </c>
    </row>
    <row r="187" spans="2:65" s="12" customFormat="1">
      <c r="B187" s="143"/>
      <c r="D187" s="144" t="s">
        <v>143</v>
      </c>
      <c r="E187" s="145" t="s">
        <v>1</v>
      </c>
      <c r="F187" s="146" t="s">
        <v>3545</v>
      </c>
      <c r="H187" s="147">
        <v>58.118000000000002</v>
      </c>
      <c r="L187" s="143"/>
      <c r="M187" s="148"/>
      <c r="T187" s="149"/>
      <c r="AT187" s="145" t="s">
        <v>143</v>
      </c>
      <c r="AU187" s="145" t="s">
        <v>81</v>
      </c>
      <c r="AV187" s="12" t="s">
        <v>81</v>
      </c>
      <c r="AW187" s="12" t="s">
        <v>27</v>
      </c>
      <c r="AX187" s="12" t="s">
        <v>79</v>
      </c>
      <c r="AY187" s="145" t="s">
        <v>135</v>
      </c>
    </row>
    <row r="188" spans="2:65" s="1" customFormat="1" ht="24.15" customHeight="1">
      <c r="B188" s="129"/>
      <c r="C188" s="130" t="s">
        <v>211</v>
      </c>
      <c r="D188" s="130" t="s">
        <v>137</v>
      </c>
      <c r="E188" s="131" t="s">
        <v>3546</v>
      </c>
      <c r="F188" s="132" t="s">
        <v>3547</v>
      </c>
      <c r="G188" s="133" t="s">
        <v>140</v>
      </c>
      <c r="H188" s="134">
        <v>1039</v>
      </c>
      <c r="I188" s="135"/>
      <c r="J188" s="135">
        <f>ROUND(I188*H188,2)</f>
        <v>0</v>
      </c>
      <c r="K188" s="136"/>
      <c r="L188" s="29"/>
      <c r="M188" s="137" t="s">
        <v>1</v>
      </c>
      <c r="N188" s="138" t="s">
        <v>36</v>
      </c>
      <c r="O188" s="139">
        <v>5.8000000000000003E-2</v>
      </c>
      <c r="P188" s="139">
        <f>O188*H188</f>
        <v>60.262</v>
      </c>
      <c r="Q188" s="139">
        <v>0</v>
      </c>
      <c r="R188" s="139">
        <f>Q188*H188</f>
        <v>0</v>
      </c>
      <c r="S188" s="139">
        <v>0</v>
      </c>
      <c r="T188" s="140">
        <f>S188*H188</f>
        <v>0</v>
      </c>
      <c r="AR188" s="141" t="s">
        <v>141</v>
      </c>
      <c r="AT188" s="141" t="s">
        <v>137</v>
      </c>
      <c r="AU188" s="141" t="s">
        <v>81</v>
      </c>
      <c r="AY188" s="17" t="s">
        <v>135</v>
      </c>
      <c r="BE188" s="142">
        <f>IF(N188="základní",J188,0)</f>
        <v>0</v>
      </c>
      <c r="BF188" s="142">
        <f>IF(N188="snížená",J188,0)</f>
        <v>0</v>
      </c>
      <c r="BG188" s="142">
        <f>IF(N188="zákl. přenesená",J188,0)</f>
        <v>0</v>
      </c>
      <c r="BH188" s="142">
        <f>IF(N188="sníž. přenesená",J188,0)</f>
        <v>0</v>
      </c>
      <c r="BI188" s="142">
        <f>IF(N188="nulová",J188,0)</f>
        <v>0</v>
      </c>
      <c r="BJ188" s="17" t="s">
        <v>79</v>
      </c>
      <c r="BK188" s="142">
        <f>ROUND(I188*H188,2)</f>
        <v>0</v>
      </c>
      <c r="BL188" s="17" t="s">
        <v>141</v>
      </c>
      <c r="BM188" s="141" t="s">
        <v>3548</v>
      </c>
    </row>
    <row r="189" spans="2:65" s="1" customFormat="1" ht="16.5" customHeight="1">
      <c r="B189" s="129"/>
      <c r="C189" s="161" t="s">
        <v>8</v>
      </c>
      <c r="D189" s="161" t="s">
        <v>212</v>
      </c>
      <c r="E189" s="162" t="s">
        <v>3549</v>
      </c>
      <c r="F189" s="163" t="s">
        <v>3550</v>
      </c>
      <c r="G189" s="164" t="s">
        <v>1846</v>
      </c>
      <c r="H189" s="165">
        <v>31.17</v>
      </c>
      <c r="I189" s="166"/>
      <c r="J189" s="166">
        <f>ROUND(I189*H189,2)</f>
        <v>0</v>
      </c>
      <c r="K189" s="167"/>
      <c r="L189" s="168"/>
      <c r="M189" s="169" t="s">
        <v>1</v>
      </c>
      <c r="N189" s="170" t="s">
        <v>36</v>
      </c>
      <c r="O189" s="139">
        <v>0</v>
      </c>
      <c r="P189" s="139">
        <f>O189*H189</f>
        <v>0</v>
      </c>
      <c r="Q189" s="139">
        <v>1E-3</v>
      </c>
      <c r="R189" s="139">
        <f>Q189*H189</f>
        <v>3.1170000000000003E-2</v>
      </c>
      <c r="S189" s="139">
        <v>0</v>
      </c>
      <c r="T189" s="140">
        <f>S189*H189</f>
        <v>0</v>
      </c>
      <c r="AR189" s="141" t="s">
        <v>175</v>
      </c>
      <c r="AT189" s="141" t="s">
        <v>212</v>
      </c>
      <c r="AU189" s="141" t="s">
        <v>81</v>
      </c>
      <c r="AY189" s="17" t="s">
        <v>135</v>
      </c>
      <c r="BE189" s="142">
        <f>IF(N189="základní",J189,0)</f>
        <v>0</v>
      </c>
      <c r="BF189" s="142">
        <f>IF(N189="snížená",J189,0)</f>
        <v>0</v>
      </c>
      <c r="BG189" s="142">
        <f>IF(N189="zákl. přenesená",J189,0)</f>
        <v>0</v>
      </c>
      <c r="BH189" s="142">
        <f>IF(N189="sníž. přenesená",J189,0)</f>
        <v>0</v>
      </c>
      <c r="BI189" s="142">
        <f>IF(N189="nulová",J189,0)</f>
        <v>0</v>
      </c>
      <c r="BJ189" s="17" t="s">
        <v>79</v>
      </c>
      <c r="BK189" s="142">
        <f>ROUND(I189*H189,2)</f>
        <v>0</v>
      </c>
      <c r="BL189" s="17" t="s">
        <v>141</v>
      </c>
      <c r="BM189" s="141" t="s">
        <v>3551</v>
      </c>
    </row>
    <row r="190" spans="2:65" s="12" customFormat="1">
      <c r="B190" s="143"/>
      <c r="D190" s="144" t="s">
        <v>143</v>
      </c>
      <c r="E190" s="145" t="s">
        <v>1</v>
      </c>
      <c r="F190" s="146" t="s">
        <v>3552</v>
      </c>
      <c r="H190" s="147">
        <v>1039</v>
      </c>
      <c r="L190" s="143"/>
      <c r="M190" s="148"/>
      <c r="T190" s="149"/>
      <c r="AT190" s="145" t="s">
        <v>143</v>
      </c>
      <c r="AU190" s="145" t="s">
        <v>81</v>
      </c>
      <c r="AV190" s="12" t="s">
        <v>81</v>
      </c>
      <c r="AW190" s="12" t="s">
        <v>27</v>
      </c>
      <c r="AX190" s="12" t="s">
        <v>79</v>
      </c>
      <c r="AY190" s="145" t="s">
        <v>135</v>
      </c>
    </row>
    <row r="191" spans="2:65" s="12" customFormat="1">
      <c r="B191" s="143"/>
      <c r="D191" s="144" t="s">
        <v>143</v>
      </c>
      <c r="F191" s="146" t="s">
        <v>3553</v>
      </c>
      <c r="H191" s="147">
        <v>31.17</v>
      </c>
      <c r="L191" s="143"/>
      <c r="M191" s="148"/>
      <c r="T191" s="149"/>
      <c r="AT191" s="145" t="s">
        <v>143</v>
      </c>
      <c r="AU191" s="145" t="s">
        <v>81</v>
      </c>
      <c r="AV191" s="12" t="s">
        <v>81</v>
      </c>
      <c r="AW191" s="12" t="s">
        <v>3</v>
      </c>
      <c r="AX191" s="12" t="s">
        <v>79</v>
      </c>
      <c r="AY191" s="145" t="s">
        <v>135</v>
      </c>
    </row>
    <row r="192" spans="2:65" s="1" customFormat="1" ht="37.950000000000003" customHeight="1">
      <c r="B192" s="129"/>
      <c r="C192" s="130" t="s">
        <v>221</v>
      </c>
      <c r="D192" s="130" t="s">
        <v>137</v>
      </c>
      <c r="E192" s="131" t="s">
        <v>458</v>
      </c>
      <c r="F192" s="132" t="s">
        <v>459</v>
      </c>
      <c r="G192" s="133" t="s">
        <v>140</v>
      </c>
      <c r="H192" s="134">
        <v>1872.221</v>
      </c>
      <c r="I192" s="135"/>
      <c r="J192" s="135">
        <f>ROUND(I192*H192,2)</f>
        <v>0</v>
      </c>
      <c r="K192" s="136"/>
      <c r="L192" s="29"/>
      <c r="M192" s="137" t="s">
        <v>1</v>
      </c>
      <c r="N192" s="138" t="s">
        <v>36</v>
      </c>
      <c r="O192" s="139">
        <v>2.5000000000000001E-2</v>
      </c>
      <c r="P192" s="139">
        <f>O192*H192</f>
        <v>46.805525000000003</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3554</v>
      </c>
    </row>
    <row r="193" spans="2:65" s="12" customFormat="1">
      <c r="B193" s="143"/>
      <c r="D193" s="144" t="s">
        <v>143</v>
      </c>
      <c r="E193" s="145" t="s">
        <v>1</v>
      </c>
      <c r="F193" s="146" t="s">
        <v>3555</v>
      </c>
      <c r="H193" s="147">
        <v>4.2080000000000002</v>
      </c>
      <c r="L193" s="143"/>
      <c r="M193" s="148"/>
      <c r="T193" s="149"/>
      <c r="AT193" s="145" t="s">
        <v>143</v>
      </c>
      <c r="AU193" s="145" t="s">
        <v>81</v>
      </c>
      <c r="AV193" s="12" t="s">
        <v>81</v>
      </c>
      <c r="AW193" s="12" t="s">
        <v>27</v>
      </c>
      <c r="AX193" s="12" t="s">
        <v>71</v>
      </c>
      <c r="AY193" s="145" t="s">
        <v>135</v>
      </c>
    </row>
    <row r="194" spans="2:65" s="12" customFormat="1">
      <c r="B194" s="143"/>
      <c r="D194" s="144" t="s">
        <v>143</v>
      </c>
      <c r="E194" s="145" t="s">
        <v>1</v>
      </c>
      <c r="F194" s="146" t="s">
        <v>3556</v>
      </c>
      <c r="H194" s="147">
        <v>1.6160000000000001</v>
      </c>
      <c r="L194" s="143"/>
      <c r="M194" s="148"/>
      <c r="T194" s="149"/>
      <c r="AT194" s="145" t="s">
        <v>143</v>
      </c>
      <c r="AU194" s="145" t="s">
        <v>81</v>
      </c>
      <c r="AV194" s="12" t="s">
        <v>81</v>
      </c>
      <c r="AW194" s="12" t="s">
        <v>27</v>
      </c>
      <c r="AX194" s="12" t="s">
        <v>71</v>
      </c>
      <c r="AY194" s="145" t="s">
        <v>135</v>
      </c>
    </row>
    <row r="195" spans="2:65" s="12" customFormat="1">
      <c r="B195" s="143"/>
      <c r="D195" s="144" t="s">
        <v>143</v>
      </c>
      <c r="E195" s="145" t="s">
        <v>1</v>
      </c>
      <c r="F195" s="146" t="s">
        <v>3557</v>
      </c>
      <c r="H195" s="147">
        <v>3.5419999999999998</v>
      </c>
      <c r="L195" s="143"/>
      <c r="M195" s="148"/>
      <c r="T195" s="149"/>
      <c r="AT195" s="145" t="s">
        <v>143</v>
      </c>
      <c r="AU195" s="145" t="s">
        <v>81</v>
      </c>
      <c r="AV195" s="12" t="s">
        <v>81</v>
      </c>
      <c r="AW195" s="12" t="s">
        <v>27</v>
      </c>
      <c r="AX195" s="12" t="s">
        <v>71</v>
      </c>
      <c r="AY195" s="145" t="s">
        <v>135</v>
      </c>
    </row>
    <row r="196" spans="2:65" s="12" customFormat="1">
      <c r="B196" s="143"/>
      <c r="D196" s="144" t="s">
        <v>143</v>
      </c>
      <c r="E196" s="145" t="s">
        <v>1</v>
      </c>
      <c r="F196" s="146" t="s">
        <v>3558</v>
      </c>
      <c r="H196" s="147">
        <v>14.365</v>
      </c>
      <c r="L196" s="143"/>
      <c r="M196" s="148"/>
      <c r="T196" s="149"/>
      <c r="AT196" s="145" t="s">
        <v>143</v>
      </c>
      <c r="AU196" s="145" t="s">
        <v>81</v>
      </c>
      <c r="AV196" s="12" t="s">
        <v>81</v>
      </c>
      <c r="AW196" s="12" t="s">
        <v>27</v>
      </c>
      <c r="AX196" s="12" t="s">
        <v>71</v>
      </c>
      <c r="AY196" s="145" t="s">
        <v>135</v>
      </c>
    </row>
    <row r="197" spans="2:65" s="15" customFormat="1">
      <c r="B197" s="175"/>
      <c r="D197" s="144" t="s">
        <v>143</v>
      </c>
      <c r="E197" s="176" t="s">
        <v>1</v>
      </c>
      <c r="F197" s="177" t="s">
        <v>590</v>
      </c>
      <c r="H197" s="178">
        <v>23.731000000000002</v>
      </c>
      <c r="L197" s="175"/>
      <c r="M197" s="179"/>
      <c r="T197" s="180"/>
      <c r="AT197" s="176" t="s">
        <v>143</v>
      </c>
      <c r="AU197" s="176" t="s">
        <v>81</v>
      </c>
      <c r="AV197" s="15" t="s">
        <v>150</v>
      </c>
      <c r="AW197" s="15" t="s">
        <v>27</v>
      </c>
      <c r="AX197" s="15" t="s">
        <v>71</v>
      </c>
      <c r="AY197" s="176" t="s">
        <v>135</v>
      </c>
    </row>
    <row r="198" spans="2:65" s="12" customFormat="1">
      <c r="B198" s="143"/>
      <c r="D198" s="144" t="s">
        <v>143</v>
      </c>
      <c r="E198" s="145" t="s">
        <v>1</v>
      </c>
      <c r="F198" s="146" t="s">
        <v>3559</v>
      </c>
      <c r="H198" s="147">
        <v>369</v>
      </c>
      <c r="L198" s="143"/>
      <c r="M198" s="148"/>
      <c r="T198" s="149"/>
      <c r="AT198" s="145" t="s">
        <v>143</v>
      </c>
      <c r="AU198" s="145" t="s">
        <v>81</v>
      </c>
      <c r="AV198" s="12" t="s">
        <v>81</v>
      </c>
      <c r="AW198" s="12" t="s">
        <v>27</v>
      </c>
      <c r="AX198" s="12" t="s">
        <v>71</v>
      </c>
      <c r="AY198" s="145" t="s">
        <v>135</v>
      </c>
    </row>
    <row r="199" spans="2:65" s="12" customFormat="1">
      <c r="B199" s="143"/>
      <c r="D199" s="144" t="s">
        <v>143</v>
      </c>
      <c r="E199" s="145" t="s">
        <v>1</v>
      </c>
      <c r="F199" s="146" t="s">
        <v>3560</v>
      </c>
      <c r="H199" s="147">
        <v>372.49</v>
      </c>
      <c r="L199" s="143"/>
      <c r="M199" s="148"/>
      <c r="T199" s="149"/>
      <c r="AT199" s="145" t="s">
        <v>143</v>
      </c>
      <c r="AU199" s="145" t="s">
        <v>81</v>
      </c>
      <c r="AV199" s="12" t="s">
        <v>81</v>
      </c>
      <c r="AW199" s="12" t="s">
        <v>27</v>
      </c>
      <c r="AX199" s="12" t="s">
        <v>71</v>
      </c>
      <c r="AY199" s="145" t="s">
        <v>135</v>
      </c>
    </row>
    <row r="200" spans="2:65" s="15" customFormat="1">
      <c r="B200" s="175"/>
      <c r="D200" s="144" t="s">
        <v>143</v>
      </c>
      <c r="E200" s="176" t="s">
        <v>1</v>
      </c>
      <c r="F200" s="177" t="s">
        <v>590</v>
      </c>
      <c r="H200" s="178">
        <v>741.49</v>
      </c>
      <c r="L200" s="175"/>
      <c r="M200" s="179"/>
      <c r="T200" s="180"/>
      <c r="AT200" s="176" t="s">
        <v>143</v>
      </c>
      <c r="AU200" s="176" t="s">
        <v>81</v>
      </c>
      <c r="AV200" s="15" t="s">
        <v>150</v>
      </c>
      <c r="AW200" s="15" t="s">
        <v>27</v>
      </c>
      <c r="AX200" s="15" t="s">
        <v>71</v>
      </c>
      <c r="AY200" s="176" t="s">
        <v>135</v>
      </c>
    </row>
    <row r="201" spans="2:65" s="12" customFormat="1">
      <c r="B201" s="143"/>
      <c r="D201" s="144" t="s">
        <v>143</v>
      </c>
      <c r="E201" s="145" t="s">
        <v>1</v>
      </c>
      <c r="F201" s="146" t="s">
        <v>3561</v>
      </c>
      <c r="H201" s="147">
        <v>1039</v>
      </c>
      <c r="L201" s="143"/>
      <c r="M201" s="148"/>
      <c r="T201" s="149"/>
      <c r="AT201" s="145" t="s">
        <v>143</v>
      </c>
      <c r="AU201" s="145" t="s">
        <v>81</v>
      </c>
      <c r="AV201" s="12" t="s">
        <v>81</v>
      </c>
      <c r="AW201" s="12" t="s">
        <v>27</v>
      </c>
      <c r="AX201" s="12" t="s">
        <v>71</v>
      </c>
      <c r="AY201" s="145" t="s">
        <v>135</v>
      </c>
    </row>
    <row r="202" spans="2:65" s="12" customFormat="1">
      <c r="B202" s="143"/>
      <c r="D202" s="144" t="s">
        <v>143</v>
      </c>
      <c r="E202" s="145" t="s">
        <v>1</v>
      </c>
      <c r="F202" s="146" t="s">
        <v>3562</v>
      </c>
      <c r="H202" s="147">
        <v>68</v>
      </c>
      <c r="L202" s="143"/>
      <c r="M202" s="148"/>
      <c r="T202" s="149"/>
      <c r="AT202" s="145" t="s">
        <v>143</v>
      </c>
      <c r="AU202" s="145" t="s">
        <v>81</v>
      </c>
      <c r="AV202" s="12" t="s">
        <v>81</v>
      </c>
      <c r="AW202" s="12" t="s">
        <v>27</v>
      </c>
      <c r="AX202" s="12" t="s">
        <v>71</v>
      </c>
      <c r="AY202" s="145" t="s">
        <v>135</v>
      </c>
    </row>
    <row r="203" spans="2:65" s="15" customFormat="1">
      <c r="B203" s="175"/>
      <c r="D203" s="144" t="s">
        <v>143</v>
      </c>
      <c r="E203" s="176" t="s">
        <v>1</v>
      </c>
      <c r="F203" s="177" t="s">
        <v>590</v>
      </c>
      <c r="H203" s="178">
        <v>1107</v>
      </c>
      <c r="L203" s="175"/>
      <c r="M203" s="179"/>
      <c r="T203" s="180"/>
      <c r="AT203" s="176" t="s">
        <v>143</v>
      </c>
      <c r="AU203" s="176" t="s">
        <v>81</v>
      </c>
      <c r="AV203" s="15" t="s">
        <v>150</v>
      </c>
      <c r="AW203" s="15" t="s">
        <v>27</v>
      </c>
      <c r="AX203" s="15" t="s">
        <v>71</v>
      </c>
      <c r="AY203" s="176" t="s">
        <v>135</v>
      </c>
    </row>
    <row r="204" spans="2:65" s="13" customFormat="1">
      <c r="B204" s="150"/>
      <c r="D204" s="144" t="s">
        <v>143</v>
      </c>
      <c r="E204" s="151" t="s">
        <v>1</v>
      </c>
      <c r="F204" s="152" t="s">
        <v>174</v>
      </c>
      <c r="H204" s="153">
        <v>1872.221</v>
      </c>
      <c r="L204" s="150"/>
      <c r="M204" s="154"/>
      <c r="T204" s="155"/>
      <c r="AT204" s="151" t="s">
        <v>143</v>
      </c>
      <c r="AU204" s="151" t="s">
        <v>81</v>
      </c>
      <c r="AV204" s="13" t="s">
        <v>141</v>
      </c>
      <c r="AW204" s="13" t="s">
        <v>27</v>
      </c>
      <c r="AX204" s="13" t="s">
        <v>79</v>
      </c>
      <c r="AY204" s="151" t="s">
        <v>135</v>
      </c>
    </row>
    <row r="205" spans="2:65" s="1" customFormat="1" ht="16.5" customHeight="1">
      <c r="B205" s="129"/>
      <c r="C205" s="130" t="s">
        <v>230</v>
      </c>
      <c r="D205" s="130" t="s">
        <v>137</v>
      </c>
      <c r="E205" s="131" t="s">
        <v>3563</v>
      </c>
      <c r="F205" s="132" t="s">
        <v>3564</v>
      </c>
      <c r="G205" s="133" t="s">
        <v>140</v>
      </c>
      <c r="H205" s="134">
        <v>68</v>
      </c>
      <c r="I205" s="135"/>
      <c r="J205" s="135">
        <f>ROUND(I205*H205,2)</f>
        <v>0</v>
      </c>
      <c r="K205" s="136"/>
      <c r="L205" s="29"/>
      <c r="M205" s="137" t="s">
        <v>1</v>
      </c>
      <c r="N205" s="138" t="s">
        <v>36</v>
      </c>
      <c r="O205" s="139">
        <v>0.5</v>
      </c>
      <c r="P205" s="139">
        <f>O205*H205</f>
        <v>34</v>
      </c>
      <c r="Q205" s="139">
        <v>0</v>
      </c>
      <c r="R205" s="139">
        <f>Q205*H205</f>
        <v>0</v>
      </c>
      <c r="S205" s="139">
        <v>0</v>
      </c>
      <c r="T205" s="140">
        <f>S205*H205</f>
        <v>0</v>
      </c>
      <c r="AR205" s="141" t="s">
        <v>141</v>
      </c>
      <c r="AT205" s="141" t="s">
        <v>137</v>
      </c>
      <c r="AU205" s="141" t="s">
        <v>81</v>
      </c>
      <c r="AY205" s="17" t="s">
        <v>135</v>
      </c>
      <c r="BE205" s="142">
        <f>IF(N205="základní",J205,0)</f>
        <v>0</v>
      </c>
      <c r="BF205" s="142">
        <f>IF(N205="snížená",J205,0)</f>
        <v>0</v>
      </c>
      <c r="BG205" s="142">
        <f>IF(N205="zákl. přenesená",J205,0)</f>
        <v>0</v>
      </c>
      <c r="BH205" s="142">
        <f>IF(N205="sníž. přenesená",J205,0)</f>
        <v>0</v>
      </c>
      <c r="BI205" s="142">
        <f>IF(N205="nulová",J205,0)</f>
        <v>0</v>
      </c>
      <c r="BJ205" s="17" t="s">
        <v>79</v>
      </c>
      <c r="BK205" s="142">
        <f>ROUND(I205*H205,2)</f>
        <v>0</v>
      </c>
      <c r="BL205" s="17" t="s">
        <v>141</v>
      </c>
      <c r="BM205" s="141" t="s">
        <v>3565</v>
      </c>
    </row>
    <row r="206" spans="2:65" s="1" customFormat="1" ht="16.5" customHeight="1">
      <c r="B206" s="129"/>
      <c r="C206" s="161" t="s">
        <v>234</v>
      </c>
      <c r="D206" s="161" t="s">
        <v>212</v>
      </c>
      <c r="E206" s="162" t="s">
        <v>3566</v>
      </c>
      <c r="F206" s="163" t="s">
        <v>3567</v>
      </c>
      <c r="G206" s="164" t="s">
        <v>140</v>
      </c>
      <c r="H206" s="165">
        <v>74.8</v>
      </c>
      <c r="I206" s="166"/>
      <c r="J206" s="166">
        <f>ROUND(I206*H206,2)</f>
        <v>0</v>
      </c>
      <c r="K206" s="167"/>
      <c r="L206" s="168"/>
      <c r="M206" s="169" t="s">
        <v>1</v>
      </c>
      <c r="N206" s="170" t="s">
        <v>36</v>
      </c>
      <c r="O206" s="139">
        <v>0</v>
      </c>
      <c r="P206" s="139">
        <f>O206*H206</f>
        <v>0</v>
      </c>
      <c r="Q206" s="139">
        <v>2.9999999999999997E-4</v>
      </c>
      <c r="R206" s="139">
        <f>Q206*H206</f>
        <v>2.2439999999999998E-2</v>
      </c>
      <c r="S206" s="139">
        <v>0</v>
      </c>
      <c r="T206" s="140">
        <f>S206*H206</f>
        <v>0</v>
      </c>
      <c r="AR206" s="141" t="s">
        <v>175</v>
      </c>
      <c r="AT206" s="141" t="s">
        <v>212</v>
      </c>
      <c r="AU206" s="141" t="s">
        <v>81</v>
      </c>
      <c r="AY206" s="17" t="s">
        <v>135</v>
      </c>
      <c r="BE206" s="142">
        <f>IF(N206="základní",J206,0)</f>
        <v>0</v>
      </c>
      <c r="BF206" s="142">
        <f>IF(N206="snížená",J206,0)</f>
        <v>0</v>
      </c>
      <c r="BG206" s="142">
        <f>IF(N206="zákl. přenesená",J206,0)</f>
        <v>0</v>
      </c>
      <c r="BH206" s="142">
        <f>IF(N206="sníž. přenesená",J206,0)</f>
        <v>0</v>
      </c>
      <c r="BI206" s="142">
        <f>IF(N206="nulová",J206,0)</f>
        <v>0</v>
      </c>
      <c r="BJ206" s="17" t="s">
        <v>79</v>
      </c>
      <c r="BK206" s="142">
        <f>ROUND(I206*H206,2)</f>
        <v>0</v>
      </c>
      <c r="BL206" s="17" t="s">
        <v>141</v>
      </c>
      <c r="BM206" s="141" t="s">
        <v>3568</v>
      </c>
    </row>
    <row r="207" spans="2:65" s="12" customFormat="1">
      <c r="B207" s="143"/>
      <c r="D207" s="144" t="s">
        <v>143</v>
      </c>
      <c r="F207" s="146" t="s">
        <v>3569</v>
      </c>
      <c r="H207" s="147">
        <v>74.8</v>
      </c>
      <c r="L207" s="143"/>
      <c r="M207" s="148"/>
      <c r="T207" s="149"/>
      <c r="AT207" s="145" t="s">
        <v>143</v>
      </c>
      <c r="AU207" s="145" t="s">
        <v>81</v>
      </c>
      <c r="AV207" s="12" t="s">
        <v>81</v>
      </c>
      <c r="AW207" s="12" t="s">
        <v>3</v>
      </c>
      <c r="AX207" s="12" t="s">
        <v>79</v>
      </c>
      <c r="AY207" s="145" t="s">
        <v>135</v>
      </c>
    </row>
    <row r="208" spans="2:65" s="1" customFormat="1" ht="33" customHeight="1">
      <c r="B208" s="129"/>
      <c r="C208" s="130" t="s">
        <v>238</v>
      </c>
      <c r="D208" s="130" t="s">
        <v>137</v>
      </c>
      <c r="E208" s="131" t="s">
        <v>3570</v>
      </c>
      <c r="F208" s="132" t="s">
        <v>3571</v>
      </c>
      <c r="G208" s="133" t="s">
        <v>153</v>
      </c>
      <c r="H208" s="134">
        <v>374</v>
      </c>
      <c r="I208" s="135"/>
      <c r="J208" s="135">
        <f>ROUND(I208*H208,2)</f>
        <v>0</v>
      </c>
      <c r="K208" s="136"/>
      <c r="L208" s="29"/>
      <c r="M208" s="137" t="s">
        <v>1</v>
      </c>
      <c r="N208" s="138" t="s">
        <v>36</v>
      </c>
      <c r="O208" s="139">
        <v>6.9000000000000006E-2</v>
      </c>
      <c r="P208" s="139">
        <f>O208*H208</f>
        <v>25.806000000000001</v>
      </c>
      <c r="Q208" s="139">
        <v>0</v>
      </c>
      <c r="R208" s="139">
        <f>Q208*H208</f>
        <v>0</v>
      </c>
      <c r="S208" s="139">
        <v>0</v>
      </c>
      <c r="T208" s="140">
        <f>S208*H208</f>
        <v>0</v>
      </c>
      <c r="AR208" s="141" t="s">
        <v>141</v>
      </c>
      <c r="AT208" s="141" t="s">
        <v>137</v>
      </c>
      <c r="AU208" s="141" t="s">
        <v>81</v>
      </c>
      <c r="AY208" s="17" t="s">
        <v>135</v>
      </c>
      <c r="BE208" s="142">
        <f>IF(N208="základní",J208,0)</f>
        <v>0</v>
      </c>
      <c r="BF208" s="142">
        <f>IF(N208="snížená",J208,0)</f>
        <v>0</v>
      </c>
      <c r="BG208" s="142">
        <f>IF(N208="zákl. přenesená",J208,0)</f>
        <v>0</v>
      </c>
      <c r="BH208" s="142">
        <f>IF(N208="sníž. přenesená",J208,0)</f>
        <v>0</v>
      </c>
      <c r="BI208" s="142">
        <f>IF(N208="nulová",J208,0)</f>
        <v>0</v>
      </c>
      <c r="BJ208" s="17" t="s">
        <v>79</v>
      </c>
      <c r="BK208" s="142">
        <f>ROUND(I208*H208,2)</f>
        <v>0</v>
      </c>
      <c r="BL208" s="17" t="s">
        <v>141</v>
      </c>
      <c r="BM208" s="141" t="s">
        <v>3572</v>
      </c>
    </row>
    <row r="209" spans="2:65" s="12" customFormat="1">
      <c r="B209" s="143"/>
      <c r="D209" s="144" t="s">
        <v>143</v>
      </c>
      <c r="E209" s="145" t="s">
        <v>1</v>
      </c>
      <c r="F209" s="146" t="s">
        <v>3573</v>
      </c>
      <c r="H209" s="147">
        <v>374</v>
      </c>
      <c r="L209" s="143"/>
      <c r="M209" s="148"/>
      <c r="T209" s="149"/>
      <c r="AT209" s="145" t="s">
        <v>143</v>
      </c>
      <c r="AU209" s="145" t="s">
        <v>81</v>
      </c>
      <c r="AV209" s="12" t="s">
        <v>81</v>
      </c>
      <c r="AW209" s="12" t="s">
        <v>27</v>
      </c>
      <c r="AX209" s="12" t="s">
        <v>79</v>
      </c>
      <c r="AY209" s="145" t="s">
        <v>135</v>
      </c>
    </row>
    <row r="210" spans="2:65" s="1" customFormat="1" ht="16.5" customHeight="1">
      <c r="B210" s="129"/>
      <c r="C210" s="161" t="s">
        <v>243</v>
      </c>
      <c r="D210" s="161" t="s">
        <v>212</v>
      </c>
      <c r="E210" s="162" t="s">
        <v>3574</v>
      </c>
      <c r="F210" s="163" t="s">
        <v>3575</v>
      </c>
      <c r="G210" s="164" t="s">
        <v>147</v>
      </c>
      <c r="H210" s="165">
        <v>1.87</v>
      </c>
      <c r="I210" s="166"/>
      <c r="J210" s="166">
        <f>ROUND(I210*H210,2)</f>
        <v>0</v>
      </c>
      <c r="K210" s="167"/>
      <c r="L210" s="168"/>
      <c r="M210" s="169" t="s">
        <v>1</v>
      </c>
      <c r="N210" s="170" t="s">
        <v>36</v>
      </c>
      <c r="O210" s="139">
        <v>0</v>
      </c>
      <c r="P210" s="139">
        <f>O210*H210</f>
        <v>0</v>
      </c>
      <c r="Q210" s="139">
        <v>0.22</v>
      </c>
      <c r="R210" s="139">
        <f>Q210*H210</f>
        <v>0.41140000000000004</v>
      </c>
      <c r="S210" s="139">
        <v>0</v>
      </c>
      <c r="T210" s="140">
        <f>S210*H210</f>
        <v>0</v>
      </c>
      <c r="AR210" s="141" t="s">
        <v>175</v>
      </c>
      <c r="AT210" s="141" t="s">
        <v>212</v>
      </c>
      <c r="AU210" s="141" t="s">
        <v>81</v>
      </c>
      <c r="AY210" s="17" t="s">
        <v>135</v>
      </c>
      <c r="BE210" s="142">
        <f>IF(N210="základní",J210,0)</f>
        <v>0</v>
      </c>
      <c r="BF210" s="142">
        <f>IF(N210="snížená",J210,0)</f>
        <v>0</v>
      </c>
      <c r="BG210" s="142">
        <f>IF(N210="zákl. přenesená",J210,0)</f>
        <v>0</v>
      </c>
      <c r="BH210" s="142">
        <f>IF(N210="sníž. přenesená",J210,0)</f>
        <v>0</v>
      </c>
      <c r="BI210" s="142">
        <f>IF(N210="nulová",J210,0)</f>
        <v>0</v>
      </c>
      <c r="BJ210" s="17" t="s">
        <v>79</v>
      </c>
      <c r="BK210" s="142">
        <f>ROUND(I210*H210,2)</f>
        <v>0</v>
      </c>
      <c r="BL210" s="17" t="s">
        <v>141</v>
      </c>
      <c r="BM210" s="141" t="s">
        <v>3576</v>
      </c>
    </row>
    <row r="211" spans="2:65" s="12" customFormat="1">
      <c r="B211" s="143"/>
      <c r="D211" s="144" t="s">
        <v>143</v>
      </c>
      <c r="F211" s="146" t="s">
        <v>3577</v>
      </c>
      <c r="H211" s="147">
        <v>1.87</v>
      </c>
      <c r="L211" s="143"/>
      <c r="M211" s="148"/>
      <c r="T211" s="149"/>
      <c r="AT211" s="145" t="s">
        <v>143</v>
      </c>
      <c r="AU211" s="145" t="s">
        <v>81</v>
      </c>
      <c r="AV211" s="12" t="s">
        <v>81</v>
      </c>
      <c r="AW211" s="12" t="s">
        <v>3</v>
      </c>
      <c r="AX211" s="12" t="s">
        <v>79</v>
      </c>
      <c r="AY211" s="145" t="s">
        <v>135</v>
      </c>
    </row>
    <row r="212" spans="2:65" s="1" customFormat="1" ht="21.75" customHeight="1">
      <c r="B212" s="129"/>
      <c r="C212" s="130" t="s">
        <v>7</v>
      </c>
      <c r="D212" s="130" t="s">
        <v>137</v>
      </c>
      <c r="E212" s="131" t="s">
        <v>3578</v>
      </c>
      <c r="F212" s="132" t="s">
        <v>3579</v>
      </c>
      <c r="G212" s="133" t="s">
        <v>140</v>
      </c>
      <c r="H212" s="134">
        <v>68</v>
      </c>
      <c r="I212" s="135"/>
      <c r="J212" s="135">
        <f>ROUND(I212*H212,2)</f>
        <v>0</v>
      </c>
      <c r="K212" s="136"/>
      <c r="L212" s="29"/>
      <c r="M212" s="137" t="s">
        <v>1</v>
      </c>
      <c r="N212" s="138" t="s">
        <v>36</v>
      </c>
      <c r="O212" s="139">
        <v>5.0999999999999997E-2</v>
      </c>
      <c r="P212" s="139">
        <f>O212*H212</f>
        <v>3.468</v>
      </c>
      <c r="Q212" s="139">
        <v>0</v>
      </c>
      <c r="R212" s="139">
        <f>Q212*H212</f>
        <v>0</v>
      </c>
      <c r="S212" s="139">
        <v>0</v>
      </c>
      <c r="T212" s="140">
        <f>S212*H212</f>
        <v>0</v>
      </c>
      <c r="AR212" s="141" t="s">
        <v>141</v>
      </c>
      <c r="AT212" s="141" t="s">
        <v>137</v>
      </c>
      <c r="AU212" s="141" t="s">
        <v>81</v>
      </c>
      <c r="AY212" s="17" t="s">
        <v>135</v>
      </c>
      <c r="BE212" s="142">
        <f>IF(N212="základní",J212,0)</f>
        <v>0</v>
      </c>
      <c r="BF212" s="142">
        <f>IF(N212="snížená",J212,0)</f>
        <v>0</v>
      </c>
      <c r="BG212" s="142">
        <f>IF(N212="zákl. přenesená",J212,0)</f>
        <v>0</v>
      </c>
      <c r="BH212" s="142">
        <f>IF(N212="sníž. přenesená",J212,0)</f>
        <v>0</v>
      </c>
      <c r="BI212" s="142">
        <f>IF(N212="nulová",J212,0)</f>
        <v>0</v>
      </c>
      <c r="BJ212" s="17" t="s">
        <v>79</v>
      </c>
      <c r="BK212" s="142">
        <f>ROUND(I212*H212,2)</f>
        <v>0</v>
      </c>
      <c r="BL212" s="17" t="s">
        <v>141</v>
      </c>
      <c r="BM212" s="141" t="s">
        <v>3580</v>
      </c>
    </row>
    <row r="213" spans="2:65" s="1" customFormat="1" ht="16.5" customHeight="1">
      <c r="B213" s="129"/>
      <c r="C213" s="130" t="s">
        <v>253</v>
      </c>
      <c r="D213" s="130" t="s">
        <v>137</v>
      </c>
      <c r="E213" s="131" t="s">
        <v>3581</v>
      </c>
      <c r="F213" s="132" t="s">
        <v>3582</v>
      </c>
      <c r="G213" s="133" t="s">
        <v>153</v>
      </c>
      <c r="H213" s="134">
        <v>374</v>
      </c>
      <c r="I213" s="135"/>
      <c r="J213" s="135">
        <f>ROUND(I213*H213,2)</f>
        <v>0</v>
      </c>
      <c r="K213" s="136"/>
      <c r="L213" s="29"/>
      <c r="M213" s="137" t="s">
        <v>1</v>
      </c>
      <c r="N213" s="138" t="s">
        <v>36</v>
      </c>
      <c r="O213" s="139">
        <v>3.3000000000000002E-2</v>
      </c>
      <c r="P213" s="139">
        <f>O213*H213</f>
        <v>12.342000000000001</v>
      </c>
      <c r="Q213" s="139">
        <v>0</v>
      </c>
      <c r="R213" s="139">
        <f>Q213*H213</f>
        <v>0</v>
      </c>
      <c r="S213" s="139">
        <v>0</v>
      </c>
      <c r="T213" s="140">
        <f>S213*H213</f>
        <v>0</v>
      </c>
      <c r="AR213" s="141" t="s">
        <v>141</v>
      </c>
      <c r="AT213" s="141" t="s">
        <v>137</v>
      </c>
      <c r="AU213" s="141" t="s">
        <v>81</v>
      </c>
      <c r="AY213" s="17" t="s">
        <v>135</v>
      </c>
      <c r="BE213" s="142">
        <f>IF(N213="základní",J213,0)</f>
        <v>0</v>
      </c>
      <c r="BF213" s="142">
        <f>IF(N213="snížená",J213,0)</f>
        <v>0</v>
      </c>
      <c r="BG213" s="142">
        <f>IF(N213="zákl. přenesená",J213,0)</f>
        <v>0</v>
      </c>
      <c r="BH213" s="142">
        <f>IF(N213="sníž. přenesená",J213,0)</f>
        <v>0</v>
      </c>
      <c r="BI213" s="142">
        <f>IF(N213="nulová",J213,0)</f>
        <v>0</v>
      </c>
      <c r="BJ213" s="17" t="s">
        <v>79</v>
      </c>
      <c r="BK213" s="142">
        <f>ROUND(I213*H213,2)</f>
        <v>0</v>
      </c>
      <c r="BL213" s="17" t="s">
        <v>141</v>
      </c>
      <c r="BM213" s="141" t="s">
        <v>3583</v>
      </c>
    </row>
    <row r="214" spans="2:65" s="1" customFormat="1" ht="21.75" customHeight="1">
      <c r="B214" s="129"/>
      <c r="C214" s="161" t="s">
        <v>257</v>
      </c>
      <c r="D214" s="161" t="s">
        <v>212</v>
      </c>
      <c r="E214" s="162" t="s">
        <v>3584</v>
      </c>
      <c r="F214" s="163" t="s">
        <v>3585</v>
      </c>
      <c r="G214" s="164" t="s">
        <v>330</v>
      </c>
      <c r="H214" s="165">
        <v>377.74</v>
      </c>
      <c r="I214" s="166"/>
      <c r="J214" s="166">
        <f>ROUND(I214*H214,2)</f>
        <v>0</v>
      </c>
      <c r="K214" s="167"/>
      <c r="L214" s="168"/>
      <c r="M214" s="169" t="s">
        <v>1</v>
      </c>
      <c r="N214" s="170" t="s">
        <v>36</v>
      </c>
      <c r="O214" s="139">
        <v>0</v>
      </c>
      <c r="P214" s="139">
        <f>O214*H214</f>
        <v>0</v>
      </c>
      <c r="Q214" s="139">
        <v>0</v>
      </c>
      <c r="R214" s="139">
        <f>Q214*H214</f>
        <v>0</v>
      </c>
      <c r="S214" s="139">
        <v>0</v>
      </c>
      <c r="T214" s="140">
        <f>S214*H214</f>
        <v>0</v>
      </c>
      <c r="AR214" s="141" t="s">
        <v>175</v>
      </c>
      <c r="AT214" s="141" t="s">
        <v>212</v>
      </c>
      <c r="AU214" s="141" t="s">
        <v>81</v>
      </c>
      <c r="AY214" s="17" t="s">
        <v>135</v>
      </c>
      <c r="BE214" s="142">
        <f>IF(N214="základní",J214,0)</f>
        <v>0</v>
      </c>
      <c r="BF214" s="142">
        <f>IF(N214="snížená",J214,0)</f>
        <v>0</v>
      </c>
      <c r="BG214" s="142">
        <f>IF(N214="zákl. přenesená",J214,0)</f>
        <v>0</v>
      </c>
      <c r="BH214" s="142">
        <f>IF(N214="sníž. přenesená",J214,0)</f>
        <v>0</v>
      </c>
      <c r="BI214" s="142">
        <f>IF(N214="nulová",J214,0)</f>
        <v>0</v>
      </c>
      <c r="BJ214" s="17" t="s">
        <v>79</v>
      </c>
      <c r="BK214" s="142">
        <f>ROUND(I214*H214,2)</f>
        <v>0</v>
      </c>
      <c r="BL214" s="17" t="s">
        <v>141</v>
      </c>
      <c r="BM214" s="141" t="s">
        <v>3586</v>
      </c>
    </row>
    <row r="215" spans="2:65" s="12" customFormat="1">
      <c r="B215" s="143"/>
      <c r="D215" s="144" t="s">
        <v>143</v>
      </c>
      <c r="F215" s="146" t="s">
        <v>3587</v>
      </c>
      <c r="H215" s="147">
        <v>377.74</v>
      </c>
      <c r="L215" s="143"/>
      <c r="M215" s="148"/>
      <c r="T215" s="149"/>
      <c r="AT215" s="145" t="s">
        <v>143</v>
      </c>
      <c r="AU215" s="145" t="s">
        <v>81</v>
      </c>
      <c r="AV215" s="12" t="s">
        <v>81</v>
      </c>
      <c r="AW215" s="12" t="s">
        <v>3</v>
      </c>
      <c r="AX215" s="12" t="s">
        <v>79</v>
      </c>
      <c r="AY215" s="145" t="s">
        <v>135</v>
      </c>
    </row>
    <row r="216" spans="2:65" s="1" customFormat="1" ht="21.75" customHeight="1">
      <c r="B216" s="129"/>
      <c r="C216" s="130" t="s">
        <v>262</v>
      </c>
      <c r="D216" s="130" t="s">
        <v>137</v>
      </c>
      <c r="E216" s="131" t="s">
        <v>3588</v>
      </c>
      <c r="F216" s="132" t="s">
        <v>3589</v>
      </c>
      <c r="G216" s="133" t="s">
        <v>140</v>
      </c>
      <c r="H216" s="134">
        <v>68</v>
      </c>
      <c r="I216" s="135"/>
      <c r="J216" s="135">
        <f>ROUND(I216*H216,2)</f>
        <v>0</v>
      </c>
      <c r="K216" s="136"/>
      <c r="L216" s="29"/>
      <c r="M216" s="137" t="s">
        <v>1</v>
      </c>
      <c r="N216" s="138" t="s">
        <v>36</v>
      </c>
      <c r="O216" s="139">
        <v>1.4999999999999999E-2</v>
      </c>
      <c r="P216" s="139">
        <f>O216*H216</f>
        <v>1.02</v>
      </c>
      <c r="Q216" s="139">
        <v>0</v>
      </c>
      <c r="R216" s="139">
        <f>Q216*H216</f>
        <v>0</v>
      </c>
      <c r="S216" s="139">
        <v>0</v>
      </c>
      <c r="T216" s="140">
        <f>S216*H216</f>
        <v>0</v>
      </c>
      <c r="AR216" s="141" t="s">
        <v>141</v>
      </c>
      <c r="AT216" s="141" t="s">
        <v>137</v>
      </c>
      <c r="AU216" s="141" t="s">
        <v>81</v>
      </c>
      <c r="AY216" s="17" t="s">
        <v>135</v>
      </c>
      <c r="BE216" s="142">
        <f>IF(N216="základní",J216,0)</f>
        <v>0</v>
      </c>
      <c r="BF216" s="142">
        <f>IF(N216="snížená",J216,0)</f>
        <v>0</v>
      </c>
      <c r="BG216" s="142">
        <f>IF(N216="zákl. přenesená",J216,0)</f>
        <v>0</v>
      </c>
      <c r="BH216" s="142">
        <f>IF(N216="sníž. přenesená",J216,0)</f>
        <v>0</v>
      </c>
      <c r="BI216" s="142">
        <f>IF(N216="nulová",J216,0)</f>
        <v>0</v>
      </c>
      <c r="BJ216" s="17" t="s">
        <v>79</v>
      </c>
      <c r="BK216" s="142">
        <f>ROUND(I216*H216,2)</f>
        <v>0</v>
      </c>
      <c r="BL216" s="17" t="s">
        <v>141</v>
      </c>
      <c r="BM216" s="141" t="s">
        <v>3590</v>
      </c>
    </row>
    <row r="217" spans="2:65" s="1" customFormat="1" ht="33" customHeight="1">
      <c r="B217" s="129"/>
      <c r="C217" s="130" t="s">
        <v>268</v>
      </c>
      <c r="D217" s="130" t="s">
        <v>137</v>
      </c>
      <c r="E217" s="131" t="s">
        <v>3591</v>
      </c>
      <c r="F217" s="132" t="s">
        <v>3592</v>
      </c>
      <c r="G217" s="133" t="s">
        <v>140</v>
      </c>
      <c r="H217" s="134">
        <v>1107</v>
      </c>
      <c r="I217" s="135"/>
      <c r="J217" s="135">
        <f>ROUND(I217*H217,2)</f>
        <v>0</v>
      </c>
      <c r="K217" s="136"/>
      <c r="L217" s="29"/>
      <c r="M217" s="137" t="s">
        <v>1</v>
      </c>
      <c r="N217" s="138" t="s">
        <v>36</v>
      </c>
      <c r="O217" s="139">
        <v>4.0000000000000001E-3</v>
      </c>
      <c r="P217" s="139">
        <f>O217*H217</f>
        <v>4.4279999999999999</v>
      </c>
      <c r="Q217" s="139">
        <v>0</v>
      </c>
      <c r="R217" s="139">
        <f>Q217*H217</f>
        <v>0</v>
      </c>
      <c r="S217" s="139">
        <v>0</v>
      </c>
      <c r="T217" s="140">
        <f>S217*H217</f>
        <v>0</v>
      </c>
      <c r="AR217" s="141" t="s">
        <v>141</v>
      </c>
      <c r="AT217" s="141" t="s">
        <v>137</v>
      </c>
      <c r="AU217" s="141" t="s">
        <v>81</v>
      </c>
      <c r="AY217" s="17" t="s">
        <v>135</v>
      </c>
      <c r="BE217" s="142">
        <f>IF(N217="základní",J217,0)</f>
        <v>0</v>
      </c>
      <c r="BF217" s="142">
        <f>IF(N217="snížená",J217,0)</f>
        <v>0</v>
      </c>
      <c r="BG217" s="142">
        <f>IF(N217="zákl. přenesená",J217,0)</f>
        <v>0</v>
      </c>
      <c r="BH217" s="142">
        <f>IF(N217="sníž. přenesená",J217,0)</f>
        <v>0</v>
      </c>
      <c r="BI217" s="142">
        <f>IF(N217="nulová",J217,0)</f>
        <v>0</v>
      </c>
      <c r="BJ217" s="17" t="s">
        <v>79</v>
      </c>
      <c r="BK217" s="142">
        <f>ROUND(I217*H217,2)</f>
        <v>0</v>
      </c>
      <c r="BL217" s="17" t="s">
        <v>141</v>
      </c>
      <c r="BM217" s="141" t="s">
        <v>3593</v>
      </c>
    </row>
    <row r="218" spans="2:65" s="12" customFormat="1">
      <c r="B218" s="143"/>
      <c r="D218" s="144" t="s">
        <v>143</v>
      </c>
      <c r="E218" s="145" t="s">
        <v>1</v>
      </c>
      <c r="F218" s="146" t="s">
        <v>3594</v>
      </c>
      <c r="H218" s="147">
        <v>1107</v>
      </c>
      <c r="L218" s="143"/>
      <c r="M218" s="148"/>
      <c r="T218" s="149"/>
      <c r="AT218" s="145" t="s">
        <v>143</v>
      </c>
      <c r="AU218" s="145" t="s">
        <v>81</v>
      </c>
      <c r="AV218" s="12" t="s">
        <v>81</v>
      </c>
      <c r="AW218" s="12" t="s">
        <v>27</v>
      </c>
      <c r="AX218" s="12" t="s">
        <v>79</v>
      </c>
      <c r="AY218" s="145" t="s">
        <v>135</v>
      </c>
    </row>
    <row r="219" spans="2:65" s="1" customFormat="1" ht="24.15" customHeight="1">
      <c r="B219" s="129"/>
      <c r="C219" s="130" t="s">
        <v>273</v>
      </c>
      <c r="D219" s="130" t="s">
        <v>137</v>
      </c>
      <c r="E219" s="131" t="s">
        <v>3595</v>
      </c>
      <c r="F219" s="132" t="s">
        <v>3596</v>
      </c>
      <c r="G219" s="133" t="s">
        <v>140</v>
      </c>
      <c r="H219" s="134">
        <v>68</v>
      </c>
      <c r="I219" s="135"/>
      <c r="J219" s="135">
        <f>ROUND(I219*H219,2)</f>
        <v>0</v>
      </c>
      <c r="K219" s="136"/>
      <c r="L219" s="29"/>
      <c r="M219" s="137" t="s">
        <v>1</v>
      </c>
      <c r="N219" s="138" t="s">
        <v>36</v>
      </c>
      <c r="O219" s="139">
        <v>0.113</v>
      </c>
      <c r="P219" s="139">
        <f>O219*H219</f>
        <v>7.6840000000000002</v>
      </c>
      <c r="Q219" s="139">
        <v>0</v>
      </c>
      <c r="R219" s="139">
        <f>Q219*H219</f>
        <v>0</v>
      </c>
      <c r="S219" s="139">
        <v>0</v>
      </c>
      <c r="T219" s="140">
        <f>S219*H219</f>
        <v>0</v>
      </c>
      <c r="AR219" s="141" t="s">
        <v>141</v>
      </c>
      <c r="AT219" s="141" t="s">
        <v>137</v>
      </c>
      <c r="AU219" s="141" t="s">
        <v>81</v>
      </c>
      <c r="AY219" s="17" t="s">
        <v>135</v>
      </c>
      <c r="BE219" s="142">
        <f>IF(N219="základní",J219,0)</f>
        <v>0</v>
      </c>
      <c r="BF219" s="142">
        <f>IF(N219="snížená",J219,0)</f>
        <v>0</v>
      </c>
      <c r="BG219" s="142">
        <f>IF(N219="zákl. přenesená",J219,0)</f>
        <v>0</v>
      </c>
      <c r="BH219" s="142">
        <f>IF(N219="sníž. přenesená",J219,0)</f>
        <v>0</v>
      </c>
      <c r="BI219" s="142">
        <f>IF(N219="nulová",J219,0)</f>
        <v>0</v>
      </c>
      <c r="BJ219" s="17" t="s">
        <v>79</v>
      </c>
      <c r="BK219" s="142">
        <f>ROUND(I219*H219,2)</f>
        <v>0</v>
      </c>
      <c r="BL219" s="17" t="s">
        <v>141</v>
      </c>
      <c r="BM219" s="141" t="s">
        <v>3597</v>
      </c>
    </row>
    <row r="220" spans="2:65" s="1" customFormat="1" ht="16.5" customHeight="1">
      <c r="B220" s="129"/>
      <c r="C220" s="161" t="s">
        <v>278</v>
      </c>
      <c r="D220" s="161" t="s">
        <v>212</v>
      </c>
      <c r="E220" s="162" t="s">
        <v>3598</v>
      </c>
      <c r="F220" s="163" t="s">
        <v>3599</v>
      </c>
      <c r="G220" s="164" t="s">
        <v>147</v>
      </c>
      <c r="H220" s="165">
        <v>6.8</v>
      </c>
      <c r="I220" s="166"/>
      <c r="J220" s="166">
        <f>ROUND(I220*H220,2)</f>
        <v>0</v>
      </c>
      <c r="K220" s="167"/>
      <c r="L220" s="168"/>
      <c r="M220" s="169" t="s">
        <v>1</v>
      </c>
      <c r="N220" s="170" t="s">
        <v>36</v>
      </c>
      <c r="O220" s="139">
        <v>0</v>
      </c>
      <c r="P220" s="139">
        <f>O220*H220</f>
        <v>0</v>
      </c>
      <c r="Q220" s="139">
        <v>0.2</v>
      </c>
      <c r="R220" s="139">
        <f>Q220*H220</f>
        <v>1.36</v>
      </c>
      <c r="S220" s="139">
        <v>0</v>
      </c>
      <c r="T220" s="140">
        <f>S220*H220</f>
        <v>0</v>
      </c>
      <c r="AR220" s="141" t="s">
        <v>175</v>
      </c>
      <c r="AT220" s="141" t="s">
        <v>212</v>
      </c>
      <c r="AU220" s="141" t="s">
        <v>81</v>
      </c>
      <c r="AY220" s="17" t="s">
        <v>135</v>
      </c>
      <c r="BE220" s="142">
        <f>IF(N220="základní",J220,0)</f>
        <v>0</v>
      </c>
      <c r="BF220" s="142">
        <f>IF(N220="snížená",J220,0)</f>
        <v>0</v>
      </c>
      <c r="BG220" s="142">
        <f>IF(N220="zákl. přenesená",J220,0)</f>
        <v>0</v>
      </c>
      <c r="BH220" s="142">
        <f>IF(N220="sníž. přenesená",J220,0)</f>
        <v>0</v>
      </c>
      <c r="BI220" s="142">
        <f>IF(N220="nulová",J220,0)</f>
        <v>0</v>
      </c>
      <c r="BJ220" s="17" t="s">
        <v>79</v>
      </c>
      <c r="BK220" s="142">
        <f>ROUND(I220*H220,2)</f>
        <v>0</v>
      </c>
      <c r="BL220" s="17" t="s">
        <v>141</v>
      </c>
      <c r="BM220" s="141" t="s">
        <v>3600</v>
      </c>
    </row>
    <row r="221" spans="2:65" s="12" customFormat="1">
      <c r="B221" s="143"/>
      <c r="D221" s="144" t="s">
        <v>143</v>
      </c>
      <c r="E221" s="145" t="s">
        <v>1</v>
      </c>
      <c r="F221" s="146" t="s">
        <v>3601</v>
      </c>
      <c r="H221" s="147">
        <v>6.8</v>
      </c>
      <c r="L221" s="143"/>
      <c r="M221" s="148"/>
      <c r="T221" s="149"/>
      <c r="AT221" s="145" t="s">
        <v>143</v>
      </c>
      <c r="AU221" s="145" t="s">
        <v>81</v>
      </c>
      <c r="AV221" s="12" t="s">
        <v>81</v>
      </c>
      <c r="AW221" s="12" t="s">
        <v>27</v>
      </c>
      <c r="AX221" s="12" t="s">
        <v>79</v>
      </c>
      <c r="AY221" s="145" t="s">
        <v>135</v>
      </c>
    </row>
    <row r="222" spans="2:65" s="1" customFormat="1" ht="24.15" customHeight="1">
      <c r="B222" s="129"/>
      <c r="C222" s="130" t="s">
        <v>283</v>
      </c>
      <c r="D222" s="130" t="s">
        <v>137</v>
      </c>
      <c r="E222" s="131" t="s">
        <v>3602</v>
      </c>
      <c r="F222" s="132" t="s">
        <v>3603</v>
      </c>
      <c r="G222" s="133" t="s">
        <v>215</v>
      </c>
      <c r="H222" s="134">
        <v>2.8000000000000001E-2</v>
      </c>
      <c r="I222" s="135"/>
      <c r="J222" s="135">
        <f>ROUND(I222*H222,2)</f>
        <v>0</v>
      </c>
      <c r="K222" s="136"/>
      <c r="L222" s="29"/>
      <c r="M222" s="137" t="s">
        <v>1</v>
      </c>
      <c r="N222" s="138" t="s">
        <v>36</v>
      </c>
      <c r="O222" s="139">
        <v>21.428999999999998</v>
      </c>
      <c r="P222" s="139">
        <f>O222*H222</f>
        <v>0.60001199999999999</v>
      </c>
      <c r="Q222" s="139">
        <v>0</v>
      </c>
      <c r="R222" s="139">
        <f>Q222*H222</f>
        <v>0</v>
      </c>
      <c r="S222" s="139">
        <v>0</v>
      </c>
      <c r="T222" s="140">
        <f>S222*H222</f>
        <v>0</v>
      </c>
      <c r="AR222" s="141" t="s">
        <v>141</v>
      </c>
      <c r="AT222" s="141" t="s">
        <v>137</v>
      </c>
      <c r="AU222" s="141" t="s">
        <v>81</v>
      </c>
      <c r="AY222" s="17" t="s">
        <v>135</v>
      </c>
      <c r="BE222" s="142">
        <f>IF(N222="základní",J222,0)</f>
        <v>0</v>
      </c>
      <c r="BF222" s="142">
        <f>IF(N222="snížená",J222,0)</f>
        <v>0</v>
      </c>
      <c r="BG222" s="142">
        <f>IF(N222="zákl. přenesená",J222,0)</f>
        <v>0</v>
      </c>
      <c r="BH222" s="142">
        <f>IF(N222="sníž. přenesená",J222,0)</f>
        <v>0</v>
      </c>
      <c r="BI222" s="142">
        <f>IF(N222="nulová",J222,0)</f>
        <v>0</v>
      </c>
      <c r="BJ222" s="17" t="s">
        <v>79</v>
      </c>
      <c r="BK222" s="142">
        <f>ROUND(I222*H222,2)</f>
        <v>0</v>
      </c>
      <c r="BL222" s="17" t="s">
        <v>141</v>
      </c>
      <c r="BM222" s="141" t="s">
        <v>3604</v>
      </c>
    </row>
    <row r="223" spans="2:65" s="12" customFormat="1">
      <c r="B223" s="143"/>
      <c r="D223" s="144" t="s">
        <v>143</v>
      </c>
      <c r="E223" s="145" t="s">
        <v>1</v>
      </c>
      <c r="F223" s="146" t="s">
        <v>3605</v>
      </c>
      <c r="H223" s="147">
        <v>2.8000000000000001E-2</v>
      </c>
      <c r="L223" s="143"/>
      <c r="M223" s="148"/>
      <c r="T223" s="149"/>
      <c r="AT223" s="145" t="s">
        <v>143</v>
      </c>
      <c r="AU223" s="145" t="s">
        <v>81</v>
      </c>
      <c r="AV223" s="12" t="s">
        <v>81</v>
      </c>
      <c r="AW223" s="12" t="s">
        <v>27</v>
      </c>
      <c r="AX223" s="12" t="s">
        <v>79</v>
      </c>
      <c r="AY223" s="145" t="s">
        <v>135</v>
      </c>
    </row>
    <row r="224" spans="2:65" s="1" customFormat="1" ht="16.5" customHeight="1">
      <c r="B224" s="129"/>
      <c r="C224" s="161" t="s">
        <v>288</v>
      </c>
      <c r="D224" s="161" t="s">
        <v>212</v>
      </c>
      <c r="E224" s="162" t="s">
        <v>3606</v>
      </c>
      <c r="F224" s="163" t="s">
        <v>3607</v>
      </c>
      <c r="G224" s="164" t="s">
        <v>1846</v>
      </c>
      <c r="H224" s="165">
        <v>28</v>
      </c>
      <c r="I224" s="166"/>
      <c r="J224" s="166">
        <f>ROUND(I224*H224,2)</f>
        <v>0</v>
      </c>
      <c r="K224" s="167"/>
      <c r="L224" s="168"/>
      <c r="M224" s="169" t="s">
        <v>1</v>
      </c>
      <c r="N224" s="170" t="s">
        <v>36</v>
      </c>
      <c r="O224" s="139">
        <v>0</v>
      </c>
      <c r="P224" s="139">
        <f>O224*H224</f>
        <v>0</v>
      </c>
      <c r="Q224" s="139">
        <v>1E-3</v>
      </c>
      <c r="R224" s="139">
        <f>Q224*H224</f>
        <v>2.8000000000000001E-2</v>
      </c>
      <c r="S224" s="139">
        <v>0</v>
      </c>
      <c r="T224" s="140">
        <f>S224*H224</f>
        <v>0</v>
      </c>
      <c r="AR224" s="141" t="s">
        <v>175</v>
      </c>
      <c r="AT224" s="141" t="s">
        <v>212</v>
      </c>
      <c r="AU224" s="141" t="s">
        <v>81</v>
      </c>
      <c r="AY224" s="17" t="s">
        <v>135</v>
      </c>
      <c r="BE224" s="142">
        <f>IF(N224="základní",J224,0)</f>
        <v>0</v>
      </c>
      <c r="BF224" s="142">
        <f>IF(N224="snížená",J224,0)</f>
        <v>0</v>
      </c>
      <c r="BG224" s="142">
        <f>IF(N224="zákl. přenesená",J224,0)</f>
        <v>0</v>
      </c>
      <c r="BH224" s="142">
        <f>IF(N224="sníž. přenesená",J224,0)</f>
        <v>0</v>
      </c>
      <c r="BI224" s="142">
        <f>IF(N224="nulová",J224,0)</f>
        <v>0</v>
      </c>
      <c r="BJ224" s="17" t="s">
        <v>79</v>
      </c>
      <c r="BK224" s="142">
        <f>ROUND(I224*H224,2)</f>
        <v>0</v>
      </c>
      <c r="BL224" s="17" t="s">
        <v>141</v>
      </c>
      <c r="BM224" s="141" t="s">
        <v>3608</v>
      </c>
    </row>
    <row r="225" spans="2:65" s="12" customFormat="1">
      <c r="B225" s="143"/>
      <c r="D225" s="144" t="s">
        <v>143</v>
      </c>
      <c r="F225" s="146" t="s">
        <v>3609</v>
      </c>
      <c r="H225" s="147">
        <v>28</v>
      </c>
      <c r="L225" s="143"/>
      <c r="M225" s="148"/>
      <c r="T225" s="149"/>
      <c r="AT225" s="145" t="s">
        <v>143</v>
      </c>
      <c r="AU225" s="145" t="s">
        <v>81</v>
      </c>
      <c r="AV225" s="12" t="s">
        <v>81</v>
      </c>
      <c r="AW225" s="12" t="s">
        <v>3</v>
      </c>
      <c r="AX225" s="12" t="s">
        <v>79</v>
      </c>
      <c r="AY225" s="145" t="s">
        <v>135</v>
      </c>
    </row>
    <row r="226" spans="2:65" s="1" customFormat="1" ht="21.75" customHeight="1">
      <c r="B226" s="129"/>
      <c r="C226" s="130" t="s">
        <v>292</v>
      </c>
      <c r="D226" s="130" t="s">
        <v>137</v>
      </c>
      <c r="E226" s="131" t="s">
        <v>3610</v>
      </c>
      <c r="F226" s="132" t="s">
        <v>3611</v>
      </c>
      <c r="G226" s="133" t="s">
        <v>140</v>
      </c>
      <c r="H226" s="134">
        <v>1039</v>
      </c>
      <c r="I226" s="135"/>
      <c r="J226" s="135">
        <f>ROUND(I226*H226,2)</f>
        <v>0</v>
      </c>
      <c r="K226" s="136"/>
      <c r="L226" s="29"/>
      <c r="M226" s="137" t="s">
        <v>1</v>
      </c>
      <c r="N226" s="138" t="s">
        <v>36</v>
      </c>
      <c r="O226" s="139">
        <v>1.0999999999999999E-2</v>
      </c>
      <c r="P226" s="139">
        <f>O226*H226</f>
        <v>11.428999999999998</v>
      </c>
      <c r="Q226" s="139">
        <v>0</v>
      </c>
      <c r="R226" s="139">
        <f>Q226*H226</f>
        <v>0</v>
      </c>
      <c r="S226" s="139">
        <v>0</v>
      </c>
      <c r="T226" s="140">
        <f>S226*H226</f>
        <v>0</v>
      </c>
      <c r="AR226" s="141" t="s">
        <v>141</v>
      </c>
      <c r="AT226" s="141" t="s">
        <v>137</v>
      </c>
      <c r="AU226" s="141" t="s">
        <v>81</v>
      </c>
      <c r="AY226" s="17" t="s">
        <v>135</v>
      </c>
      <c r="BE226" s="142">
        <f>IF(N226="základní",J226,0)</f>
        <v>0</v>
      </c>
      <c r="BF226" s="142">
        <f>IF(N226="snížená",J226,0)</f>
        <v>0</v>
      </c>
      <c r="BG226" s="142">
        <f>IF(N226="zákl. přenesená",J226,0)</f>
        <v>0</v>
      </c>
      <c r="BH226" s="142">
        <f>IF(N226="sníž. přenesená",J226,0)</f>
        <v>0</v>
      </c>
      <c r="BI226" s="142">
        <f>IF(N226="nulová",J226,0)</f>
        <v>0</v>
      </c>
      <c r="BJ226" s="17" t="s">
        <v>79</v>
      </c>
      <c r="BK226" s="142">
        <f>ROUND(I226*H226,2)</f>
        <v>0</v>
      </c>
      <c r="BL226" s="17" t="s">
        <v>141</v>
      </c>
      <c r="BM226" s="141" t="s">
        <v>3612</v>
      </c>
    </row>
    <row r="227" spans="2:65" s="1" customFormat="1" ht="21.75" customHeight="1">
      <c r="B227" s="129"/>
      <c r="C227" s="130" t="s">
        <v>298</v>
      </c>
      <c r="D227" s="130" t="s">
        <v>137</v>
      </c>
      <c r="E227" s="131" t="s">
        <v>3613</v>
      </c>
      <c r="F227" s="132" t="s">
        <v>3614</v>
      </c>
      <c r="G227" s="133" t="s">
        <v>140</v>
      </c>
      <c r="H227" s="134">
        <v>68</v>
      </c>
      <c r="I227" s="135"/>
      <c r="J227" s="135">
        <f>ROUND(I227*H227,2)</f>
        <v>0</v>
      </c>
      <c r="K227" s="136"/>
      <c r="L227" s="29"/>
      <c r="M227" s="137" t="s">
        <v>1</v>
      </c>
      <c r="N227" s="138" t="s">
        <v>36</v>
      </c>
      <c r="O227" s="139">
        <v>0.14699999999999999</v>
      </c>
      <c r="P227" s="139">
        <f>O227*H227</f>
        <v>9.9959999999999987</v>
      </c>
      <c r="Q227" s="139">
        <v>0</v>
      </c>
      <c r="R227" s="139">
        <f>Q227*H227</f>
        <v>0</v>
      </c>
      <c r="S227" s="139">
        <v>0</v>
      </c>
      <c r="T227" s="140">
        <f>S227*H227</f>
        <v>0</v>
      </c>
      <c r="AR227" s="141" t="s">
        <v>141</v>
      </c>
      <c r="AT227" s="141" t="s">
        <v>137</v>
      </c>
      <c r="AU227" s="141" t="s">
        <v>81</v>
      </c>
      <c r="AY227" s="17" t="s">
        <v>135</v>
      </c>
      <c r="BE227" s="142">
        <f>IF(N227="základní",J227,0)</f>
        <v>0</v>
      </c>
      <c r="BF227" s="142">
        <f>IF(N227="snížená",J227,0)</f>
        <v>0</v>
      </c>
      <c r="BG227" s="142">
        <f>IF(N227="zákl. přenesená",J227,0)</f>
        <v>0</v>
      </c>
      <c r="BH227" s="142">
        <f>IF(N227="sníž. přenesená",J227,0)</f>
        <v>0</v>
      </c>
      <c r="BI227" s="142">
        <f>IF(N227="nulová",J227,0)</f>
        <v>0</v>
      </c>
      <c r="BJ227" s="17" t="s">
        <v>79</v>
      </c>
      <c r="BK227" s="142">
        <f>ROUND(I227*H227,2)</f>
        <v>0</v>
      </c>
      <c r="BL227" s="17" t="s">
        <v>141</v>
      </c>
      <c r="BM227" s="141" t="s">
        <v>3615</v>
      </c>
    </row>
    <row r="228" spans="2:65" s="1" customFormat="1" ht="16.5" customHeight="1">
      <c r="B228" s="129"/>
      <c r="C228" s="130" t="s">
        <v>302</v>
      </c>
      <c r="D228" s="130" t="s">
        <v>137</v>
      </c>
      <c r="E228" s="131" t="s">
        <v>3616</v>
      </c>
      <c r="F228" s="132" t="s">
        <v>3617</v>
      </c>
      <c r="G228" s="133" t="s">
        <v>147</v>
      </c>
      <c r="H228" s="134">
        <v>2.4180000000000001</v>
      </c>
      <c r="I228" s="135"/>
      <c r="J228" s="135">
        <f>ROUND(I228*H228,2)</f>
        <v>0</v>
      </c>
      <c r="K228" s="136"/>
      <c r="L228" s="29"/>
      <c r="M228" s="137" t="s">
        <v>1</v>
      </c>
      <c r="N228" s="138" t="s">
        <v>36</v>
      </c>
      <c r="O228" s="139">
        <v>0.26100000000000001</v>
      </c>
      <c r="P228" s="139">
        <f>O228*H228</f>
        <v>0.63109800000000005</v>
      </c>
      <c r="Q228" s="139">
        <v>0</v>
      </c>
      <c r="R228" s="139">
        <f>Q228*H228</f>
        <v>0</v>
      </c>
      <c r="S228" s="139">
        <v>0</v>
      </c>
      <c r="T228" s="140">
        <f>S228*H228</f>
        <v>0</v>
      </c>
      <c r="AR228" s="141" t="s">
        <v>141</v>
      </c>
      <c r="AT228" s="141" t="s">
        <v>137</v>
      </c>
      <c r="AU228" s="141" t="s">
        <v>81</v>
      </c>
      <c r="AY228" s="17" t="s">
        <v>135</v>
      </c>
      <c r="BE228" s="142">
        <f>IF(N228="základní",J228,0)</f>
        <v>0</v>
      </c>
      <c r="BF228" s="142">
        <f>IF(N228="snížená",J228,0)</f>
        <v>0</v>
      </c>
      <c r="BG228" s="142">
        <f>IF(N228="zákl. přenesená",J228,0)</f>
        <v>0</v>
      </c>
      <c r="BH228" s="142">
        <f>IF(N228="sníž. přenesená",J228,0)</f>
        <v>0</v>
      </c>
      <c r="BI228" s="142">
        <f>IF(N228="nulová",J228,0)</f>
        <v>0</v>
      </c>
      <c r="BJ228" s="17" t="s">
        <v>79</v>
      </c>
      <c r="BK228" s="142">
        <f>ROUND(I228*H228,2)</f>
        <v>0</v>
      </c>
      <c r="BL228" s="17" t="s">
        <v>141</v>
      </c>
      <c r="BM228" s="141" t="s">
        <v>3618</v>
      </c>
    </row>
    <row r="229" spans="2:65" s="12" customFormat="1">
      <c r="B229" s="143"/>
      <c r="D229" s="144" t="s">
        <v>143</v>
      </c>
      <c r="E229" s="145" t="s">
        <v>1</v>
      </c>
      <c r="F229" s="146" t="s">
        <v>3619</v>
      </c>
      <c r="H229" s="147">
        <v>2.0779999999999998</v>
      </c>
      <c r="L229" s="143"/>
      <c r="M229" s="148"/>
      <c r="T229" s="149"/>
      <c r="AT229" s="145" t="s">
        <v>143</v>
      </c>
      <c r="AU229" s="145" t="s">
        <v>81</v>
      </c>
      <c r="AV229" s="12" t="s">
        <v>81</v>
      </c>
      <c r="AW229" s="12" t="s">
        <v>27</v>
      </c>
      <c r="AX229" s="12" t="s">
        <v>71</v>
      </c>
      <c r="AY229" s="145" t="s">
        <v>135</v>
      </c>
    </row>
    <row r="230" spans="2:65" s="12" customFormat="1">
      <c r="B230" s="143"/>
      <c r="D230" s="144" t="s">
        <v>143</v>
      </c>
      <c r="E230" s="145" t="s">
        <v>1</v>
      </c>
      <c r="F230" s="146" t="s">
        <v>3620</v>
      </c>
      <c r="H230" s="147">
        <v>0.34</v>
      </c>
      <c r="L230" s="143"/>
      <c r="M230" s="148"/>
      <c r="T230" s="149"/>
      <c r="AT230" s="145" t="s">
        <v>143</v>
      </c>
      <c r="AU230" s="145" t="s">
        <v>81</v>
      </c>
      <c r="AV230" s="12" t="s">
        <v>81</v>
      </c>
      <c r="AW230" s="12" t="s">
        <v>27</v>
      </c>
      <c r="AX230" s="12" t="s">
        <v>71</v>
      </c>
      <c r="AY230" s="145" t="s">
        <v>135</v>
      </c>
    </row>
    <row r="231" spans="2:65" s="13" customFormat="1">
      <c r="B231" s="150"/>
      <c r="D231" s="144" t="s">
        <v>143</v>
      </c>
      <c r="E231" s="151" t="s">
        <v>1</v>
      </c>
      <c r="F231" s="152" t="s">
        <v>174</v>
      </c>
      <c r="H231" s="153">
        <v>2.4179999999999997</v>
      </c>
      <c r="L231" s="150"/>
      <c r="M231" s="154"/>
      <c r="T231" s="155"/>
      <c r="AT231" s="151" t="s">
        <v>143</v>
      </c>
      <c r="AU231" s="151" t="s">
        <v>81</v>
      </c>
      <c r="AV231" s="13" t="s">
        <v>141</v>
      </c>
      <c r="AW231" s="13" t="s">
        <v>27</v>
      </c>
      <c r="AX231" s="13" t="s">
        <v>79</v>
      </c>
      <c r="AY231" s="151" t="s">
        <v>135</v>
      </c>
    </row>
    <row r="232" spans="2:65" s="1" customFormat="1" ht="21.75" customHeight="1">
      <c r="B232" s="129"/>
      <c r="C232" s="130" t="s">
        <v>307</v>
      </c>
      <c r="D232" s="130" t="s">
        <v>137</v>
      </c>
      <c r="E232" s="131" t="s">
        <v>3621</v>
      </c>
      <c r="F232" s="132" t="s">
        <v>3622</v>
      </c>
      <c r="G232" s="133" t="s">
        <v>147</v>
      </c>
      <c r="H232" s="134">
        <v>2.4180000000000001</v>
      </c>
      <c r="I232" s="135"/>
      <c r="J232" s="135">
        <f>ROUND(I232*H232,2)</f>
        <v>0</v>
      </c>
      <c r="K232" s="136"/>
      <c r="L232" s="29"/>
      <c r="M232" s="137" t="s">
        <v>1</v>
      </c>
      <c r="N232" s="138" t="s">
        <v>36</v>
      </c>
      <c r="O232" s="139">
        <v>0.45200000000000001</v>
      </c>
      <c r="P232" s="139">
        <f>O232*H232</f>
        <v>1.0929360000000001</v>
      </c>
      <c r="Q232" s="139">
        <v>0</v>
      </c>
      <c r="R232" s="139">
        <f>Q232*H232</f>
        <v>0</v>
      </c>
      <c r="S232" s="139">
        <v>0</v>
      </c>
      <c r="T232" s="140">
        <f>S232*H232</f>
        <v>0</v>
      </c>
      <c r="AR232" s="141" t="s">
        <v>141</v>
      </c>
      <c r="AT232" s="141" t="s">
        <v>137</v>
      </c>
      <c r="AU232" s="141" t="s">
        <v>81</v>
      </c>
      <c r="AY232" s="17" t="s">
        <v>135</v>
      </c>
      <c r="BE232" s="142">
        <f>IF(N232="základní",J232,0)</f>
        <v>0</v>
      </c>
      <c r="BF232" s="142">
        <f>IF(N232="snížená",J232,0)</f>
        <v>0</v>
      </c>
      <c r="BG232" s="142">
        <f>IF(N232="zákl. přenesená",J232,0)</f>
        <v>0</v>
      </c>
      <c r="BH232" s="142">
        <f>IF(N232="sníž. přenesená",J232,0)</f>
        <v>0</v>
      </c>
      <c r="BI232" s="142">
        <f>IF(N232="nulová",J232,0)</f>
        <v>0</v>
      </c>
      <c r="BJ232" s="17" t="s">
        <v>79</v>
      </c>
      <c r="BK232" s="142">
        <f>ROUND(I232*H232,2)</f>
        <v>0</v>
      </c>
      <c r="BL232" s="17" t="s">
        <v>141</v>
      </c>
      <c r="BM232" s="141" t="s">
        <v>3623</v>
      </c>
    </row>
    <row r="233" spans="2:65" s="12" customFormat="1">
      <c r="B233" s="143"/>
      <c r="D233" s="144" t="s">
        <v>143</v>
      </c>
      <c r="E233" s="145" t="s">
        <v>1</v>
      </c>
      <c r="F233" s="146" t="s">
        <v>3619</v>
      </c>
      <c r="H233" s="147">
        <v>2.0779999999999998</v>
      </c>
      <c r="L233" s="143"/>
      <c r="M233" s="148"/>
      <c r="T233" s="149"/>
      <c r="AT233" s="145" t="s">
        <v>143</v>
      </c>
      <c r="AU233" s="145" t="s">
        <v>81</v>
      </c>
      <c r="AV233" s="12" t="s">
        <v>81</v>
      </c>
      <c r="AW233" s="12" t="s">
        <v>27</v>
      </c>
      <c r="AX233" s="12" t="s">
        <v>71</v>
      </c>
      <c r="AY233" s="145" t="s">
        <v>135</v>
      </c>
    </row>
    <row r="234" spans="2:65" s="12" customFormat="1">
      <c r="B234" s="143"/>
      <c r="D234" s="144" t="s">
        <v>143</v>
      </c>
      <c r="E234" s="145" t="s">
        <v>1</v>
      </c>
      <c r="F234" s="146" t="s">
        <v>3620</v>
      </c>
      <c r="H234" s="147">
        <v>0.34</v>
      </c>
      <c r="L234" s="143"/>
      <c r="M234" s="148"/>
      <c r="T234" s="149"/>
      <c r="AT234" s="145" t="s">
        <v>143</v>
      </c>
      <c r="AU234" s="145" t="s">
        <v>81</v>
      </c>
      <c r="AV234" s="12" t="s">
        <v>81</v>
      </c>
      <c r="AW234" s="12" t="s">
        <v>27</v>
      </c>
      <c r="AX234" s="12" t="s">
        <v>71</v>
      </c>
      <c r="AY234" s="145" t="s">
        <v>135</v>
      </c>
    </row>
    <row r="235" spans="2:65" s="13" customFormat="1">
      <c r="B235" s="150"/>
      <c r="D235" s="144" t="s">
        <v>143</v>
      </c>
      <c r="E235" s="151" t="s">
        <v>1</v>
      </c>
      <c r="F235" s="152" t="s">
        <v>174</v>
      </c>
      <c r="H235" s="153">
        <v>2.4179999999999997</v>
      </c>
      <c r="L235" s="150"/>
      <c r="M235" s="154"/>
      <c r="T235" s="155"/>
      <c r="AT235" s="151" t="s">
        <v>143</v>
      </c>
      <c r="AU235" s="151" t="s">
        <v>81</v>
      </c>
      <c r="AV235" s="13" t="s">
        <v>141</v>
      </c>
      <c r="AW235" s="13" t="s">
        <v>27</v>
      </c>
      <c r="AX235" s="13" t="s">
        <v>79</v>
      </c>
      <c r="AY235" s="151" t="s">
        <v>135</v>
      </c>
    </row>
    <row r="236" spans="2:65" s="11" customFormat="1" ht="22.95" customHeight="1">
      <c r="B236" s="118"/>
      <c r="D236" s="119" t="s">
        <v>70</v>
      </c>
      <c r="E236" s="127" t="s">
        <v>81</v>
      </c>
      <c r="F236" s="127" t="s">
        <v>287</v>
      </c>
      <c r="J236" s="128">
        <f>BK236</f>
        <v>0</v>
      </c>
      <c r="L236" s="118"/>
      <c r="M236" s="122"/>
      <c r="P236" s="123">
        <f>SUM(P237:P281)</f>
        <v>27.299020000000002</v>
      </c>
      <c r="R236" s="123">
        <f>SUM(R237:R281)</f>
        <v>32.378230470000005</v>
      </c>
      <c r="T236" s="124">
        <f>SUM(T237:T281)</f>
        <v>0</v>
      </c>
      <c r="AR236" s="119" t="s">
        <v>79</v>
      </c>
      <c r="AT236" s="125" t="s">
        <v>70</v>
      </c>
      <c r="AU236" s="125" t="s">
        <v>79</v>
      </c>
      <c r="AY236" s="119" t="s">
        <v>135</v>
      </c>
      <c r="BK236" s="126">
        <f>SUM(BK237:BK281)</f>
        <v>0</v>
      </c>
    </row>
    <row r="237" spans="2:65" s="1" customFormat="1" ht="16.5" customHeight="1">
      <c r="B237" s="129"/>
      <c r="C237" s="130" t="s">
        <v>313</v>
      </c>
      <c r="D237" s="130" t="s">
        <v>137</v>
      </c>
      <c r="E237" s="131" t="s">
        <v>3624</v>
      </c>
      <c r="F237" s="132" t="s">
        <v>3625</v>
      </c>
      <c r="G237" s="133" t="s">
        <v>147</v>
      </c>
      <c r="H237" s="134">
        <v>2.9870000000000001</v>
      </c>
      <c r="I237" s="135"/>
      <c r="J237" s="135">
        <f>ROUND(I237*H237,2)</f>
        <v>0</v>
      </c>
      <c r="K237" s="136"/>
      <c r="L237" s="29"/>
      <c r="M237" s="137" t="s">
        <v>1</v>
      </c>
      <c r="N237" s="138" t="s">
        <v>36</v>
      </c>
      <c r="O237" s="139">
        <v>0.58399999999999996</v>
      </c>
      <c r="P237" s="139">
        <f>O237*H237</f>
        <v>1.744408</v>
      </c>
      <c r="Q237" s="139">
        <v>2.45329</v>
      </c>
      <c r="R237" s="139">
        <f>Q237*H237</f>
        <v>7.3279772300000001</v>
      </c>
      <c r="S237" s="139">
        <v>0</v>
      </c>
      <c r="T237" s="140">
        <f>S237*H237</f>
        <v>0</v>
      </c>
      <c r="AR237" s="141" t="s">
        <v>141</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141</v>
      </c>
      <c r="BM237" s="141" t="s">
        <v>3626</v>
      </c>
    </row>
    <row r="238" spans="2:65" s="12" customFormat="1">
      <c r="B238" s="143"/>
      <c r="D238" s="144" t="s">
        <v>143</v>
      </c>
      <c r="E238" s="145" t="s">
        <v>1</v>
      </c>
      <c r="F238" s="146" t="s">
        <v>3627</v>
      </c>
      <c r="H238" s="147">
        <v>0.53800000000000003</v>
      </c>
      <c r="L238" s="143"/>
      <c r="M238" s="148"/>
      <c r="T238" s="149"/>
      <c r="AT238" s="145" t="s">
        <v>143</v>
      </c>
      <c r="AU238" s="145" t="s">
        <v>81</v>
      </c>
      <c r="AV238" s="12" t="s">
        <v>81</v>
      </c>
      <c r="AW238" s="12" t="s">
        <v>27</v>
      </c>
      <c r="AX238" s="12" t="s">
        <v>71</v>
      </c>
      <c r="AY238" s="145" t="s">
        <v>135</v>
      </c>
    </row>
    <row r="239" spans="2:65" s="12" customFormat="1">
      <c r="B239" s="143"/>
      <c r="D239" s="144" t="s">
        <v>143</v>
      </c>
      <c r="E239" s="145" t="s">
        <v>1</v>
      </c>
      <c r="F239" s="146" t="s">
        <v>3628</v>
      </c>
      <c r="H239" s="147">
        <v>0.25</v>
      </c>
      <c r="L239" s="143"/>
      <c r="M239" s="148"/>
      <c r="T239" s="149"/>
      <c r="AT239" s="145" t="s">
        <v>143</v>
      </c>
      <c r="AU239" s="145" t="s">
        <v>81</v>
      </c>
      <c r="AV239" s="12" t="s">
        <v>81</v>
      </c>
      <c r="AW239" s="12" t="s">
        <v>27</v>
      </c>
      <c r="AX239" s="12" t="s">
        <v>71</v>
      </c>
      <c r="AY239" s="145" t="s">
        <v>135</v>
      </c>
    </row>
    <row r="240" spans="2:65" s="12" customFormat="1">
      <c r="B240" s="143"/>
      <c r="D240" s="144" t="s">
        <v>143</v>
      </c>
      <c r="E240" s="145" t="s">
        <v>1</v>
      </c>
      <c r="F240" s="146" t="s">
        <v>3629</v>
      </c>
      <c r="H240" s="147">
        <v>0.47499999999999998</v>
      </c>
      <c r="L240" s="143"/>
      <c r="M240" s="148"/>
      <c r="T240" s="149"/>
      <c r="AT240" s="145" t="s">
        <v>143</v>
      </c>
      <c r="AU240" s="145" t="s">
        <v>81</v>
      </c>
      <c r="AV240" s="12" t="s">
        <v>81</v>
      </c>
      <c r="AW240" s="12" t="s">
        <v>27</v>
      </c>
      <c r="AX240" s="12" t="s">
        <v>71</v>
      </c>
      <c r="AY240" s="145" t="s">
        <v>135</v>
      </c>
    </row>
    <row r="241" spans="2:65" s="12" customFormat="1">
      <c r="B241" s="143"/>
      <c r="D241" s="144" t="s">
        <v>143</v>
      </c>
      <c r="E241" s="145" t="s">
        <v>1</v>
      </c>
      <c r="F241" s="146" t="s">
        <v>3630</v>
      </c>
      <c r="H241" s="147">
        <v>1.724</v>
      </c>
      <c r="L241" s="143"/>
      <c r="M241" s="148"/>
      <c r="T241" s="149"/>
      <c r="AT241" s="145" t="s">
        <v>143</v>
      </c>
      <c r="AU241" s="145" t="s">
        <v>81</v>
      </c>
      <c r="AV241" s="12" t="s">
        <v>81</v>
      </c>
      <c r="AW241" s="12" t="s">
        <v>27</v>
      </c>
      <c r="AX241" s="12" t="s">
        <v>71</v>
      </c>
      <c r="AY241" s="145" t="s">
        <v>135</v>
      </c>
    </row>
    <row r="242" spans="2:65" s="13" customFormat="1">
      <c r="B242" s="150"/>
      <c r="D242" s="144" t="s">
        <v>143</v>
      </c>
      <c r="E242" s="151" t="s">
        <v>1</v>
      </c>
      <c r="F242" s="152" t="s">
        <v>174</v>
      </c>
      <c r="H242" s="153">
        <v>2.9870000000000001</v>
      </c>
      <c r="L242" s="150"/>
      <c r="M242" s="154"/>
      <c r="T242" s="155"/>
      <c r="AT242" s="151" t="s">
        <v>143</v>
      </c>
      <c r="AU242" s="151" t="s">
        <v>81</v>
      </c>
      <c r="AV242" s="13" t="s">
        <v>141</v>
      </c>
      <c r="AW242" s="13" t="s">
        <v>27</v>
      </c>
      <c r="AX242" s="13" t="s">
        <v>79</v>
      </c>
      <c r="AY242" s="151" t="s">
        <v>135</v>
      </c>
    </row>
    <row r="243" spans="2:65" s="1" customFormat="1" ht="21.75" customHeight="1">
      <c r="B243" s="129"/>
      <c r="C243" s="130" t="s">
        <v>318</v>
      </c>
      <c r="D243" s="130" t="s">
        <v>137</v>
      </c>
      <c r="E243" s="131" t="s">
        <v>502</v>
      </c>
      <c r="F243" s="132" t="s">
        <v>503</v>
      </c>
      <c r="G243" s="133" t="s">
        <v>215</v>
      </c>
      <c r="H243" s="134">
        <v>0.29899999999999999</v>
      </c>
      <c r="I243" s="135"/>
      <c r="J243" s="135">
        <f>ROUND(I243*H243,2)</f>
        <v>0</v>
      </c>
      <c r="K243" s="136"/>
      <c r="L243" s="29"/>
      <c r="M243" s="137" t="s">
        <v>1</v>
      </c>
      <c r="N243" s="138" t="s">
        <v>36</v>
      </c>
      <c r="O243" s="139">
        <v>23.968</v>
      </c>
      <c r="P243" s="139">
        <f>O243*H243</f>
        <v>7.1664319999999995</v>
      </c>
      <c r="Q243" s="139">
        <v>1.0606199999999999</v>
      </c>
      <c r="R243" s="139">
        <f>Q243*H243</f>
        <v>0.31712537999999996</v>
      </c>
      <c r="S243" s="139">
        <v>0</v>
      </c>
      <c r="T243" s="140">
        <f>S243*H243</f>
        <v>0</v>
      </c>
      <c r="AR243" s="141" t="s">
        <v>141</v>
      </c>
      <c r="AT243" s="141" t="s">
        <v>137</v>
      </c>
      <c r="AU243" s="141" t="s">
        <v>81</v>
      </c>
      <c r="AY243" s="17" t="s">
        <v>135</v>
      </c>
      <c r="BE243" s="142">
        <f>IF(N243="základní",J243,0)</f>
        <v>0</v>
      </c>
      <c r="BF243" s="142">
        <f>IF(N243="snížená",J243,0)</f>
        <v>0</v>
      </c>
      <c r="BG243" s="142">
        <f>IF(N243="zákl. přenesená",J243,0)</f>
        <v>0</v>
      </c>
      <c r="BH243" s="142">
        <f>IF(N243="sníž. přenesená",J243,0)</f>
        <v>0</v>
      </c>
      <c r="BI243" s="142">
        <f>IF(N243="nulová",J243,0)</f>
        <v>0</v>
      </c>
      <c r="BJ243" s="17" t="s">
        <v>79</v>
      </c>
      <c r="BK243" s="142">
        <f>ROUND(I243*H243,2)</f>
        <v>0</v>
      </c>
      <c r="BL243" s="17" t="s">
        <v>141</v>
      </c>
      <c r="BM243" s="141" t="s">
        <v>3631</v>
      </c>
    </row>
    <row r="244" spans="2:65" s="12" customFormat="1">
      <c r="B244" s="143"/>
      <c r="D244" s="144" t="s">
        <v>143</v>
      </c>
      <c r="E244" s="145" t="s">
        <v>1</v>
      </c>
      <c r="F244" s="146" t="s">
        <v>3632</v>
      </c>
      <c r="H244" s="147">
        <v>0.29899999999999999</v>
      </c>
      <c r="L244" s="143"/>
      <c r="M244" s="148"/>
      <c r="T244" s="149"/>
      <c r="AT244" s="145" t="s">
        <v>143</v>
      </c>
      <c r="AU244" s="145" t="s">
        <v>81</v>
      </c>
      <c r="AV244" s="12" t="s">
        <v>81</v>
      </c>
      <c r="AW244" s="12" t="s">
        <v>27</v>
      </c>
      <c r="AX244" s="12" t="s">
        <v>79</v>
      </c>
      <c r="AY244" s="145" t="s">
        <v>135</v>
      </c>
    </row>
    <row r="245" spans="2:65" s="1" customFormat="1" ht="16.5" customHeight="1">
      <c r="B245" s="129"/>
      <c r="C245" s="130" t="s">
        <v>322</v>
      </c>
      <c r="D245" s="130" t="s">
        <v>137</v>
      </c>
      <c r="E245" s="131" t="s">
        <v>512</v>
      </c>
      <c r="F245" s="132" t="s">
        <v>513</v>
      </c>
      <c r="G245" s="133" t="s">
        <v>147</v>
      </c>
      <c r="H245" s="134">
        <v>8.9600000000000009</v>
      </c>
      <c r="I245" s="135"/>
      <c r="J245" s="135">
        <f>ROUND(I245*H245,2)</f>
        <v>0</v>
      </c>
      <c r="K245" s="136"/>
      <c r="L245" s="29"/>
      <c r="M245" s="137" t="s">
        <v>1</v>
      </c>
      <c r="N245" s="138" t="s">
        <v>36</v>
      </c>
      <c r="O245" s="139">
        <v>0.58399999999999996</v>
      </c>
      <c r="P245" s="139">
        <f>O245*H245</f>
        <v>5.23264</v>
      </c>
      <c r="Q245" s="139">
        <v>2.45329</v>
      </c>
      <c r="R245" s="139">
        <f>Q245*H245</f>
        <v>21.9814784</v>
      </c>
      <c r="S245" s="139">
        <v>0</v>
      </c>
      <c r="T245" s="140">
        <f>S245*H245</f>
        <v>0</v>
      </c>
      <c r="AR245" s="141" t="s">
        <v>141</v>
      </c>
      <c r="AT245" s="141" t="s">
        <v>137</v>
      </c>
      <c r="AU245" s="141" t="s">
        <v>81</v>
      </c>
      <c r="AY245" s="17" t="s">
        <v>135</v>
      </c>
      <c r="BE245" s="142">
        <f>IF(N245="základní",J245,0)</f>
        <v>0</v>
      </c>
      <c r="BF245" s="142">
        <f>IF(N245="snížená",J245,0)</f>
        <v>0</v>
      </c>
      <c r="BG245" s="142">
        <f>IF(N245="zákl. přenesená",J245,0)</f>
        <v>0</v>
      </c>
      <c r="BH245" s="142">
        <f>IF(N245="sníž. přenesená",J245,0)</f>
        <v>0</v>
      </c>
      <c r="BI245" s="142">
        <f>IF(N245="nulová",J245,0)</f>
        <v>0</v>
      </c>
      <c r="BJ245" s="17" t="s">
        <v>79</v>
      </c>
      <c r="BK245" s="142">
        <f>ROUND(I245*H245,2)</f>
        <v>0</v>
      </c>
      <c r="BL245" s="17" t="s">
        <v>141</v>
      </c>
      <c r="BM245" s="141" t="s">
        <v>3633</v>
      </c>
    </row>
    <row r="246" spans="2:65" s="12" customFormat="1">
      <c r="B246" s="143"/>
      <c r="D246" s="144" t="s">
        <v>143</v>
      </c>
      <c r="E246" s="145" t="s">
        <v>1</v>
      </c>
      <c r="F246" s="146" t="s">
        <v>3634</v>
      </c>
      <c r="H246" s="147">
        <v>1.268</v>
      </c>
      <c r="L246" s="143"/>
      <c r="M246" s="148"/>
      <c r="T246" s="149"/>
      <c r="AT246" s="145" t="s">
        <v>143</v>
      </c>
      <c r="AU246" s="145" t="s">
        <v>81</v>
      </c>
      <c r="AV246" s="12" t="s">
        <v>81</v>
      </c>
      <c r="AW246" s="12" t="s">
        <v>27</v>
      </c>
      <c r="AX246" s="12" t="s">
        <v>71</v>
      </c>
      <c r="AY246" s="145" t="s">
        <v>135</v>
      </c>
    </row>
    <row r="247" spans="2:65" s="12" customFormat="1">
      <c r="B247" s="143"/>
      <c r="D247" s="144" t="s">
        <v>143</v>
      </c>
      <c r="E247" s="145" t="s">
        <v>1</v>
      </c>
      <c r="F247" s="146" t="s">
        <v>3635</v>
      </c>
      <c r="H247" s="147">
        <v>0.38300000000000001</v>
      </c>
      <c r="L247" s="143"/>
      <c r="M247" s="148"/>
      <c r="T247" s="149"/>
      <c r="AT247" s="145" t="s">
        <v>143</v>
      </c>
      <c r="AU247" s="145" t="s">
        <v>81</v>
      </c>
      <c r="AV247" s="12" t="s">
        <v>81</v>
      </c>
      <c r="AW247" s="12" t="s">
        <v>27</v>
      </c>
      <c r="AX247" s="12" t="s">
        <v>71</v>
      </c>
      <c r="AY247" s="145" t="s">
        <v>135</v>
      </c>
    </row>
    <row r="248" spans="2:65" s="12" customFormat="1">
      <c r="B248" s="143"/>
      <c r="D248" s="144" t="s">
        <v>143</v>
      </c>
      <c r="E248" s="145" t="s">
        <v>1</v>
      </c>
      <c r="F248" s="146" t="s">
        <v>3636</v>
      </c>
      <c r="H248" s="147">
        <v>0.45600000000000002</v>
      </c>
      <c r="L248" s="143"/>
      <c r="M248" s="148"/>
      <c r="T248" s="149"/>
      <c r="AT248" s="145" t="s">
        <v>143</v>
      </c>
      <c r="AU248" s="145" t="s">
        <v>81</v>
      </c>
      <c r="AV248" s="12" t="s">
        <v>81</v>
      </c>
      <c r="AW248" s="12" t="s">
        <v>27</v>
      </c>
      <c r="AX248" s="12" t="s">
        <v>71</v>
      </c>
      <c r="AY248" s="145" t="s">
        <v>135</v>
      </c>
    </row>
    <row r="249" spans="2:65" s="15" customFormat="1">
      <c r="B249" s="175"/>
      <c r="D249" s="144" t="s">
        <v>143</v>
      </c>
      <c r="E249" s="176" t="s">
        <v>1</v>
      </c>
      <c r="F249" s="177" t="s">
        <v>590</v>
      </c>
      <c r="H249" s="178">
        <v>2.1070000000000002</v>
      </c>
      <c r="L249" s="175"/>
      <c r="M249" s="179"/>
      <c r="T249" s="180"/>
      <c r="AT249" s="176" t="s">
        <v>143</v>
      </c>
      <c r="AU249" s="176" t="s">
        <v>81</v>
      </c>
      <c r="AV249" s="15" t="s">
        <v>150</v>
      </c>
      <c r="AW249" s="15" t="s">
        <v>27</v>
      </c>
      <c r="AX249" s="15" t="s">
        <v>71</v>
      </c>
      <c r="AY249" s="176" t="s">
        <v>135</v>
      </c>
    </row>
    <row r="250" spans="2:65" s="12" customFormat="1">
      <c r="B250" s="143"/>
      <c r="D250" s="144" t="s">
        <v>143</v>
      </c>
      <c r="E250" s="145" t="s">
        <v>1</v>
      </c>
      <c r="F250" s="146" t="s">
        <v>3637</v>
      </c>
      <c r="H250" s="147">
        <v>0.626</v>
      </c>
      <c r="L250" s="143"/>
      <c r="M250" s="148"/>
      <c r="T250" s="149"/>
      <c r="AT250" s="145" t="s">
        <v>143</v>
      </c>
      <c r="AU250" s="145" t="s">
        <v>81</v>
      </c>
      <c r="AV250" s="12" t="s">
        <v>81</v>
      </c>
      <c r="AW250" s="12" t="s">
        <v>27</v>
      </c>
      <c r="AX250" s="12" t="s">
        <v>71</v>
      </c>
      <c r="AY250" s="145" t="s">
        <v>135</v>
      </c>
    </row>
    <row r="251" spans="2:65" s="12" customFormat="1">
      <c r="B251" s="143"/>
      <c r="D251" s="144" t="s">
        <v>143</v>
      </c>
      <c r="E251" s="145" t="s">
        <v>1</v>
      </c>
      <c r="F251" s="146" t="s">
        <v>3638</v>
      </c>
      <c r="H251" s="147">
        <v>0.27600000000000002</v>
      </c>
      <c r="L251" s="143"/>
      <c r="M251" s="148"/>
      <c r="T251" s="149"/>
      <c r="AT251" s="145" t="s">
        <v>143</v>
      </c>
      <c r="AU251" s="145" t="s">
        <v>81</v>
      </c>
      <c r="AV251" s="12" t="s">
        <v>81</v>
      </c>
      <c r="AW251" s="12" t="s">
        <v>27</v>
      </c>
      <c r="AX251" s="12" t="s">
        <v>71</v>
      </c>
      <c r="AY251" s="145" t="s">
        <v>135</v>
      </c>
    </row>
    <row r="252" spans="2:65" s="12" customFormat="1">
      <c r="B252" s="143"/>
      <c r="D252" s="144" t="s">
        <v>143</v>
      </c>
      <c r="E252" s="145" t="s">
        <v>1</v>
      </c>
      <c r="F252" s="146" t="s">
        <v>3639</v>
      </c>
      <c r="H252" s="147">
        <v>0.86099999999999999</v>
      </c>
      <c r="L252" s="143"/>
      <c r="M252" s="148"/>
      <c r="T252" s="149"/>
      <c r="AT252" s="145" t="s">
        <v>143</v>
      </c>
      <c r="AU252" s="145" t="s">
        <v>81</v>
      </c>
      <c r="AV252" s="12" t="s">
        <v>81</v>
      </c>
      <c r="AW252" s="12" t="s">
        <v>27</v>
      </c>
      <c r="AX252" s="12" t="s">
        <v>71</v>
      </c>
      <c r="AY252" s="145" t="s">
        <v>135</v>
      </c>
    </row>
    <row r="253" spans="2:65" s="12" customFormat="1">
      <c r="B253" s="143"/>
      <c r="D253" s="144" t="s">
        <v>143</v>
      </c>
      <c r="E253" s="145" t="s">
        <v>1</v>
      </c>
      <c r="F253" s="146" t="s">
        <v>3640</v>
      </c>
      <c r="H253" s="147">
        <v>5.09</v>
      </c>
      <c r="L253" s="143"/>
      <c r="M253" s="148"/>
      <c r="T253" s="149"/>
      <c r="AT253" s="145" t="s">
        <v>143</v>
      </c>
      <c r="AU253" s="145" t="s">
        <v>81</v>
      </c>
      <c r="AV253" s="12" t="s">
        <v>81</v>
      </c>
      <c r="AW253" s="12" t="s">
        <v>27</v>
      </c>
      <c r="AX253" s="12" t="s">
        <v>71</v>
      </c>
      <c r="AY253" s="145" t="s">
        <v>135</v>
      </c>
    </row>
    <row r="254" spans="2:65" s="15" customFormat="1">
      <c r="B254" s="175"/>
      <c r="D254" s="144" t="s">
        <v>143</v>
      </c>
      <c r="E254" s="176" t="s">
        <v>1</v>
      </c>
      <c r="F254" s="177" t="s">
        <v>590</v>
      </c>
      <c r="H254" s="178">
        <v>6.8529999999999998</v>
      </c>
      <c r="L254" s="175"/>
      <c r="M254" s="179"/>
      <c r="T254" s="180"/>
      <c r="AT254" s="176" t="s">
        <v>143</v>
      </c>
      <c r="AU254" s="176" t="s">
        <v>81</v>
      </c>
      <c r="AV254" s="15" t="s">
        <v>150</v>
      </c>
      <c r="AW254" s="15" t="s">
        <v>27</v>
      </c>
      <c r="AX254" s="15" t="s">
        <v>71</v>
      </c>
      <c r="AY254" s="176" t="s">
        <v>135</v>
      </c>
    </row>
    <row r="255" spans="2:65" s="13" customFormat="1">
      <c r="B255" s="150"/>
      <c r="D255" s="144" t="s">
        <v>143</v>
      </c>
      <c r="E255" s="151" t="s">
        <v>1</v>
      </c>
      <c r="F255" s="152" t="s">
        <v>174</v>
      </c>
      <c r="H255" s="153">
        <v>8.9600000000000009</v>
      </c>
      <c r="L255" s="150"/>
      <c r="M255" s="154"/>
      <c r="T255" s="155"/>
      <c r="AT255" s="151" t="s">
        <v>143</v>
      </c>
      <c r="AU255" s="151" t="s">
        <v>81</v>
      </c>
      <c r="AV255" s="13" t="s">
        <v>141</v>
      </c>
      <c r="AW255" s="13" t="s">
        <v>27</v>
      </c>
      <c r="AX255" s="13" t="s">
        <v>79</v>
      </c>
      <c r="AY255" s="151" t="s">
        <v>135</v>
      </c>
    </row>
    <row r="256" spans="2:65" s="1" customFormat="1" ht="16.5" customHeight="1">
      <c r="B256" s="129"/>
      <c r="C256" s="130" t="s">
        <v>327</v>
      </c>
      <c r="D256" s="130" t="s">
        <v>137</v>
      </c>
      <c r="E256" s="131" t="s">
        <v>520</v>
      </c>
      <c r="F256" s="132" t="s">
        <v>521</v>
      </c>
      <c r="G256" s="133" t="s">
        <v>140</v>
      </c>
      <c r="H256" s="134">
        <v>37.954000000000001</v>
      </c>
      <c r="I256" s="135"/>
      <c r="J256" s="135">
        <f>ROUND(I256*H256,2)</f>
        <v>0</v>
      </c>
      <c r="K256" s="136"/>
      <c r="L256" s="29"/>
      <c r="M256" s="137" t="s">
        <v>1</v>
      </c>
      <c r="N256" s="138" t="s">
        <v>36</v>
      </c>
      <c r="O256" s="139">
        <v>0.247</v>
      </c>
      <c r="P256" s="139">
        <f>O256*H256</f>
        <v>9.3746380000000009</v>
      </c>
      <c r="Q256" s="139">
        <v>2.6900000000000001E-3</v>
      </c>
      <c r="R256" s="139">
        <f>Q256*H256</f>
        <v>0.10209626000000001</v>
      </c>
      <c r="S256" s="139">
        <v>0</v>
      </c>
      <c r="T256" s="140">
        <f>S256*H256</f>
        <v>0</v>
      </c>
      <c r="AR256" s="141" t="s">
        <v>141</v>
      </c>
      <c r="AT256" s="141" t="s">
        <v>137</v>
      </c>
      <c r="AU256" s="141" t="s">
        <v>81</v>
      </c>
      <c r="AY256" s="17" t="s">
        <v>135</v>
      </c>
      <c r="BE256" s="142">
        <f>IF(N256="základní",J256,0)</f>
        <v>0</v>
      </c>
      <c r="BF256" s="142">
        <f>IF(N256="snížená",J256,0)</f>
        <v>0</v>
      </c>
      <c r="BG256" s="142">
        <f>IF(N256="zákl. přenesená",J256,0)</f>
        <v>0</v>
      </c>
      <c r="BH256" s="142">
        <f>IF(N256="sníž. přenesená",J256,0)</f>
        <v>0</v>
      </c>
      <c r="BI256" s="142">
        <f>IF(N256="nulová",J256,0)</f>
        <v>0</v>
      </c>
      <c r="BJ256" s="17" t="s">
        <v>79</v>
      </c>
      <c r="BK256" s="142">
        <f>ROUND(I256*H256,2)</f>
        <v>0</v>
      </c>
      <c r="BL256" s="17" t="s">
        <v>141</v>
      </c>
      <c r="BM256" s="141" t="s">
        <v>3641</v>
      </c>
    </row>
    <row r="257" spans="2:65" s="12" customFormat="1">
      <c r="B257" s="143"/>
      <c r="D257" s="144" t="s">
        <v>143</v>
      </c>
      <c r="E257" s="145" t="s">
        <v>1</v>
      </c>
      <c r="F257" s="146" t="s">
        <v>3642</v>
      </c>
      <c r="H257" s="147">
        <v>6.52</v>
      </c>
      <c r="L257" s="143"/>
      <c r="M257" s="148"/>
      <c r="T257" s="149"/>
      <c r="AT257" s="145" t="s">
        <v>143</v>
      </c>
      <c r="AU257" s="145" t="s">
        <v>81</v>
      </c>
      <c r="AV257" s="12" t="s">
        <v>81</v>
      </c>
      <c r="AW257" s="12" t="s">
        <v>27</v>
      </c>
      <c r="AX257" s="12" t="s">
        <v>71</v>
      </c>
      <c r="AY257" s="145" t="s">
        <v>135</v>
      </c>
    </row>
    <row r="258" spans="2:65" s="12" customFormat="1">
      <c r="B258" s="143"/>
      <c r="D258" s="144" t="s">
        <v>143</v>
      </c>
      <c r="E258" s="145" t="s">
        <v>1</v>
      </c>
      <c r="F258" s="146" t="s">
        <v>3643</v>
      </c>
      <c r="H258" s="147">
        <v>2.0339999999999998</v>
      </c>
      <c r="L258" s="143"/>
      <c r="M258" s="148"/>
      <c r="T258" s="149"/>
      <c r="AT258" s="145" t="s">
        <v>143</v>
      </c>
      <c r="AU258" s="145" t="s">
        <v>81</v>
      </c>
      <c r="AV258" s="12" t="s">
        <v>81</v>
      </c>
      <c r="AW258" s="12" t="s">
        <v>27</v>
      </c>
      <c r="AX258" s="12" t="s">
        <v>71</v>
      </c>
      <c r="AY258" s="145" t="s">
        <v>135</v>
      </c>
    </row>
    <row r="259" spans="2:65" s="12" customFormat="1">
      <c r="B259" s="143"/>
      <c r="D259" s="144" t="s">
        <v>143</v>
      </c>
      <c r="E259" s="145" t="s">
        <v>1</v>
      </c>
      <c r="F259" s="146" t="s">
        <v>3644</v>
      </c>
      <c r="H259" s="147">
        <v>2.36</v>
      </c>
      <c r="L259" s="143"/>
      <c r="M259" s="148"/>
      <c r="T259" s="149"/>
      <c r="AT259" s="145" t="s">
        <v>143</v>
      </c>
      <c r="AU259" s="145" t="s">
        <v>81</v>
      </c>
      <c r="AV259" s="12" t="s">
        <v>81</v>
      </c>
      <c r="AW259" s="12" t="s">
        <v>27</v>
      </c>
      <c r="AX259" s="12" t="s">
        <v>71</v>
      </c>
      <c r="AY259" s="145" t="s">
        <v>135</v>
      </c>
    </row>
    <row r="260" spans="2:65" s="15" customFormat="1">
      <c r="B260" s="175"/>
      <c r="D260" s="144" t="s">
        <v>143</v>
      </c>
      <c r="E260" s="176" t="s">
        <v>1</v>
      </c>
      <c r="F260" s="177" t="s">
        <v>590</v>
      </c>
      <c r="H260" s="178">
        <v>10.913999999999998</v>
      </c>
      <c r="L260" s="175"/>
      <c r="M260" s="179"/>
      <c r="T260" s="180"/>
      <c r="AT260" s="176" t="s">
        <v>143</v>
      </c>
      <c r="AU260" s="176" t="s">
        <v>81</v>
      </c>
      <c r="AV260" s="15" t="s">
        <v>150</v>
      </c>
      <c r="AW260" s="15" t="s">
        <v>27</v>
      </c>
      <c r="AX260" s="15" t="s">
        <v>71</v>
      </c>
      <c r="AY260" s="176" t="s">
        <v>135</v>
      </c>
    </row>
    <row r="261" spans="2:65" s="12" customFormat="1">
      <c r="B261" s="143"/>
      <c r="D261" s="144" t="s">
        <v>143</v>
      </c>
      <c r="E261" s="145" t="s">
        <v>1</v>
      </c>
      <c r="F261" s="146" t="s">
        <v>3645</v>
      </c>
      <c r="H261" s="147">
        <v>2.36</v>
      </c>
      <c r="L261" s="143"/>
      <c r="M261" s="148"/>
      <c r="T261" s="149"/>
      <c r="AT261" s="145" t="s">
        <v>143</v>
      </c>
      <c r="AU261" s="145" t="s">
        <v>81</v>
      </c>
      <c r="AV261" s="12" t="s">
        <v>81</v>
      </c>
      <c r="AW261" s="12" t="s">
        <v>27</v>
      </c>
      <c r="AX261" s="12" t="s">
        <v>71</v>
      </c>
      <c r="AY261" s="145" t="s">
        <v>135</v>
      </c>
    </row>
    <row r="262" spans="2:65" s="12" customFormat="1">
      <c r="B262" s="143"/>
      <c r="D262" s="144" t="s">
        <v>143</v>
      </c>
      <c r="E262" s="145" t="s">
        <v>1</v>
      </c>
      <c r="F262" s="146" t="s">
        <v>3646</v>
      </c>
      <c r="H262" s="147">
        <v>0.96</v>
      </c>
      <c r="L262" s="143"/>
      <c r="M262" s="148"/>
      <c r="T262" s="149"/>
      <c r="AT262" s="145" t="s">
        <v>143</v>
      </c>
      <c r="AU262" s="145" t="s">
        <v>81</v>
      </c>
      <c r="AV262" s="12" t="s">
        <v>81</v>
      </c>
      <c r="AW262" s="12" t="s">
        <v>27</v>
      </c>
      <c r="AX262" s="12" t="s">
        <v>71</v>
      </c>
      <c r="AY262" s="145" t="s">
        <v>135</v>
      </c>
    </row>
    <row r="263" spans="2:65" s="12" customFormat="1">
      <c r="B263" s="143"/>
      <c r="D263" s="144" t="s">
        <v>143</v>
      </c>
      <c r="E263" s="145" t="s">
        <v>1</v>
      </c>
      <c r="F263" s="146" t="s">
        <v>3647</v>
      </c>
      <c r="H263" s="147">
        <v>3.2450000000000001</v>
      </c>
      <c r="L263" s="143"/>
      <c r="M263" s="148"/>
      <c r="T263" s="149"/>
      <c r="AT263" s="145" t="s">
        <v>143</v>
      </c>
      <c r="AU263" s="145" t="s">
        <v>81</v>
      </c>
      <c r="AV263" s="12" t="s">
        <v>81</v>
      </c>
      <c r="AW263" s="12" t="s">
        <v>27</v>
      </c>
      <c r="AX263" s="12" t="s">
        <v>71</v>
      </c>
      <c r="AY263" s="145" t="s">
        <v>135</v>
      </c>
    </row>
    <row r="264" spans="2:65" s="12" customFormat="1">
      <c r="B264" s="143"/>
      <c r="D264" s="144" t="s">
        <v>143</v>
      </c>
      <c r="E264" s="145" t="s">
        <v>1</v>
      </c>
      <c r="F264" s="146" t="s">
        <v>3648</v>
      </c>
      <c r="H264" s="147">
        <v>20.475000000000001</v>
      </c>
      <c r="L264" s="143"/>
      <c r="M264" s="148"/>
      <c r="T264" s="149"/>
      <c r="AT264" s="145" t="s">
        <v>143</v>
      </c>
      <c r="AU264" s="145" t="s">
        <v>81</v>
      </c>
      <c r="AV264" s="12" t="s">
        <v>81</v>
      </c>
      <c r="AW264" s="12" t="s">
        <v>27</v>
      </c>
      <c r="AX264" s="12" t="s">
        <v>71</v>
      </c>
      <c r="AY264" s="145" t="s">
        <v>135</v>
      </c>
    </row>
    <row r="265" spans="2:65" s="15" customFormat="1">
      <c r="B265" s="175"/>
      <c r="D265" s="144" t="s">
        <v>143</v>
      </c>
      <c r="E265" s="176" t="s">
        <v>1</v>
      </c>
      <c r="F265" s="177" t="s">
        <v>590</v>
      </c>
      <c r="H265" s="178">
        <v>27.04</v>
      </c>
      <c r="L265" s="175"/>
      <c r="M265" s="179"/>
      <c r="T265" s="180"/>
      <c r="AT265" s="176" t="s">
        <v>143</v>
      </c>
      <c r="AU265" s="176" t="s">
        <v>81</v>
      </c>
      <c r="AV265" s="15" t="s">
        <v>150</v>
      </c>
      <c r="AW265" s="15" t="s">
        <v>27</v>
      </c>
      <c r="AX265" s="15" t="s">
        <v>71</v>
      </c>
      <c r="AY265" s="176" t="s">
        <v>135</v>
      </c>
    </row>
    <row r="266" spans="2:65" s="13" customFormat="1">
      <c r="B266" s="150"/>
      <c r="D266" s="144" t="s">
        <v>143</v>
      </c>
      <c r="E266" s="151" t="s">
        <v>1</v>
      </c>
      <c r="F266" s="152" t="s">
        <v>174</v>
      </c>
      <c r="H266" s="153">
        <v>37.954000000000001</v>
      </c>
      <c r="L266" s="150"/>
      <c r="M266" s="154"/>
      <c r="T266" s="155"/>
      <c r="AT266" s="151" t="s">
        <v>143</v>
      </c>
      <c r="AU266" s="151" t="s">
        <v>81</v>
      </c>
      <c r="AV266" s="13" t="s">
        <v>141</v>
      </c>
      <c r="AW266" s="13" t="s">
        <v>27</v>
      </c>
      <c r="AX266" s="13" t="s">
        <v>79</v>
      </c>
      <c r="AY266" s="151" t="s">
        <v>135</v>
      </c>
    </row>
    <row r="267" spans="2:65" s="1" customFormat="1" ht="16.5" customHeight="1">
      <c r="B267" s="129"/>
      <c r="C267" s="130" t="s">
        <v>332</v>
      </c>
      <c r="D267" s="130" t="s">
        <v>137</v>
      </c>
      <c r="E267" s="131" t="s">
        <v>525</v>
      </c>
      <c r="F267" s="132" t="s">
        <v>526</v>
      </c>
      <c r="G267" s="133" t="s">
        <v>140</v>
      </c>
      <c r="H267" s="134">
        <v>37.954000000000001</v>
      </c>
      <c r="I267" s="135"/>
      <c r="J267" s="135">
        <f>ROUND(I267*H267,2)</f>
        <v>0</v>
      </c>
      <c r="K267" s="136"/>
      <c r="L267" s="29"/>
      <c r="M267" s="137" t="s">
        <v>1</v>
      </c>
      <c r="N267" s="138" t="s">
        <v>36</v>
      </c>
      <c r="O267" s="139">
        <v>8.3000000000000004E-2</v>
      </c>
      <c r="P267" s="139">
        <f>O267*H267</f>
        <v>3.150182</v>
      </c>
      <c r="Q267" s="139">
        <v>0</v>
      </c>
      <c r="R267" s="139">
        <f>Q267*H267</f>
        <v>0</v>
      </c>
      <c r="S267" s="139">
        <v>0</v>
      </c>
      <c r="T267" s="140">
        <f>S267*H267</f>
        <v>0</v>
      </c>
      <c r="AR267" s="141" t="s">
        <v>141</v>
      </c>
      <c r="AT267" s="141" t="s">
        <v>137</v>
      </c>
      <c r="AU267" s="141" t="s">
        <v>81</v>
      </c>
      <c r="AY267" s="17" t="s">
        <v>135</v>
      </c>
      <c r="BE267" s="142">
        <f>IF(N267="základní",J267,0)</f>
        <v>0</v>
      </c>
      <c r="BF267" s="142">
        <f>IF(N267="snížená",J267,0)</f>
        <v>0</v>
      </c>
      <c r="BG267" s="142">
        <f>IF(N267="zákl. přenesená",J267,0)</f>
        <v>0</v>
      </c>
      <c r="BH267" s="142">
        <f>IF(N267="sníž. přenesená",J267,0)</f>
        <v>0</v>
      </c>
      <c r="BI267" s="142">
        <f>IF(N267="nulová",J267,0)</f>
        <v>0</v>
      </c>
      <c r="BJ267" s="17" t="s">
        <v>79</v>
      </c>
      <c r="BK267" s="142">
        <f>ROUND(I267*H267,2)</f>
        <v>0</v>
      </c>
      <c r="BL267" s="17" t="s">
        <v>141</v>
      </c>
      <c r="BM267" s="141" t="s">
        <v>3649</v>
      </c>
    </row>
    <row r="268" spans="2:65" s="12" customFormat="1">
      <c r="B268" s="143"/>
      <c r="D268" s="144" t="s">
        <v>143</v>
      </c>
      <c r="E268" s="145" t="s">
        <v>1</v>
      </c>
      <c r="F268" s="146" t="s">
        <v>3642</v>
      </c>
      <c r="H268" s="147">
        <v>6.52</v>
      </c>
      <c r="L268" s="143"/>
      <c r="M268" s="148"/>
      <c r="T268" s="149"/>
      <c r="AT268" s="145" t="s">
        <v>143</v>
      </c>
      <c r="AU268" s="145" t="s">
        <v>81</v>
      </c>
      <c r="AV268" s="12" t="s">
        <v>81</v>
      </c>
      <c r="AW268" s="12" t="s">
        <v>27</v>
      </c>
      <c r="AX268" s="12" t="s">
        <v>71</v>
      </c>
      <c r="AY268" s="145" t="s">
        <v>135</v>
      </c>
    </row>
    <row r="269" spans="2:65" s="12" customFormat="1">
      <c r="B269" s="143"/>
      <c r="D269" s="144" t="s">
        <v>143</v>
      </c>
      <c r="E269" s="145" t="s">
        <v>1</v>
      </c>
      <c r="F269" s="146" t="s">
        <v>3643</v>
      </c>
      <c r="H269" s="147">
        <v>2.0339999999999998</v>
      </c>
      <c r="L269" s="143"/>
      <c r="M269" s="148"/>
      <c r="T269" s="149"/>
      <c r="AT269" s="145" t="s">
        <v>143</v>
      </c>
      <c r="AU269" s="145" t="s">
        <v>81</v>
      </c>
      <c r="AV269" s="12" t="s">
        <v>81</v>
      </c>
      <c r="AW269" s="12" t="s">
        <v>27</v>
      </c>
      <c r="AX269" s="12" t="s">
        <v>71</v>
      </c>
      <c r="AY269" s="145" t="s">
        <v>135</v>
      </c>
    </row>
    <row r="270" spans="2:65" s="12" customFormat="1">
      <c r="B270" s="143"/>
      <c r="D270" s="144" t="s">
        <v>143</v>
      </c>
      <c r="E270" s="145" t="s">
        <v>1</v>
      </c>
      <c r="F270" s="146" t="s">
        <v>3644</v>
      </c>
      <c r="H270" s="147">
        <v>2.36</v>
      </c>
      <c r="L270" s="143"/>
      <c r="M270" s="148"/>
      <c r="T270" s="149"/>
      <c r="AT270" s="145" t="s">
        <v>143</v>
      </c>
      <c r="AU270" s="145" t="s">
        <v>81</v>
      </c>
      <c r="AV270" s="12" t="s">
        <v>81</v>
      </c>
      <c r="AW270" s="12" t="s">
        <v>27</v>
      </c>
      <c r="AX270" s="12" t="s">
        <v>71</v>
      </c>
      <c r="AY270" s="145" t="s">
        <v>135</v>
      </c>
    </row>
    <row r="271" spans="2:65" s="15" customFormat="1">
      <c r="B271" s="175"/>
      <c r="D271" s="144" t="s">
        <v>143</v>
      </c>
      <c r="E271" s="176" t="s">
        <v>1</v>
      </c>
      <c r="F271" s="177" t="s">
        <v>590</v>
      </c>
      <c r="H271" s="178">
        <v>10.913999999999998</v>
      </c>
      <c r="L271" s="175"/>
      <c r="M271" s="179"/>
      <c r="T271" s="180"/>
      <c r="AT271" s="176" t="s">
        <v>143</v>
      </c>
      <c r="AU271" s="176" t="s">
        <v>81</v>
      </c>
      <c r="AV271" s="15" t="s">
        <v>150</v>
      </c>
      <c r="AW271" s="15" t="s">
        <v>27</v>
      </c>
      <c r="AX271" s="15" t="s">
        <v>71</v>
      </c>
      <c r="AY271" s="176" t="s">
        <v>135</v>
      </c>
    </row>
    <row r="272" spans="2:65" s="12" customFormat="1">
      <c r="B272" s="143"/>
      <c r="D272" s="144" t="s">
        <v>143</v>
      </c>
      <c r="E272" s="145" t="s">
        <v>1</v>
      </c>
      <c r="F272" s="146" t="s">
        <v>3645</v>
      </c>
      <c r="H272" s="147">
        <v>2.36</v>
      </c>
      <c r="L272" s="143"/>
      <c r="M272" s="148"/>
      <c r="T272" s="149"/>
      <c r="AT272" s="145" t="s">
        <v>143</v>
      </c>
      <c r="AU272" s="145" t="s">
        <v>81</v>
      </c>
      <c r="AV272" s="12" t="s">
        <v>81</v>
      </c>
      <c r="AW272" s="12" t="s">
        <v>27</v>
      </c>
      <c r="AX272" s="12" t="s">
        <v>71</v>
      </c>
      <c r="AY272" s="145" t="s">
        <v>135</v>
      </c>
    </row>
    <row r="273" spans="2:65" s="12" customFormat="1">
      <c r="B273" s="143"/>
      <c r="D273" s="144" t="s">
        <v>143</v>
      </c>
      <c r="E273" s="145" t="s">
        <v>1</v>
      </c>
      <c r="F273" s="146" t="s">
        <v>3646</v>
      </c>
      <c r="H273" s="147">
        <v>0.96</v>
      </c>
      <c r="L273" s="143"/>
      <c r="M273" s="148"/>
      <c r="T273" s="149"/>
      <c r="AT273" s="145" t="s">
        <v>143</v>
      </c>
      <c r="AU273" s="145" t="s">
        <v>81</v>
      </c>
      <c r="AV273" s="12" t="s">
        <v>81</v>
      </c>
      <c r="AW273" s="12" t="s">
        <v>27</v>
      </c>
      <c r="AX273" s="12" t="s">
        <v>71</v>
      </c>
      <c r="AY273" s="145" t="s">
        <v>135</v>
      </c>
    </row>
    <row r="274" spans="2:65" s="12" customFormat="1">
      <c r="B274" s="143"/>
      <c r="D274" s="144" t="s">
        <v>143</v>
      </c>
      <c r="E274" s="145" t="s">
        <v>1</v>
      </c>
      <c r="F274" s="146" t="s">
        <v>3647</v>
      </c>
      <c r="H274" s="147">
        <v>3.2450000000000001</v>
      </c>
      <c r="L274" s="143"/>
      <c r="M274" s="148"/>
      <c r="T274" s="149"/>
      <c r="AT274" s="145" t="s">
        <v>143</v>
      </c>
      <c r="AU274" s="145" t="s">
        <v>81</v>
      </c>
      <c r="AV274" s="12" t="s">
        <v>81</v>
      </c>
      <c r="AW274" s="12" t="s">
        <v>27</v>
      </c>
      <c r="AX274" s="12" t="s">
        <v>71</v>
      </c>
      <c r="AY274" s="145" t="s">
        <v>135</v>
      </c>
    </row>
    <row r="275" spans="2:65" s="12" customFormat="1">
      <c r="B275" s="143"/>
      <c r="D275" s="144" t="s">
        <v>143</v>
      </c>
      <c r="E275" s="145" t="s">
        <v>1</v>
      </c>
      <c r="F275" s="146" t="s">
        <v>3648</v>
      </c>
      <c r="H275" s="147">
        <v>20.475000000000001</v>
      </c>
      <c r="L275" s="143"/>
      <c r="M275" s="148"/>
      <c r="T275" s="149"/>
      <c r="AT275" s="145" t="s">
        <v>143</v>
      </c>
      <c r="AU275" s="145" t="s">
        <v>81</v>
      </c>
      <c r="AV275" s="12" t="s">
        <v>81</v>
      </c>
      <c r="AW275" s="12" t="s">
        <v>27</v>
      </c>
      <c r="AX275" s="12" t="s">
        <v>71</v>
      </c>
      <c r="AY275" s="145" t="s">
        <v>135</v>
      </c>
    </row>
    <row r="276" spans="2:65" s="15" customFormat="1">
      <c r="B276" s="175"/>
      <c r="D276" s="144" t="s">
        <v>143</v>
      </c>
      <c r="E276" s="176" t="s">
        <v>1</v>
      </c>
      <c r="F276" s="177" t="s">
        <v>590</v>
      </c>
      <c r="H276" s="178">
        <v>27.04</v>
      </c>
      <c r="L276" s="175"/>
      <c r="M276" s="179"/>
      <c r="T276" s="180"/>
      <c r="AT276" s="176" t="s">
        <v>143</v>
      </c>
      <c r="AU276" s="176" t="s">
        <v>81</v>
      </c>
      <c r="AV276" s="15" t="s">
        <v>150</v>
      </c>
      <c r="AW276" s="15" t="s">
        <v>27</v>
      </c>
      <c r="AX276" s="15" t="s">
        <v>71</v>
      </c>
      <c r="AY276" s="176" t="s">
        <v>135</v>
      </c>
    </row>
    <row r="277" spans="2:65" s="13" customFormat="1">
      <c r="B277" s="150"/>
      <c r="D277" s="144" t="s">
        <v>143</v>
      </c>
      <c r="E277" s="151" t="s">
        <v>1</v>
      </c>
      <c r="F277" s="152" t="s">
        <v>174</v>
      </c>
      <c r="H277" s="153">
        <v>37.954000000000001</v>
      </c>
      <c r="L277" s="150"/>
      <c r="M277" s="154"/>
      <c r="T277" s="155"/>
      <c r="AT277" s="151" t="s">
        <v>143</v>
      </c>
      <c r="AU277" s="151" t="s">
        <v>81</v>
      </c>
      <c r="AV277" s="13" t="s">
        <v>141</v>
      </c>
      <c r="AW277" s="13" t="s">
        <v>27</v>
      </c>
      <c r="AX277" s="13" t="s">
        <v>79</v>
      </c>
      <c r="AY277" s="151" t="s">
        <v>135</v>
      </c>
    </row>
    <row r="278" spans="2:65" s="1" customFormat="1" ht="16.5" customHeight="1">
      <c r="B278" s="129"/>
      <c r="C278" s="130" t="s">
        <v>336</v>
      </c>
      <c r="D278" s="130" t="s">
        <v>137</v>
      </c>
      <c r="E278" s="131" t="s">
        <v>3650</v>
      </c>
      <c r="F278" s="132" t="s">
        <v>3651</v>
      </c>
      <c r="G278" s="133" t="s">
        <v>147</v>
      </c>
      <c r="H278" s="134">
        <v>1.08</v>
      </c>
      <c r="I278" s="135"/>
      <c r="J278" s="135">
        <f>ROUND(I278*H278,2)</f>
        <v>0</v>
      </c>
      <c r="K278" s="136"/>
      <c r="L278" s="29"/>
      <c r="M278" s="137" t="s">
        <v>1</v>
      </c>
      <c r="N278" s="138" t="s">
        <v>36</v>
      </c>
      <c r="O278" s="139">
        <v>0.58399999999999996</v>
      </c>
      <c r="P278" s="139">
        <f>O278*H278</f>
        <v>0.63071999999999995</v>
      </c>
      <c r="Q278" s="139">
        <v>2.45329</v>
      </c>
      <c r="R278" s="139">
        <f>Q278*H278</f>
        <v>2.6495532000000002</v>
      </c>
      <c r="S278" s="139">
        <v>0</v>
      </c>
      <c r="T278" s="140">
        <f>S278*H278</f>
        <v>0</v>
      </c>
      <c r="AR278" s="141" t="s">
        <v>141</v>
      </c>
      <c r="AT278" s="141" t="s">
        <v>137</v>
      </c>
      <c r="AU278" s="141" t="s">
        <v>81</v>
      </c>
      <c r="AY278" s="17" t="s">
        <v>135</v>
      </c>
      <c r="BE278" s="142">
        <f>IF(N278="základní",J278,0)</f>
        <v>0</v>
      </c>
      <c r="BF278" s="142">
        <f>IF(N278="snížená",J278,0)</f>
        <v>0</v>
      </c>
      <c r="BG278" s="142">
        <f>IF(N278="zákl. přenesená",J278,0)</f>
        <v>0</v>
      </c>
      <c r="BH278" s="142">
        <f>IF(N278="sníž. přenesená",J278,0)</f>
        <v>0</v>
      </c>
      <c r="BI278" s="142">
        <f>IF(N278="nulová",J278,0)</f>
        <v>0</v>
      </c>
      <c r="BJ278" s="17" t="s">
        <v>79</v>
      </c>
      <c r="BK278" s="142">
        <f>ROUND(I278*H278,2)</f>
        <v>0</v>
      </c>
      <c r="BL278" s="17" t="s">
        <v>141</v>
      </c>
      <c r="BM278" s="141" t="s">
        <v>3652</v>
      </c>
    </row>
    <row r="279" spans="2:65" s="12" customFormat="1">
      <c r="B279" s="143"/>
      <c r="D279" s="144" t="s">
        <v>143</v>
      </c>
      <c r="E279" s="145" t="s">
        <v>1</v>
      </c>
      <c r="F279" s="146" t="s">
        <v>3503</v>
      </c>
      <c r="H279" s="147">
        <v>0.72</v>
      </c>
      <c r="L279" s="143"/>
      <c r="M279" s="148"/>
      <c r="T279" s="149"/>
      <c r="AT279" s="145" t="s">
        <v>143</v>
      </c>
      <c r="AU279" s="145" t="s">
        <v>81</v>
      </c>
      <c r="AV279" s="12" t="s">
        <v>81</v>
      </c>
      <c r="AW279" s="12" t="s">
        <v>27</v>
      </c>
      <c r="AX279" s="12" t="s">
        <v>71</v>
      </c>
      <c r="AY279" s="145" t="s">
        <v>135</v>
      </c>
    </row>
    <row r="280" spans="2:65" s="12" customFormat="1">
      <c r="B280" s="143"/>
      <c r="D280" s="144" t="s">
        <v>143</v>
      </c>
      <c r="E280" s="145" t="s">
        <v>1</v>
      </c>
      <c r="F280" s="146" t="s">
        <v>3504</v>
      </c>
      <c r="H280" s="147">
        <v>0.36</v>
      </c>
      <c r="L280" s="143"/>
      <c r="M280" s="148"/>
      <c r="T280" s="149"/>
      <c r="AT280" s="145" t="s">
        <v>143</v>
      </c>
      <c r="AU280" s="145" t="s">
        <v>81</v>
      </c>
      <c r="AV280" s="12" t="s">
        <v>81</v>
      </c>
      <c r="AW280" s="12" t="s">
        <v>27</v>
      </c>
      <c r="AX280" s="12" t="s">
        <v>71</v>
      </c>
      <c r="AY280" s="145" t="s">
        <v>135</v>
      </c>
    </row>
    <row r="281" spans="2:65" s="13" customFormat="1">
      <c r="B281" s="150"/>
      <c r="D281" s="144" t="s">
        <v>143</v>
      </c>
      <c r="E281" s="151" t="s">
        <v>1</v>
      </c>
      <c r="F281" s="152" t="s">
        <v>174</v>
      </c>
      <c r="H281" s="153">
        <v>1.08</v>
      </c>
      <c r="L281" s="150"/>
      <c r="M281" s="154"/>
      <c r="T281" s="155"/>
      <c r="AT281" s="151" t="s">
        <v>143</v>
      </c>
      <c r="AU281" s="151" t="s">
        <v>81</v>
      </c>
      <c r="AV281" s="13" t="s">
        <v>141</v>
      </c>
      <c r="AW281" s="13" t="s">
        <v>27</v>
      </c>
      <c r="AX281" s="13" t="s">
        <v>79</v>
      </c>
      <c r="AY281" s="151" t="s">
        <v>135</v>
      </c>
    </row>
    <row r="282" spans="2:65" s="11" customFormat="1" ht="22.95" customHeight="1">
      <c r="B282" s="118"/>
      <c r="D282" s="119" t="s">
        <v>70</v>
      </c>
      <c r="E282" s="127" t="s">
        <v>150</v>
      </c>
      <c r="F282" s="127" t="s">
        <v>561</v>
      </c>
      <c r="J282" s="128">
        <f>BK282</f>
        <v>0</v>
      </c>
      <c r="L282" s="118"/>
      <c r="M282" s="122"/>
      <c r="P282" s="123">
        <f>SUM(P283:P307)</f>
        <v>90.249966000000015</v>
      </c>
      <c r="R282" s="123">
        <f>SUM(R283:R307)</f>
        <v>44.72385414</v>
      </c>
      <c r="T282" s="124">
        <f>SUM(T283:T307)</f>
        <v>0</v>
      </c>
      <c r="AR282" s="119" t="s">
        <v>79</v>
      </c>
      <c r="AT282" s="125" t="s">
        <v>70</v>
      </c>
      <c r="AU282" s="125" t="s">
        <v>79</v>
      </c>
      <c r="AY282" s="119" t="s">
        <v>135</v>
      </c>
      <c r="BK282" s="126">
        <f>SUM(BK283:BK307)</f>
        <v>0</v>
      </c>
    </row>
    <row r="283" spans="2:65" s="1" customFormat="1" ht="33" customHeight="1">
      <c r="B283" s="129"/>
      <c r="C283" s="130" t="s">
        <v>344</v>
      </c>
      <c r="D283" s="130" t="s">
        <v>137</v>
      </c>
      <c r="E283" s="131" t="s">
        <v>3653</v>
      </c>
      <c r="F283" s="132" t="s">
        <v>3654</v>
      </c>
      <c r="G283" s="133" t="s">
        <v>140</v>
      </c>
      <c r="H283" s="134">
        <v>55.162999999999997</v>
      </c>
      <c r="I283" s="135"/>
      <c r="J283" s="135">
        <f>ROUND(I283*H283,2)</f>
        <v>0</v>
      </c>
      <c r="K283" s="136"/>
      <c r="L283" s="29"/>
      <c r="M283" s="137" t="s">
        <v>1</v>
      </c>
      <c r="N283" s="138" t="s">
        <v>36</v>
      </c>
      <c r="O283" s="139">
        <v>1.0860000000000001</v>
      </c>
      <c r="P283" s="139">
        <f>O283*H283</f>
        <v>59.907018000000001</v>
      </c>
      <c r="Q283" s="139">
        <v>0.71545999999999998</v>
      </c>
      <c r="R283" s="139">
        <f>Q283*H283</f>
        <v>39.46691998</v>
      </c>
      <c r="S283" s="139">
        <v>0</v>
      </c>
      <c r="T283" s="140">
        <f>S283*H283</f>
        <v>0</v>
      </c>
      <c r="AR283" s="141" t="s">
        <v>141</v>
      </c>
      <c r="AT283" s="141" t="s">
        <v>137</v>
      </c>
      <c r="AU283" s="141" t="s">
        <v>81</v>
      </c>
      <c r="AY283" s="17" t="s">
        <v>135</v>
      </c>
      <c r="BE283" s="142">
        <f>IF(N283="základní",J283,0)</f>
        <v>0</v>
      </c>
      <c r="BF283" s="142">
        <f>IF(N283="snížená",J283,0)</f>
        <v>0</v>
      </c>
      <c r="BG283" s="142">
        <f>IF(N283="zákl. přenesená",J283,0)</f>
        <v>0</v>
      </c>
      <c r="BH283" s="142">
        <f>IF(N283="sníž. přenesená",J283,0)</f>
        <v>0</v>
      </c>
      <c r="BI283" s="142">
        <f>IF(N283="nulová",J283,0)</f>
        <v>0</v>
      </c>
      <c r="BJ283" s="17" t="s">
        <v>79</v>
      </c>
      <c r="BK283" s="142">
        <f>ROUND(I283*H283,2)</f>
        <v>0</v>
      </c>
      <c r="BL283" s="17" t="s">
        <v>141</v>
      </c>
      <c r="BM283" s="141" t="s">
        <v>3655</v>
      </c>
    </row>
    <row r="284" spans="2:65" s="12" customFormat="1">
      <c r="B284" s="143"/>
      <c r="D284" s="144" t="s">
        <v>143</v>
      </c>
      <c r="E284" s="145" t="s">
        <v>1</v>
      </c>
      <c r="F284" s="146" t="s">
        <v>3656</v>
      </c>
      <c r="H284" s="147">
        <v>27.913</v>
      </c>
      <c r="L284" s="143"/>
      <c r="M284" s="148"/>
      <c r="T284" s="149"/>
      <c r="AT284" s="145" t="s">
        <v>143</v>
      </c>
      <c r="AU284" s="145" t="s">
        <v>81</v>
      </c>
      <c r="AV284" s="12" t="s">
        <v>81</v>
      </c>
      <c r="AW284" s="12" t="s">
        <v>27</v>
      </c>
      <c r="AX284" s="12" t="s">
        <v>71</v>
      </c>
      <c r="AY284" s="145" t="s">
        <v>135</v>
      </c>
    </row>
    <row r="285" spans="2:65" s="12" customFormat="1">
      <c r="B285" s="143"/>
      <c r="D285" s="144" t="s">
        <v>143</v>
      </c>
      <c r="E285" s="145" t="s">
        <v>1</v>
      </c>
      <c r="F285" s="146" t="s">
        <v>3657</v>
      </c>
      <c r="H285" s="147">
        <v>14.355</v>
      </c>
      <c r="L285" s="143"/>
      <c r="M285" s="148"/>
      <c r="T285" s="149"/>
      <c r="AT285" s="145" t="s">
        <v>143</v>
      </c>
      <c r="AU285" s="145" t="s">
        <v>81</v>
      </c>
      <c r="AV285" s="12" t="s">
        <v>81</v>
      </c>
      <c r="AW285" s="12" t="s">
        <v>27</v>
      </c>
      <c r="AX285" s="12" t="s">
        <v>71</v>
      </c>
      <c r="AY285" s="145" t="s">
        <v>135</v>
      </c>
    </row>
    <row r="286" spans="2:65" s="12" customFormat="1">
      <c r="B286" s="143"/>
      <c r="D286" s="144" t="s">
        <v>143</v>
      </c>
      <c r="E286" s="145" t="s">
        <v>1</v>
      </c>
      <c r="F286" s="146" t="s">
        <v>3658</v>
      </c>
      <c r="H286" s="147">
        <v>5.12</v>
      </c>
      <c r="L286" s="143"/>
      <c r="M286" s="148"/>
      <c r="T286" s="149"/>
      <c r="AT286" s="145" t="s">
        <v>143</v>
      </c>
      <c r="AU286" s="145" t="s">
        <v>81</v>
      </c>
      <c r="AV286" s="12" t="s">
        <v>81</v>
      </c>
      <c r="AW286" s="12" t="s">
        <v>27</v>
      </c>
      <c r="AX286" s="12" t="s">
        <v>71</v>
      </c>
      <c r="AY286" s="145" t="s">
        <v>135</v>
      </c>
    </row>
    <row r="287" spans="2:65" s="12" customFormat="1">
      <c r="B287" s="143"/>
      <c r="D287" s="144" t="s">
        <v>143</v>
      </c>
      <c r="E287" s="145" t="s">
        <v>1</v>
      </c>
      <c r="F287" s="146" t="s">
        <v>3659</v>
      </c>
      <c r="H287" s="147">
        <v>5.25</v>
      </c>
      <c r="L287" s="143"/>
      <c r="M287" s="148"/>
      <c r="T287" s="149"/>
      <c r="AT287" s="145" t="s">
        <v>143</v>
      </c>
      <c r="AU287" s="145" t="s">
        <v>81</v>
      </c>
      <c r="AV287" s="12" t="s">
        <v>81</v>
      </c>
      <c r="AW287" s="12" t="s">
        <v>27</v>
      </c>
      <c r="AX287" s="12" t="s">
        <v>71</v>
      </c>
      <c r="AY287" s="145" t="s">
        <v>135</v>
      </c>
    </row>
    <row r="288" spans="2:65" s="12" customFormat="1">
      <c r="B288" s="143"/>
      <c r="D288" s="144" t="s">
        <v>143</v>
      </c>
      <c r="E288" s="145" t="s">
        <v>1</v>
      </c>
      <c r="F288" s="146" t="s">
        <v>3660</v>
      </c>
      <c r="H288" s="147">
        <v>2.5249999999999999</v>
      </c>
      <c r="L288" s="143"/>
      <c r="M288" s="148"/>
      <c r="T288" s="149"/>
      <c r="AT288" s="145" t="s">
        <v>143</v>
      </c>
      <c r="AU288" s="145" t="s">
        <v>81</v>
      </c>
      <c r="AV288" s="12" t="s">
        <v>81</v>
      </c>
      <c r="AW288" s="12" t="s">
        <v>27</v>
      </c>
      <c r="AX288" s="12" t="s">
        <v>71</v>
      </c>
      <c r="AY288" s="145" t="s">
        <v>135</v>
      </c>
    </row>
    <row r="289" spans="2:65" s="13" customFormat="1">
      <c r="B289" s="150"/>
      <c r="D289" s="144" t="s">
        <v>143</v>
      </c>
      <c r="E289" s="151" t="s">
        <v>1</v>
      </c>
      <c r="F289" s="152" t="s">
        <v>174</v>
      </c>
      <c r="H289" s="153">
        <v>55.162999999999997</v>
      </c>
      <c r="L289" s="150"/>
      <c r="M289" s="154"/>
      <c r="T289" s="155"/>
      <c r="AT289" s="151" t="s">
        <v>143</v>
      </c>
      <c r="AU289" s="151" t="s">
        <v>81</v>
      </c>
      <c r="AV289" s="13" t="s">
        <v>141</v>
      </c>
      <c r="AW289" s="13" t="s">
        <v>27</v>
      </c>
      <c r="AX289" s="13" t="s">
        <v>79</v>
      </c>
      <c r="AY289" s="151" t="s">
        <v>135</v>
      </c>
    </row>
    <row r="290" spans="2:65" s="1" customFormat="1" ht="16.5" customHeight="1">
      <c r="B290" s="129"/>
      <c r="C290" s="130" t="s">
        <v>348</v>
      </c>
      <c r="D290" s="130" t="s">
        <v>137</v>
      </c>
      <c r="E290" s="131" t="s">
        <v>595</v>
      </c>
      <c r="F290" s="132" t="s">
        <v>596</v>
      </c>
      <c r="G290" s="133" t="s">
        <v>215</v>
      </c>
      <c r="H290" s="134">
        <v>0.82799999999999996</v>
      </c>
      <c r="I290" s="135"/>
      <c r="J290" s="135">
        <f>ROUND(I290*H290,2)</f>
        <v>0</v>
      </c>
      <c r="K290" s="136"/>
      <c r="L290" s="29"/>
      <c r="M290" s="137" t="s">
        <v>1</v>
      </c>
      <c r="N290" s="138" t="s">
        <v>36</v>
      </c>
      <c r="O290" s="139">
        <v>26.431000000000001</v>
      </c>
      <c r="P290" s="139">
        <f>O290*H290</f>
        <v>21.884868000000001</v>
      </c>
      <c r="Q290" s="139">
        <v>1.04922</v>
      </c>
      <c r="R290" s="139">
        <f>Q290*H290</f>
        <v>0.86875415999999994</v>
      </c>
      <c r="S290" s="139">
        <v>0</v>
      </c>
      <c r="T290" s="140">
        <f>S290*H290</f>
        <v>0</v>
      </c>
      <c r="AR290" s="141" t="s">
        <v>141</v>
      </c>
      <c r="AT290" s="141" t="s">
        <v>137</v>
      </c>
      <c r="AU290" s="141" t="s">
        <v>81</v>
      </c>
      <c r="AY290" s="17" t="s">
        <v>135</v>
      </c>
      <c r="BE290" s="142">
        <f>IF(N290="základní",J290,0)</f>
        <v>0</v>
      </c>
      <c r="BF290" s="142">
        <f>IF(N290="snížená",J290,0)</f>
        <v>0</v>
      </c>
      <c r="BG290" s="142">
        <f>IF(N290="zákl. přenesená",J290,0)</f>
        <v>0</v>
      </c>
      <c r="BH290" s="142">
        <f>IF(N290="sníž. přenesená",J290,0)</f>
        <v>0</v>
      </c>
      <c r="BI290" s="142">
        <f>IF(N290="nulová",J290,0)</f>
        <v>0</v>
      </c>
      <c r="BJ290" s="17" t="s">
        <v>79</v>
      </c>
      <c r="BK290" s="142">
        <f>ROUND(I290*H290,2)</f>
        <v>0</v>
      </c>
      <c r="BL290" s="17" t="s">
        <v>141</v>
      </c>
      <c r="BM290" s="141" t="s">
        <v>3661</v>
      </c>
    </row>
    <row r="291" spans="2:65" s="12" customFormat="1">
      <c r="B291" s="143"/>
      <c r="D291" s="144" t="s">
        <v>143</v>
      </c>
      <c r="E291" s="145" t="s">
        <v>1</v>
      </c>
      <c r="F291" s="146" t="s">
        <v>3662</v>
      </c>
      <c r="H291" s="147">
        <v>0.41899999999999998</v>
      </c>
      <c r="L291" s="143"/>
      <c r="M291" s="148"/>
      <c r="T291" s="149"/>
      <c r="AT291" s="145" t="s">
        <v>143</v>
      </c>
      <c r="AU291" s="145" t="s">
        <v>81</v>
      </c>
      <c r="AV291" s="12" t="s">
        <v>81</v>
      </c>
      <c r="AW291" s="12" t="s">
        <v>27</v>
      </c>
      <c r="AX291" s="12" t="s">
        <v>71</v>
      </c>
      <c r="AY291" s="145" t="s">
        <v>135</v>
      </c>
    </row>
    <row r="292" spans="2:65" s="12" customFormat="1">
      <c r="B292" s="143"/>
      <c r="D292" s="144" t="s">
        <v>143</v>
      </c>
      <c r="E292" s="145" t="s">
        <v>1</v>
      </c>
      <c r="F292" s="146" t="s">
        <v>3663</v>
      </c>
      <c r="H292" s="147">
        <v>0.215</v>
      </c>
      <c r="L292" s="143"/>
      <c r="M292" s="148"/>
      <c r="T292" s="149"/>
      <c r="AT292" s="145" t="s">
        <v>143</v>
      </c>
      <c r="AU292" s="145" t="s">
        <v>81</v>
      </c>
      <c r="AV292" s="12" t="s">
        <v>81</v>
      </c>
      <c r="AW292" s="12" t="s">
        <v>27</v>
      </c>
      <c r="AX292" s="12" t="s">
        <v>71</v>
      </c>
      <c r="AY292" s="145" t="s">
        <v>135</v>
      </c>
    </row>
    <row r="293" spans="2:65" s="12" customFormat="1">
      <c r="B293" s="143"/>
      <c r="D293" s="144" t="s">
        <v>143</v>
      </c>
      <c r="E293" s="145" t="s">
        <v>1</v>
      </c>
      <c r="F293" s="146" t="s">
        <v>3664</v>
      </c>
      <c r="H293" s="147">
        <v>7.6999999999999999E-2</v>
      </c>
      <c r="L293" s="143"/>
      <c r="M293" s="148"/>
      <c r="T293" s="149"/>
      <c r="AT293" s="145" t="s">
        <v>143</v>
      </c>
      <c r="AU293" s="145" t="s">
        <v>81</v>
      </c>
      <c r="AV293" s="12" t="s">
        <v>81</v>
      </c>
      <c r="AW293" s="12" t="s">
        <v>27</v>
      </c>
      <c r="AX293" s="12" t="s">
        <v>71</v>
      </c>
      <c r="AY293" s="145" t="s">
        <v>135</v>
      </c>
    </row>
    <row r="294" spans="2:65" s="12" customFormat="1">
      <c r="B294" s="143"/>
      <c r="D294" s="144" t="s">
        <v>143</v>
      </c>
      <c r="E294" s="145" t="s">
        <v>1</v>
      </c>
      <c r="F294" s="146" t="s">
        <v>3665</v>
      </c>
      <c r="H294" s="147">
        <v>7.9000000000000001E-2</v>
      </c>
      <c r="L294" s="143"/>
      <c r="M294" s="148"/>
      <c r="T294" s="149"/>
      <c r="AT294" s="145" t="s">
        <v>143</v>
      </c>
      <c r="AU294" s="145" t="s">
        <v>81</v>
      </c>
      <c r="AV294" s="12" t="s">
        <v>81</v>
      </c>
      <c r="AW294" s="12" t="s">
        <v>27</v>
      </c>
      <c r="AX294" s="12" t="s">
        <v>71</v>
      </c>
      <c r="AY294" s="145" t="s">
        <v>135</v>
      </c>
    </row>
    <row r="295" spans="2:65" s="12" customFormat="1">
      <c r="B295" s="143"/>
      <c r="D295" s="144" t="s">
        <v>143</v>
      </c>
      <c r="E295" s="145" t="s">
        <v>1</v>
      </c>
      <c r="F295" s="146" t="s">
        <v>3666</v>
      </c>
      <c r="H295" s="147">
        <v>3.7999999999999999E-2</v>
      </c>
      <c r="L295" s="143"/>
      <c r="M295" s="148"/>
      <c r="T295" s="149"/>
      <c r="AT295" s="145" t="s">
        <v>143</v>
      </c>
      <c r="AU295" s="145" t="s">
        <v>81</v>
      </c>
      <c r="AV295" s="12" t="s">
        <v>81</v>
      </c>
      <c r="AW295" s="12" t="s">
        <v>27</v>
      </c>
      <c r="AX295" s="12" t="s">
        <v>71</v>
      </c>
      <c r="AY295" s="145" t="s">
        <v>135</v>
      </c>
    </row>
    <row r="296" spans="2:65" s="13" customFormat="1">
      <c r="B296" s="150"/>
      <c r="D296" s="144" t="s">
        <v>143</v>
      </c>
      <c r="E296" s="151" t="s">
        <v>1</v>
      </c>
      <c r="F296" s="152" t="s">
        <v>174</v>
      </c>
      <c r="H296" s="153">
        <v>0.82799999999999996</v>
      </c>
      <c r="L296" s="150"/>
      <c r="M296" s="154"/>
      <c r="T296" s="155"/>
      <c r="AT296" s="151" t="s">
        <v>143</v>
      </c>
      <c r="AU296" s="151" t="s">
        <v>81</v>
      </c>
      <c r="AV296" s="13" t="s">
        <v>141</v>
      </c>
      <c r="AW296" s="13" t="s">
        <v>27</v>
      </c>
      <c r="AX296" s="13" t="s">
        <v>79</v>
      </c>
      <c r="AY296" s="151" t="s">
        <v>135</v>
      </c>
    </row>
    <row r="297" spans="2:65" s="1" customFormat="1" ht="24.15" customHeight="1">
      <c r="B297" s="129"/>
      <c r="C297" s="130" t="s">
        <v>353</v>
      </c>
      <c r="D297" s="130" t="s">
        <v>137</v>
      </c>
      <c r="E297" s="131" t="s">
        <v>3667</v>
      </c>
      <c r="F297" s="132" t="s">
        <v>3668</v>
      </c>
      <c r="G297" s="133" t="s">
        <v>153</v>
      </c>
      <c r="H297" s="134">
        <v>16</v>
      </c>
      <c r="I297" s="135"/>
      <c r="J297" s="135">
        <f>ROUND(I297*H297,2)</f>
        <v>0</v>
      </c>
      <c r="K297" s="136"/>
      <c r="L297" s="29"/>
      <c r="M297" s="137" t="s">
        <v>1</v>
      </c>
      <c r="N297" s="138" t="s">
        <v>36</v>
      </c>
      <c r="O297" s="139">
        <v>0.36</v>
      </c>
      <c r="P297" s="139">
        <f>O297*H297</f>
        <v>5.76</v>
      </c>
      <c r="Q297" s="139">
        <v>0.17488999999999999</v>
      </c>
      <c r="R297" s="139">
        <f>Q297*H297</f>
        <v>2.7982399999999998</v>
      </c>
      <c r="S297" s="139">
        <v>0</v>
      </c>
      <c r="T297" s="140">
        <f>S297*H297</f>
        <v>0</v>
      </c>
      <c r="AR297" s="141" t="s">
        <v>141</v>
      </c>
      <c r="AT297" s="141" t="s">
        <v>137</v>
      </c>
      <c r="AU297" s="141" t="s">
        <v>81</v>
      </c>
      <c r="AY297" s="17" t="s">
        <v>135</v>
      </c>
      <c r="BE297" s="142">
        <f>IF(N297="základní",J297,0)</f>
        <v>0</v>
      </c>
      <c r="BF297" s="142">
        <f>IF(N297="snížená",J297,0)</f>
        <v>0</v>
      </c>
      <c r="BG297" s="142">
        <f>IF(N297="zákl. přenesená",J297,0)</f>
        <v>0</v>
      </c>
      <c r="BH297" s="142">
        <f>IF(N297="sníž. přenesená",J297,0)</f>
        <v>0</v>
      </c>
      <c r="BI297" s="142">
        <f>IF(N297="nulová",J297,0)</f>
        <v>0</v>
      </c>
      <c r="BJ297" s="17" t="s">
        <v>79</v>
      </c>
      <c r="BK297" s="142">
        <f>ROUND(I297*H297,2)</f>
        <v>0</v>
      </c>
      <c r="BL297" s="17" t="s">
        <v>141</v>
      </c>
      <c r="BM297" s="141" t="s">
        <v>3669</v>
      </c>
    </row>
    <row r="298" spans="2:65" s="12" customFormat="1">
      <c r="B298" s="143"/>
      <c r="D298" s="144" t="s">
        <v>143</v>
      </c>
      <c r="E298" s="145" t="s">
        <v>1</v>
      </c>
      <c r="F298" s="146" t="s">
        <v>3670</v>
      </c>
      <c r="H298" s="147">
        <v>7</v>
      </c>
      <c r="L298" s="143"/>
      <c r="M298" s="148"/>
      <c r="T298" s="149"/>
      <c r="AT298" s="145" t="s">
        <v>143</v>
      </c>
      <c r="AU298" s="145" t="s">
        <v>81</v>
      </c>
      <c r="AV298" s="12" t="s">
        <v>81</v>
      </c>
      <c r="AW298" s="12" t="s">
        <v>27</v>
      </c>
      <c r="AX298" s="12" t="s">
        <v>71</v>
      </c>
      <c r="AY298" s="145" t="s">
        <v>135</v>
      </c>
    </row>
    <row r="299" spans="2:65" s="12" customFormat="1">
      <c r="B299" s="143"/>
      <c r="D299" s="144" t="s">
        <v>143</v>
      </c>
      <c r="E299" s="145" t="s">
        <v>1</v>
      </c>
      <c r="F299" s="146" t="s">
        <v>3671</v>
      </c>
      <c r="H299" s="147">
        <v>6</v>
      </c>
      <c r="L299" s="143"/>
      <c r="M299" s="148"/>
      <c r="T299" s="149"/>
      <c r="AT299" s="145" t="s">
        <v>143</v>
      </c>
      <c r="AU299" s="145" t="s">
        <v>81</v>
      </c>
      <c r="AV299" s="12" t="s">
        <v>81</v>
      </c>
      <c r="AW299" s="12" t="s">
        <v>27</v>
      </c>
      <c r="AX299" s="12" t="s">
        <v>71</v>
      </c>
      <c r="AY299" s="145" t="s">
        <v>135</v>
      </c>
    </row>
    <row r="300" spans="2:65" s="12" customFormat="1">
      <c r="B300" s="143"/>
      <c r="D300" s="144" t="s">
        <v>143</v>
      </c>
      <c r="E300" s="145" t="s">
        <v>1</v>
      </c>
      <c r="F300" s="146" t="s">
        <v>3672</v>
      </c>
      <c r="H300" s="147">
        <v>3</v>
      </c>
      <c r="L300" s="143"/>
      <c r="M300" s="148"/>
      <c r="T300" s="149"/>
      <c r="AT300" s="145" t="s">
        <v>143</v>
      </c>
      <c r="AU300" s="145" t="s">
        <v>81</v>
      </c>
      <c r="AV300" s="12" t="s">
        <v>81</v>
      </c>
      <c r="AW300" s="12" t="s">
        <v>27</v>
      </c>
      <c r="AX300" s="12" t="s">
        <v>71</v>
      </c>
      <c r="AY300" s="145" t="s">
        <v>135</v>
      </c>
    </row>
    <row r="301" spans="2:65" s="13" customFormat="1">
      <c r="B301" s="150"/>
      <c r="D301" s="144" t="s">
        <v>143</v>
      </c>
      <c r="E301" s="151" t="s">
        <v>1</v>
      </c>
      <c r="F301" s="152" t="s">
        <v>174</v>
      </c>
      <c r="H301" s="153">
        <v>16</v>
      </c>
      <c r="L301" s="150"/>
      <c r="M301" s="154"/>
      <c r="T301" s="155"/>
      <c r="AT301" s="151" t="s">
        <v>143</v>
      </c>
      <c r="AU301" s="151" t="s">
        <v>81</v>
      </c>
      <c r="AV301" s="13" t="s">
        <v>141</v>
      </c>
      <c r="AW301" s="13" t="s">
        <v>27</v>
      </c>
      <c r="AX301" s="13" t="s">
        <v>79</v>
      </c>
      <c r="AY301" s="151" t="s">
        <v>135</v>
      </c>
    </row>
    <row r="302" spans="2:65" s="1" customFormat="1" ht="16.5" customHeight="1">
      <c r="B302" s="129"/>
      <c r="C302" s="161" t="s">
        <v>357</v>
      </c>
      <c r="D302" s="161" t="s">
        <v>212</v>
      </c>
      <c r="E302" s="162" t="s">
        <v>3673</v>
      </c>
      <c r="F302" s="163" t="s">
        <v>3674</v>
      </c>
      <c r="G302" s="164" t="s">
        <v>153</v>
      </c>
      <c r="H302" s="165">
        <v>16</v>
      </c>
      <c r="I302" s="166"/>
      <c r="J302" s="166">
        <f>ROUND(I302*H302,2)</f>
        <v>0</v>
      </c>
      <c r="K302" s="167"/>
      <c r="L302" s="168"/>
      <c r="M302" s="169" t="s">
        <v>1</v>
      </c>
      <c r="N302" s="170" t="s">
        <v>36</v>
      </c>
      <c r="O302" s="139">
        <v>0</v>
      </c>
      <c r="P302" s="139">
        <f>O302*H302</f>
        <v>0</v>
      </c>
      <c r="Q302" s="139">
        <v>0</v>
      </c>
      <c r="R302" s="139">
        <f>Q302*H302</f>
        <v>0</v>
      </c>
      <c r="S302" s="139">
        <v>0</v>
      </c>
      <c r="T302" s="140">
        <f>S302*H302</f>
        <v>0</v>
      </c>
      <c r="AR302" s="141" t="s">
        <v>175</v>
      </c>
      <c r="AT302" s="141" t="s">
        <v>212</v>
      </c>
      <c r="AU302" s="141" t="s">
        <v>81</v>
      </c>
      <c r="AY302" s="17" t="s">
        <v>135</v>
      </c>
      <c r="BE302" s="142">
        <f>IF(N302="základní",J302,0)</f>
        <v>0</v>
      </c>
      <c r="BF302" s="142">
        <f>IF(N302="snížená",J302,0)</f>
        <v>0</v>
      </c>
      <c r="BG302" s="142">
        <f>IF(N302="zákl. přenesená",J302,0)</f>
        <v>0</v>
      </c>
      <c r="BH302" s="142">
        <f>IF(N302="sníž. přenesená",J302,0)</f>
        <v>0</v>
      </c>
      <c r="BI302" s="142">
        <f>IF(N302="nulová",J302,0)</f>
        <v>0</v>
      </c>
      <c r="BJ302" s="17" t="s">
        <v>79</v>
      </c>
      <c r="BK302" s="142">
        <f>ROUND(I302*H302,2)</f>
        <v>0</v>
      </c>
      <c r="BL302" s="17" t="s">
        <v>141</v>
      </c>
      <c r="BM302" s="141" t="s">
        <v>3675</v>
      </c>
    </row>
    <row r="303" spans="2:65" s="1" customFormat="1" ht="24.15" customHeight="1">
      <c r="B303" s="129"/>
      <c r="C303" s="130" t="s">
        <v>365</v>
      </c>
      <c r="D303" s="130" t="s">
        <v>137</v>
      </c>
      <c r="E303" s="131" t="s">
        <v>3676</v>
      </c>
      <c r="F303" s="132" t="s">
        <v>3677</v>
      </c>
      <c r="G303" s="133" t="s">
        <v>188</v>
      </c>
      <c r="H303" s="134">
        <v>32.119999999999997</v>
      </c>
      <c r="I303" s="135"/>
      <c r="J303" s="135">
        <f>ROUND(I303*H303,2)</f>
        <v>0</v>
      </c>
      <c r="K303" s="136"/>
      <c r="L303" s="29"/>
      <c r="M303" s="137" t="s">
        <v>1</v>
      </c>
      <c r="N303" s="138" t="s">
        <v>36</v>
      </c>
      <c r="O303" s="139">
        <v>8.4000000000000005E-2</v>
      </c>
      <c r="P303" s="139">
        <f>O303*H303</f>
        <v>2.69808</v>
      </c>
      <c r="Q303" s="139">
        <v>4.9500000000000002E-2</v>
      </c>
      <c r="R303" s="139">
        <f>Q303*H303</f>
        <v>1.5899399999999999</v>
      </c>
      <c r="S303" s="139">
        <v>0</v>
      </c>
      <c r="T303" s="140">
        <f>S303*H303</f>
        <v>0</v>
      </c>
      <c r="AR303" s="141" t="s">
        <v>141</v>
      </c>
      <c r="AT303" s="141" t="s">
        <v>137</v>
      </c>
      <c r="AU303" s="141" t="s">
        <v>81</v>
      </c>
      <c r="AY303" s="17" t="s">
        <v>135</v>
      </c>
      <c r="BE303" s="142">
        <f>IF(N303="základní",J303,0)</f>
        <v>0</v>
      </c>
      <c r="BF303" s="142">
        <f>IF(N303="snížená",J303,0)</f>
        <v>0</v>
      </c>
      <c r="BG303" s="142">
        <f>IF(N303="zákl. přenesená",J303,0)</f>
        <v>0</v>
      </c>
      <c r="BH303" s="142">
        <f>IF(N303="sníž. přenesená",J303,0)</f>
        <v>0</v>
      </c>
      <c r="BI303" s="142">
        <f>IF(N303="nulová",J303,0)</f>
        <v>0</v>
      </c>
      <c r="BJ303" s="17" t="s">
        <v>79</v>
      </c>
      <c r="BK303" s="142">
        <f>ROUND(I303*H303,2)</f>
        <v>0</v>
      </c>
      <c r="BL303" s="17" t="s">
        <v>141</v>
      </c>
      <c r="BM303" s="141" t="s">
        <v>3678</v>
      </c>
    </row>
    <row r="304" spans="2:65" s="12" customFormat="1">
      <c r="B304" s="143"/>
      <c r="D304" s="144" t="s">
        <v>143</v>
      </c>
      <c r="E304" s="145" t="s">
        <v>1</v>
      </c>
      <c r="F304" s="146" t="s">
        <v>3679</v>
      </c>
      <c r="H304" s="147">
        <v>14.32</v>
      </c>
      <c r="L304" s="143"/>
      <c r="M304" s="148"/>
      <c r="T304" s="149"/>
      <c r="AT304" s="145" t="s">
        <v>143</v>
      </c>
      <c r="AU304" s="145" t="s">
        <v>81</v>
      </c>
      <c r="AV304" s="12" t="s">
        <v>81</v>
      </c>
      <c r="AW304" s="12" t="s">
        <v>27</v>
      </c>
      <c r="AX304" s="12" t="s">
        <v>71</v>
      </c>
      <c r="AY304" s="145" t="s">
        <v>135</v>
      </c>
    </row>
    <row r="305" spans="2:65" s="12" customFormat="1">
      <c r="B305" s="143"/>
      <c r="D305" s="144" t="s">
        <v>143</v>
      </c>
      <c r="E305" s="145" t="s">
        <v>1</v>
      </c>
      <c r="F305" s="146" t="s">
        <v>3680</v>
      </c>
      <c r="H305" s="147">
        <v>6.4</v>
      </c>
      <c r="L305" s="143"/>
      <c r="M305" s="148"/>
      <c r="T305" s="149"/>
      <c r="AT305" s="145" t="s">
        <v>143</v>
      </c>
      <c r="AU305" s="145" t="s">
        <v>81</v>
      </c>
      <c r="AV305" s="12" t="s">
        <v>81</v>
      </c>
      <c r="AW305" s="12" t="s">
        <v>27</v>
      </c>
      <c r="AX305" s="12" t="s">
        <v>71</v>
      </c>
      <c r="AY305" s="145" t="s">
        <v>135</v>
      </c>
    </row>
    <row r="306" spans="2:65" s="12" customFormat="1">
      <c r="B306" s="143"/>
      <c r="D306" s="144" t="s">
        <v>143</v>
      </c>
      <c r="E306" s="145" t="s">
        <v>1</v>
      </c>
      <c r="F306" s="146" t="s">
        <v>3681</v>
      </c>
      <c r="H306" s="147">
        <v>11.4</v>
      </c>
      <c r="L306" s="143"/>
      <c r="M306" s="148"/>
      <c r="T306" s="149"/>
      <c r="AT306" s="145" t="s">
        <v>143</v>
      </c>
      <c r="AU306" s="145" t="s">
        <v>81</v>
      </c>
      <c r="AV306" s="12" t="s">
        <v>81</v>
      </c>
      <c r="AW306" s="12" t="s">
        <v>27</v>
      </c>
      <c r="AX306" s="12" t="s">
        <v>71</v>
      </c>
      <c r="AY306" s="145" t="s">
        <v>135</v>
      </c>
    </row>
    <row r="307" spans="2:65" s="13" customFormat="1">
      <c r="B307" s="150"/>
      <c r="D307" s="144" t="s">
        <v>143</v>
      </c>
      <c r="E307" s="151" t="s">
        <v>1</v>
      </c>
      <c r="F307" s="152" t="s">
        <v>174</v>
      </c>
      <c r="H307" s="153">
        <v>32.119999999999997</v>
      </c>
      <c r="L307" s="150"/>
      <c r="M307" s="154"/>
      <c r="T307" s="155"/>
      <c r="AT307" s="151" t="s">
        <v>143</v>
      </c>
      <c r="AU307" s="151" t="s">
        <v>81</v>
      </c>
      <c r="AV307" s="13" t="s">
        <v>141</v>
      </c>
      <c r="AW307" s="13" t="s">
        <v>27</v>
      </c>
      <c r="AX307" s="13" t="s">
        <v>79</v>
      </c>
      <c r="AY307" s="151" t="s">
        <v>135</v>
      </c>
    </row>
    <row r="308" spans="2:65" s="11" customFormat="1" ht="22.95" customHeight="1">
      <c r="B308" s="118"/>
      <c r="D308" s="119" t="s">
        <v>70</v>
      </c>
      <c r="E308" s="127" t="s">
        <v>141</v>
      </c>
      <c r="F308" s="127" t="s">
        <v>731</v>
      </c>
      <c r="J308" s="128">
        <f>BK308</f>
        <v>0</v>
      </c>
      <c r="L308" s="118"/>
      <c r="M308" s="122"/>
      <c r="P308" s="123">
        <f>SUM(P309:P356)</f>
        <v>182.95856000000001</v>
      </c>
      <c r="R308" s="123">
        <f>SUM(R309:R356)</f>
        <v>12.617572360000002</v>
      </c>
      <c r="T308" s="124">
        <f>SUM(T309:T356)</f>
        <v>0</v>
      </c>
      <c r="AR308" s="119" t="s">
        <v>79</v>
      </c>
      <c r="AT308" s="125" t="s">
        <v>70</v>
      </c>
      <c r="AU308" s="125" t="s">
        <v>79</v>
      </c>
      <c r="AY308" s="119" t="s">
        <v>135</v>
      </c>
      <c r="BK308" s="126">
        <f>SUM(BK309:BK356)</f>
        <v>0</v>
      </c>
    </row>
    <row r="309" spans="2:65" s="1" customFormat="1" ht="16.5" customHeight="1">
      <c r="B309" s="129"/>
      <c r="C309" s="130" t="s">
        <v>373</v>
      </c>
      <c r="D309" s="130" t="s">
        <v>137</v>
      </c>
      <c r="E309" s="131" t="s">
        <v>3682</v>
      </c>
      <c r="F309" s="132" t="s">
        <v>3683</v>
      </c>
      <c r="G309" s="133" t="s">
        <v>147</v>
      </c>
      <c r="H309" s="134">
        <v>0.90900000000000003</v>
      </c>
      <c r="I309" s="135"/>
      <c r="J309" s="135">
        <f>ROUND(I309*H309,2)</f>
        <v>0</v>
      </c>
      <c r="K309" s="136"/>
      <c r="L309" s="29"/>
      <c r="M309" s="137" t="s">
        <v>1</v>
      </c>
      <c r="N309" s="138" t="s">
        <v>36</v>
      </c>
      <c r="O309" s="139">
        <v>2.5129999999999999</v>
      </c>
      <c r="P309" s="139">
        <f>O309*H309</f>
        <v>2.2843170000000002</v>
      </c>
      <c r="Q309" s="139">
        <v>2.4533700000000001</v>
      </c>
      <c r="R309" s="139">
        <f>Q309*H309</f>
        <v>2.23011333</v>
      </c>
      <c r="S309" s="139">
        <v>0</v>
      </c>
      <c r="T309" s="140">
        <f>S309*H309</f>
        <v>0</v>
      </c>
      <c r="AR309" s="141" t="s">
        <v>141</v>
      </c>
      <c r="AT309" s="141" t="s">
        <v>137</v>
      </c>
      <c r="AU309" s="141" t="s">
        <v>81</v>
      </c>
      <c r="AY309" s="17" t="s">
        <v>135</v>
      </c>
      <c r="BE309" s="142">
        <f>IF(N309="základní",J309,0)</f>
        <v>0</v>
      </c>
      <c r="BF309" s="142">
        <f>IF(N309="snížená",J309,0)</f>
        <v>0</v>
      </c>
      <c r="BG309" s="142">
        <f>IF(N309="zákl. přenesená",J309,0)</f>
        <v>0</v>
      </c>
      <c r="BH309" s="142">
        <f>IF(N309="sníž. přenesená",J309,0)</f>
        <v>0</v>
      </c>
      <c r="BI309" s="142">
        <f>IF(N309="nulová",J309,0)</f>
        <v>0</v>
      </c>
      <c r="BJ309" s="17" t="s">
        <v>79</v>
      </c>
      <c r="BK309" s="142">
        <f>ROUND(I309*H309,2)</f>
        <v>0</v>
      </c>
      <c r="BL309" s="17" t="s">
        <v>141</v>
      </c>
      <c r="BM309" s="141" t="s">
        <v>3684</v>
      </c>
    </row>
    <row r="310" spans="2:65" s="14" customFormat="1">
      <c r="B310" s="156"/>
      <c r="D310" s="144" t="s">
        <v>143</v>
      </c>
      <c r="E310" s="157" t="s">
        <v>1</v>
      </c>
      <c r="F310" s="158" t="s">
        <v>3685</v>
      </c>
      <c r="H310" s="157" t="s">
        <v>1</v>
      </c>
      <c r="L310" s="156"/>
      <c r="M310" s="159"/>
      <c r="T310" s="160"/>
      <c r="AT310" s="157" t="s">
        <v>143</v>
      </c>
      <c r="AU310" s="157" t="s">
        <v>81</v>
      </c>
      <c r="AV310" s="14" t="s">
        <v>79</v>
      </c>
      <c r="AW310" s="14" t="s">
        <v>27</v>
      </c>
      <c r="AX310" s="14" t="s">
        <v>71</v>
      </c>
      <c r="AY310" s="157" t="s">
        <v>135</v>
      </c>
    </row>
    <row r="311" spans="2:65" s="12" customFormat="1">
      <c r="B311" s="143"/>
      <c r="D311" s="144" t="s">
        <v>143</v>
      </c>
      <c r="E311" s="145" t="s">
        <v>1</v>
      </c>
      <c r="F311" s="146" t="s">
        <v>3686</v>
      </c>
      <c r="H311" s="147">
        <v>0.39600000000000002</v>
      </c>
      <c r="L311" s="143"/>
      <c r="M311" s="148"/>
      <c r="T311" s="149"/>
      <c r="AT311" s="145" t="s">
        <v>143</v>
      </c>
      <c r="AU311" s="145" t="s">
        <v>81</v>
      </c>
      <c r="AV311" s="12" t="s">
        <v>81</v>
      </c>
      <c r="AW311" s="12" t="s">
        <v>27</v>
      </c>
      <c r="AX311" s="12" t="s">
        <v>71</v>
      </c>
      <c r="AY311" s="145" t="s">
        <v>135</v>
      </c>
    </row>
    <row r="312" spans="2:65" s="12" customFormat="1">
      <c r="B312" s="143"/>
      <c r="D312" s="144" t="s">
        <v>143</v>
      </c>
      <c r="E312" s="145" t="s">
        <v>1</v>
      </c>
      <c r="F312" s="146" t="s">
        <v>3687</v>
      </c>
      <c r="H312" s="147">
        <v>9.2999999999999999E-2</v>
      </c>
      <c r="L312" s="143"/>
      <c r="M312" s="148"/>
      <c r="T312" s="149"/>
      <c r="AT312" s="145" t="s">
        <v>143</v>
      </c>
      <c r="AU312" s="145" t="s">
        <v>81</v>
      </c>
      <c r="AV312" s="12" t="s">
        <v>81</v>
      </c>
      <c r="AW312" s="12" t="s">
        <v>27</v>
      </c>
      <c r="AX312" s="12" t="s">
        <v>71</v>
      </c>
      <c r="AY312" s="145" t="s">
        <v>135</v>
      </c>
    </row>
    <row r="313" spans="2:65" s="12" customFormat="1">
      <c r="B313" s="143"/>
      <c r="D313" s="144" t="s">
        <v>143</v>
      </c>
      <c r="E313" s="145" t="s">
        <v>1</v>
      </c>
      <c r="F313" s="146" t="s">
        <v>3688</v>
      </c>
      <c r="H313" s="147">
        <v>0.27600000000000002</v>
      </c>
      <c r="L313" s="143"/>
      <c r="M313" s="148"/>
      <c r="T313" s="149"/>
      <c r="AT313" s="145" t="s">
        <v>143</v>
      </c>
      <c r="AU313" s="145" t="s">
        <v>81</v>
      </c>
      <c r="AV313" s="12" t="s">
        <v>81</v>
      </c>
      <c r="AW313" s="12" t="s">
        <v>27</v>
      </c>
      <c r="AX313" s="12" t="s">
        <v>71</v>
      </c>
      <c r="AY313" s="145" t="s">
        <v>135</v>
      </c>
    </row>
    <row r="314" spans="2:65" s="12" customFormat="1">
      <c r="B314" s="143"/>
      <c r="D314" s="144" t="s">
        <v>143</v>
      </c>
      <c r="E314" s="145" t="s">
        <v>1</v>
      </c>
      <c r="F314" s="146" t="s">
        <v>3689</v>
      </c>
      <c r="H314" s="147">
        <v>0.14399999999999999</v>
      </c>
      <c r="L314" s="143"/>
      <c r="M314" s="148"/>
      <c r="T314" s="149"/>
      <c r="AT314" s="145" t="s">
        <v>143</v>
      </c>
      <c r="AU314" s="145" t="s">
        <v>81</v>
      </c>
      <c r="AV314" s="12" t="s">
        <v>81</v>
      </c>
      <c r="AW314" s="12" t="s">
        <v>27</v>
      </c>
      <c r="AX314" s="12" t="s">
        <v>71</v>
      </c>
      <c r="AY314" s="145" t="s">
        <v>135</v>
      </c>
    </row>
    <row r="315" spans="2:65" s="13" customFormat="1">
      <c r="B315" s="150"/>
      <c r="D315" s="144" t="s">
        <v>143</v>
      </c>
      <c r="E315" s="151" t="s">
        <v>1</v>
      </c>
      <c r="F315" s="152" t="s">
        <v>174</v>
      </c>
      <c r="H315" s="153">
        <v>0.90900000000000003</v>
      </c>
      <c r="L315" s="150"/>
      <c r="M315" s="154"/>
      <c r="T315" s="155"/>
      <c r="AT315" s="151" t="s">
        <v>143</v>
      </c>
      <c r="AU315" s="151" t="s">
        <v>81</v>
      </c>
      <c r="AV315" s="13" t="s">
        <v>141</v>
      </c>
      <c r="AW315" s="13" t="s">
        <v>27</v>
      </c>
      <c r="AX315" s="13" t="s">
        <v>79</v>
      </c>
      <c r="AY315" s="151" t="s">
        <v>135</v>
      </c>
    </row>
    <row r="316" spans="2:65" s="1" customFormat="1" ht="24.15" customHeight="1">
      <c r="B316" s="129"/>
      <c r="C316" s="130" t="s">
        <v>380</v>
      </c>
      <c r="D316" s="130" t="s">
        <v>137</v>
      </c>
      <c r="E316" s="131" t="s">
        <v>3690</v>
      </c>
      <c r="F316" s="132" t="s">
        <v>3691</v>
      </c>
      <c r="G316" s="133" t="s">
        <v>215</v>
      </c>
      <c r="H316" s="134">
        <v>0.109</v>
      </c>
      <c r="I316" s="135"/>
      <c r="J316" s="135">
        <f>ROUND(I316*H316,2)</f>
        <v>0</v>
      </c>
      <c r="K316" s="136"/>
      <c r="L316" s="29"/>
      <c r="M316" s="137" t="s">
        <v>1</v>
      </c>
      <c r="N316" s="138" t="s">
        <v>36</v>
      </c>
      <c r="O316" s="139">
        <v>52.156999999999996</v>
      </c>
      <c r="P316" s="139">
        <f>O316*H316</f>
        <v>5.6851129999999994</v>
      </c>
      <c r="Q316" s="139">
        <v>1.04887</v>
      </c>
      <c r="R316" s="139">
        <f>Q316*H316</f>
        <v>0.11432682999999999</v>
      </c>
      <c r="S316" s="139">
        <v>0</v>
      </c>
      <c r="T316" s="140">
        <f>S316*H316</f>
        <v>0</v>
      </c>
      <c r="AR316" s="141" t="s">
        <v>141</v>
      </c>
      <c r="AT316" s="141" t="s">
        <v>137</v>
      </c>
      <c r="AU316" s="141" t="s">
        <v>81</v>
      </c>
      <c r="AY316" s="17" t="s">
        <v>135</v>
      </c>
      <c r="BE316" s="142">
        <f>IF(N316="základní",J316,0)</f>
        <v>0</v>
      </c>
      <c r="BF316" s="142">
        <f>IF(N316="snížená",J316,0)</f>
        <v>0</v>
      </c>
      <c r="BG316" s="142">
        <f>IF(N316="zákl. přenesená",J316,0)</f>
        <v>0</v>
      </c>
      <c r="BH316" s="142">
        <f>IF(N316="sníž. přenesená",J316,0)</f>
        <v>0</v>
      </c>
      <c r="BI316" s="142">
        <f>IF(N316="nulová",J316,0)</f>
        <v>0</v>
      </c>
      <c r="BJ316" s="17" t="s">
        <v>79</v>
      </c>
      <c r="BK316" s="142">
        <f>ROUND(I316*H316,2)</f>
        <v>0</v>
      </c>
      <c r="BL316" s="17" t="s">
        <v>141</v>
      </c>
      <c r="BM316" s="141" t="s">
        <v>3692</v>
      </c>
    </row>
    <row r="317" spans="2:65" s="12" customFormat="1">
      <c r="B317" s="143"/>
      <c r="D317" s="144" t="s">
        <v>143</v>
      </c>
      <c r="E317" s="145" t="s">
        <v>1</v>
      </c>
      <c r="F317" s="146" t="s">
        <v>3693</v>
      </c>
      <c r="H317" s="147">
        <v>0.109</v>
      </c>
      <c r="L317" s="143"/>
      <c r="M317" s="148"/>
      <c r="T317" s="149"/>
      <c r="AT317" s="145" t="s">
        <v>143</v>
      </c>
      <c r="AU317" s="145" t="s">
        <v>81</v>
      </c>
      <c r="AV317" s="12" t="s">
        <v>81</v>
      </c>
      <c r="AW317" s="12" t="s">
        <v>27</v>
      </c>
      <c r="AX317" s="12" t="s">
        <v>79</v>
      </c>
      <c r="AY317" s="145" t="s">
        <v>135</v>
      </c>
    </row>
    <row r="318" spans="2:65" s="1" customFormat="1" ht="24.15" customHeight="1">
      <c r="B318" s="129"/>
      <c r="C318" s="130" t="s">
        <v>386</v>
      </c>
      <c r="D318" s="130" t="s">
        <v>137</v>
      </c>
      <c r="E318" s="131" t="s">
        <v>3694</v>
      </c>
      <c r="F318" s="132" t="s">
        <v>3695</v>
      </c>
      <c r="G318" s="133" t="s">
        <v>140</v>
      </c>
      <c r="H318" s="134">
        <v>9.93</v>
      </c>
      <c r="I318" s="135"/>
      <c r="J318" s="135">
        <f>ROUND(I318*H318,2)</f>
        <v>0</v>
      </c>
      <c r="K318" s="136"/>
      <c r="L318" s="29"/>
      <c r="M318" s="137" t="s">
        <v>1</v>
      </c>
      <c r="N318" s="138" t="s">
        <v>36</v>
      </c>
      <c r="O318" s="139">
        <v>1.321</v>
      </c>
      <c r="P318" s="139">
        <f>O318*H318</f>
        <v>13.117529999999999</v>
      </c>
      <c r="Q318" s="139">
        <v>8.7399999999999995E-3</v>
      </c>
      <c r="R318" s="139">
        <f>Q318*H318</f>
        <v>8.6788199999999996E-2</v>
      </c>
      <c r="S318" s="139">
        <v>0</v>
      </c>
      <c r="T318" s="140">
        <f>S318*H318</f>
        <v>0</v>
      </c>
      <c r="AR318" s="141" t="s">
        <v>141</v>
      </c>
      <c r="AT318" s="141" t="s">
        <v>137</v>
      </c>
      <c r="AU318" s="141" t="s">
        <v>81</v>
      </c>
      <c r="AY318" s="17" t="s">
        <v>135</v>
      </c>
      <c r="BE318" s="142">
        <f>IF(N318="základní",J318,0)</f>
        <v>0</v>
      </c>
      <c r="BF318" s="142">
        <f>IF(N318="snížená",J318,0)</f>
        <v>0</v>
      </c>
      <c r="BG318" s="142">
        <f>IF(N318="zákl. přenesená",J318,0)</f>
        <v>0</v>
      </c>
      <c r="BH318" s="142">
        <f>IF(N318="sníž. přenesená",J318,0)</f>
        <v>0</v>
      </c>
      <c r="BI318" s="142">
        <f>IF(N318="nulová",J318,0)</f>
        <v>0</v>
      </c>
      <c r="BJ318" s="17" t="s">
        <v>79</v>
      </c>
      <c r="BK318" s="142">
        <f>ROUND(I318*H318,2)</f>
        <v>0</v>
      </c>
      <c r="BL318" s="17" t="s">
        <v>141</v>
      </c>
      <c r="BM318" s="141" t="s">
        <v>3696</v>
      </c>
    </row>
    <row r="319" spans="2:65" s="14" customFormat="1">
      <c r="B319" s="156"/>
      <c r="D319" s="144" t="s">
        <v>143</v>
      </c>
      <c r="E319" s="157" t="s">
        <v>1</v>
      </c>
      <c r="F319" s="158" t="s">
        <v>3685</v>
      </c>
      <c r="H319" s="157" t="s">
        <v>1</v>
      </c>
      <c r="L319" s="156"/>
      <c r="M319" s="159"/>
      <c r="T319" s="160"/>
      <c r="AT319" s="157" t="s">
        <v>143</v>
      </c>
      <c r="AU319" s="157" t="s">
        <v>81</v>
      </c>
      <c r="AV319" s="14" t="s">
        <v>79</v>
      </c>
      <c r="AW319" s="14" t="s">
        <v>27</v>
      </c>
      <c r="AX319" s="14" t="s">
        <v>71</v>
      </c>
      <c r="AY319" s="157" t="s">
        <v>135</v>
      </c>
    </row>
    <row r="320" spans="2:65" s="12" customFormat="1">
      <c r="B320" s="143"/>
      <c r="D320" s="144" t="s">
        <v>143</v>
      </c>
      <c r="E320" s="145" t="s">
        <v>1</v>
      </c>
      <c r="F320" s="146" t="s">
        <v>3697</v>
      </c>
      <c r="H320" s="147">
        <v>4.2</v>
      </c>
      <c r="L320" s="143"/>
      <c r="M320" s="148"/>
      <c r="T320" s="149"/>
      <c r="AT320" s="145" t="s">
        <v>143</v>
      </c>
      <c r="AU320" s="145" t="s">
        <v>81</v>
      </c>
      <c r="AV320" s="12" t="s">
        <v>81</v>
      </c>
      <c r="AW320" s="12" t="s">
        <v>27</v>
      </c>
      <c r="AX320" s="12" t="s">
        <v>71</v>
      </c>
      <c r="AY320" s="145" t="s">
        <v>135</v>
      </c>
    </row>
    <row r="321" spans="2:65" s="12" customFormat="1">
      <c r="B321" s="143"/>
      <c r="D321" s="144" t="s">
        <v>143</v>
      </c>
      <c r="E321" s="145" t="s">
        <v>1</v>
      </c>
      <c r="F321" s="146" t="s">
        <v>3698</v>
      </c>
      <c r="H321" s="147">
        <v>1.05</v>
      </c>
      <c r="L321" s="143"/>
      <c r="M321" s="148"/>
      <c r="T321" s="149"/>
      <c r="AT321" s="145" t="s">
        <v>143</v>
      </c>
      <c r="AU321" s="145" t="s">
        <v>81</v>
      </c>
      <c r="AV321" s="12" t="s">
        <v>81</v>
      </c>
      <c r="AW321" s="12" t="s">
        <v>27</v>
      </c>
      <c r="AX321" s="12" t="s">
        <v>71</v>
      </c>
      <c r="AY321" s="145" t="s">
        <v>135</v>
      </c>
    </row>
    <row r="322" spans="2:65" s="12" customFormat="1">
      <c r="B322" s="143"/>
      <c r="D322" s="144" t="s">
        <v>143</v>
      </c>
      <c r="E322" s="145" t="s">
        <v>1</v>
      </c>
      <c r="F322" s="146" t="s">
        <v>3699</v>
      </c>
      <c r="H322" s="147">
        <v>3</v>
      </c>
      <c r="L322" s="143"/>
      <c r="M322" s="148"/>
      <c r="T322" s="149"/>
      <c r="AT322" s="145" t="s">
        <v>143</v>
      </c>
      <c r="AU322" s="145" t="s">
        <v>81</v>
      </c>
      <c r="AV322" s="12" t="s">
        <v>81</v>
      </c>
      <c r="AW322" s="12" t="s">
        <v>27</v>
      </c>
      <c r="AX322" s="12" t="s">
        <v>71</v>
      </c>
      <c r="AY322" s="145" t="s">
        <v>135</v>
      </c>
    </row>
    <row r="323" spans="2:65" s="12" customFormat="1">
      <c r="B323" s="143"/>
      <c r="D323" s="144" t="s">
        <v>143</v>
      </c>
      <c r="E323" s="145" t="s">
        <v>1</v>
      </c>
      <c r="F323" s="146" t="s">
        <v>3700</v>
      </c>
      <c r="H323" s="147">
        <v>1.68</v>
      </c>
      <c r="L323" s="143"/>
      <c r="M323" s="148"/>
      <c r="T323" s="149"/>
      <c r="AT323" s="145" t="s">
        <v>143</v>
      </c>
      <c r="AU323" s="145" t="s">
        <v>81</v>
      </c>
      <c r="AV323" s="12" t="s">
        <v>81</v>
      </c>
      <c r="AW323" s="12" t="s">
        <v>27</v>
      </c>
      <c r="AX323" s="12" t="s">
        <v>71</v>
      </c>
      <c r="AY323" s="145" t="s">
        <v>135</v>
      </c>
    </row>
    <row r="324" spans="2:65" s="13" customFormat="1">
      <c r="B324" s="150"/>
      <c r="D324" s="144" t="s">
        <v>143</v>
      </c>
      <c r="E324" s="151" t="s">
        <v>1</v>
      </c>
      <c r="F324" s="152" t="s">
        <v>174</v>
      </c>
      <c r="H324" s="153">
        <v>9.93</v>
      </c>
      <c r="L324" s="150"/>
      <c r="M324" s="154"/>
      <c r="T324" s="155"/>
      <c r="AT324" s="151" t="s">
        <v>143</v>
      </c>
      <c r="AU324" s="151" t="s">
        <v>81</v>
      </c>
      <c r="AV324" s="13" t="s">
        <v>141</v>
      </c>
      <c r="AW324" s="13" t="s">
        <v>27</v>
      </c>
      <c r="AX324" s="13" t="s">
        <v>79</v>
      </c>
      <c r="AY324" s="151" t="s">
        <v>135</v>
      </c>
    </row>
    <row r="325" spans="2:65" s="1" customFormat="1" ht="24.15" customHeight="1">
      <c r="B325" s="129"/>
      <c r="C325" s="130" t="s">
        <v>391</v>
      </c>
      <c r="D325" s="130" t="s">
        <v>137</v>
      </c>
      <c r="E325" s="131" t="s">
        <v>3701</v>
      </c>
      <c r="F325" s="132" t="s">
        <v>3702</v>
      </c>
      <c r="G325" s="133" t="s">
        <v>140</v>
      </c>
      <c r="H325" s="134">
        <v>9.93</v>
      </c>
      <c r="I325" s="135"/>
      <c r="J325" s="135">
        <f>ROUND(I325*H325,2)</f>
        <v>0</v>
      </c>
      <c r="K325" s="136"/>
      <c r="L325" s="29"/>
      <c r="M325" s="137" t="s">
        <v>1</v>
      </c>
      <c r="N325" s="138" t="s">
        <v>36</v>
      </c>
      <c r="O325" s="139">
        <v>0.38500000000000001</v>
      </c>
      <c r="P325" s="139">
        <f>O325*H325</f>
        <v>3.8230499999999998</v>
      </c>
      <c r="Q325" s="139">
        <v>0</v>
      </c>
      <c r="R325" s="139">
        <f>Q325*H325</f>
        <v>0</v>
      </c>
      <c r="S325" s="139">
        <v>0</v>
      </c>
      <c r="T325" s="140">
        <f>S325*H325</f>
        <v>0</v>
      </c>
      <c r="AR325" s="141" t="s">
        <v>141</v>
      </c>
      <c r="AT325" s="141" t="s">
        <v>137</v>
      </c>
      <c r="AU325" s="141" t="s">
        <v>81</v>
      </c>
      <c r="AY325" s="17" t="s">
        <v>135</v>
      </c>
      <c r="BE325" s="142">
        <f>IF(N325="základní",J325,0)</f>
        <v>0</v>
      </c>
      <c r="BF325" s="142">
        <f>IF(N325="snížená",J325,0)</f>
        <v>0</v>
      </c>
      <c r="BG325" s="142">
        <f>IF(N325="zákl. přenesená",J325,0)</f>
        <v>0</v>
      </c>
      <c r="BH325" s="142">
        <f>IF(N325="sníž. přenesená",J325,0)</f>
        <v>0</v>
      </c>
      <c r="BI325" s="142">
        <f>IF(N325="nulová",J325,0)</f>
        <v>0</v>
      </c>
      <c r="BJ325" s="17" t="s">
        <v>79</v>
      </c>
      <c r="BK325" s="142">
        <f>ROUND(I325*H325,2)</f>
        <v>0</v>
      </c>
      <c r="BL325" s="17" t="s">
        <v>141</v>
      </c>
      <c r="BM325" s="141" t="s">
        <v>3703</v>
      </c>
    </row>
    <row r="326" spans="2:65" s="1" customFormat="1" ht="16.5" customHeight="1">
      <c r="B326" s="129"/>
      <c r="C326" s="130" t="s">
        <v>693</v>
      </c>
      <c r="D326" s="130" t="s">
        <v>137</v>
      </c>
      <c r="E326" s="131" t="s">
        <v>3704</v>
      </c>
      <c r="F326" s="132" t="s">
        <v>3705</v>
      </c>
      <c r="G326" s="133" t="s">
        <v>188</v>
      </c>
      <c r="H326" s="134">
        <v>72.900000000000006</v>
      </c>
      <c r="I326" s="135"/>
      <c r="J326" s="135">
        <f>ROUND(I326*H326,2)</f>
        <v>0</v>
      </c>
      <c r="K326" s="136"/>
      <c r="L326" s="29"/>
      <c r="M326" s="137" t="s">
        <v>1</v>
      </c>
      <c r="N326" s="138" t="s">
        <v>36</v>
      </c>
      <c r="O326" s="139">
        <v>1.349</v>
      </c>
      <c r="P326" s="139">
        <f>O326*H326</f>
        <v>98.342100000000002</v>
      </c>
      <c r="Q326" s="139">
        <v>3.465E-2</v>
      </c>
      <c r="R326" s="139">
        <f>Q326*H326</f>
        <v>2.5259850000000004</v>
      </c>
      <c r="S326" s="139">
        <v>0</v>
      </c>
      <c r="T326" s="140">
        <f>S326*H326</f>
        <v>0</v>
      </c>
      <c r="AR326" s="141" t="s">
        <v>141</v>
      </c>
      <c r="AT326" s="141" t="s">
        <v>137</v>
      </c>
      <c r="AU326" s="141" t="s">
        <v>81</v>
      </c>
      <c r="AY326" s="17" t="s">
        <v>135</v>
      </c>
      <c r="BE326" s="142">
        <f>IF(N326="základní",J326,0)</f>
        <v>0</v>
      </c>
      <c r="BF326" s="142">
        <f>IF(N326="snížená",J326,0)</f>
        <v>0</v>
      </c>
      <c r="BG326" s="142">
        <f>IF(N326="zákl. přenesená",J326,0)</f>
        <v>0</v>
      </c>
      <c r="BH326" s="142">
        <f>IF(N326="sníž. přenesená",J326,0)</f>
        <v>0</v>
      </c>
      <c r="BI326" s="142">
        <f>IF(N326="nulová",J326,0)</f>
        <v>0</v>
      </c>
      <c r="BJ326" s="17" t="s">
        <v>79</v>
      </c>
      <c r="BK326" s="142">
        <f>ROUND(I326*H326,2)</f>
        <v>0</v>
      </c>
      <c r="BL326" s="17" t="s">
        <v>141</v>
      </c>
      <c r="BM326" s="141" t="s">
        <v>3706</v>
      </c>
    </row>
    <row r="327" spans="2:65" s="12" customFormat="1">
      <c r="B327" s="143"/>
      <c r="D327" s="144" t="s">
        <v>143</v>
      </c>
      <c r="E327" s="145" t="s">
        <v>1</v>
      </c>
      <c r="F327" s="146" t="s">
        <v>3707</v>
      </c>
      <c r="H327" s="147">
        <v>16</v>
      </c>
      <c r="L327" s="143"/>
      <c r="M327" s="148"/>
      <c r="T327" s="149"/>
      <c r="AT327" s="145" t="s">
        <v>143</v>
      </c>
      <c r="AU327" s="145" t="s">
        <v>81</v>
      </c>
      <c r="AV327" s="12" t="s">
        <v>81</v>
      </c>
      <c r="AW327" s="12" t="s">
        <v>27</v>
      </c>
      <c r="AX327" s="12" t="s">
        <v>71</v>
      </c>
      <c r="AY327" s="145" t="s">
        <v>135</v>
      </c>
    </row>
    <row r="328" spans="2:65" s="12" customFormat="1">
      <c r="B328" s="143"/>
      <c r="D328" s="144" t="s">
        <v>143</v>
      </c>
      <c r="E328" s="145" t="s">
        <v>1</v>
      </c>
      <c r="F328" s="146" t="s">
        <v>3708</v>
      </c>
      <c r="H328" s="147">
        <v>8</v>
      </c>
      <c r="L328" s="143"/>
      <c r="M328" s="148"/>
      <c r="T328" s="149"/>
      <c r="AT328" s="145" t="s">
        <v>143</v>
      </c>
      <c r="AU328" s="145" t="s">
        <v>81</v>
      </c>
      <c r="AV328" s="12" t="s">
        <v>81</v>
      </c>
      <c r="AW328" s="12" t="s">
        <v>27</v>
      </c>
      <c r="AX328" s="12" t="s">
        <v>71</v>
      </c>
      <c r="AY328" s="145" t="s">
        <v>135</v>
      </c>
    </row>
    <row r="329" spans="2:65" s="12" customFormat="1">
      <c r="B329" s="143"/>
      <c r="D329" s="144" t="s">
        <v>143</v>
      </c>
      <c r="E329" s="145" t="s">
        <v>1</v>
      </c>
      <c r="F329" s="146" t="s">
        <v>3709</v>
      </c>
      <c r="H329" s="147">
        <v>15.4</v>
      </c>
      <c r="L329" s="143"/>
      <c r="M329" s="148"/>
      <c r="T329" s="149"/>
      <c r="AT329" s="145" t="s">
        <v>143</v>
      </c>
      <c r="AU329" s="145" t="s">
        <v>81</v>
      </c>
      <c r="AV329" s="12" t="s">
        <v>81</v>
      </c>
      <c r="AW329" s="12" t="s">
        <v>27</v>
      </c>
      <c r="AX329" s="12" t="s">
        <v>71</v>
      </c>
      <c r="AY329" s="145" t="s">
        <v>135</v>
      </c>
    </row>
    <row r="330" spans="2:65" s="12" customFormat="1">
      <c r="B330" s="143"/>
      <c r="D330" s="144" t="s">
        <v>143</v>
      </c>
      <c r="E330" s="145" t="s">
        <v>1</v>
      </c>
      <c r="F330" s="146" t="s">
        <v>3710</v>
      </c>
      <c r="H330" s="147">
        <v>33.5</v>
      </c>
      <c r="L330" s="143"/>
      <c r="M330" s="148"/>
      <c r="T330" s="149"/>
      <c r="AT330" s="145" t="s">
        <v>143</v>
      </c>
      <c r="AU330" s="145" t="s">
        <v>81</v>
      </c>
      <c r="AV330" s="12" t="s">
        <v>81</v>
      </c>
      <c r="AW330" s="12" t="s">
        <v>27</v>
      </c>
      <c r="AX330" s="12" t="s">
        <v>71</v>
      </c>
      <c r="AY330" s="145" t="s">
        <v>135</v>
      </c>
    </row>
    <row r="331" spans="2:65" s="13" customFormat="1">
      <c r="B331" s="150"/>
      <c r="D331" s="144" t="s">
        <v>143</v>
      </c>
      <c r="E331" s="151" t="s">
        <v>1</v>
      </c>
      <c r="F331" s="152" t="s">
        <v>174</v>
      </c>
      <c r="H331" s="153">
        <v>72.900000000000006</v>
      </c>
      <c r="L331" s="150"/>
      <c r="M331" s="154"/>
      <c r="T331" s="155"/>
      <c r="AT331" s="151" t="s">
        <v>143</v>
      </c>
      <c r="AU331" s="151" t="s">
        <v>81</v>
      </c>
      <c r="AV331" s="13" t="s">
        <v>141</v>
      </c>
      <c r="AW331" s="13" t="s">
        <v>27</v>
      </c>
      <c r="AX331" s="13" t="s">
        <v>79</v>
      </c>
      <c r="AY331" s="151" t="s">
        <v>135</v>
      </c>
    </row>
    <row r="332" spans="2:65" s="1" customFormat="1" ht="16.5" customHeight="1">
      <c r="B332" s="129"/>
      <c r="C332" s="161" t="s">
        <v>713</v>
      </c>
      <c r="D332" s="161" t="s">
        <v>212</v>
      </c>
      <c r="E332" s="162" t="s">
        <v>3711</v>
      </c>
      <c r="F332" s="163" t="s">
        <v>3712</v>
      </c>
      <c r="G332" s="164" t="s">
        <v>188</v>
      </c>
      <c r="H332" s="165">
        <v>54.5</v>
      </c>
      <c r="I332" s="166"/>
      <c r="J332" s="166">
        <f>ROUND(I332*H332,2)</f>
        <v>0</v>
      </c>
      <c r="K332" s="167"/>
      <c r="L332" s="168"/>
      <c r="M332" s="169" t="s">
        <v>1</v>
      </c>
      <c r="N332" s="170" t="s">
        <v>36</v>
      </c>
      <c r="O332" s="139">
        <v>0</v>
      </c>
      <c r="P332" s="139">
        <f>O332*H332</f>
        <v>0</v>
      </c>
      <c r="Q332" s="139">
        <v>0</v>
      </c>
      <c r="R332" s="139">
        <f>Q332*H332</f>
        <v>0</v>
      </c>
      <c r="S332" s="139">
        <v>0</v>
      </c>
      <c r="T332" s="140">
        <f>S332*H332</f>
        <v>0</v>
      </c>
      <c r="AR332" s="141" t="s">
        <v>175</v>
      </c>
      <c r="AT332" s="141" t="s">
        <v>212</v>
      </c>
      <c r="AU332" s="141" t="s">
        <v>81</v>
      </c>
      <c r="AY332" s="17" t="s">
        <v>135</v>
      </c>
      <c r="BE332" s="142">
        <f>IF(N332="základní",J332,0)</f>
        <v>0</v>
      </c>
      <c r="BF332" s="142">
        <f>IF(N332="snížená",J332,0)</f>
        <v>0</v>
      </c>
      <c r="BG332" s="142">
        <f>IF(N332="zákl. přenesená",J332,0)</f>
        <v>0</v>
      </c>
      <c r="BH332" s="142">
        <f>IF(N332="sníž. přenesená",J332,0)</f>
        <v>0</v>
      </c>
      <c r="BI332" s="142">
        <f>IF(N332="nulová",J332,0)</f>
        <v>0</v>
      </c>
      <c r="BJ332" s="17" t="s">
        <v>79</v>
      </c>
      <c r="BK332" s="142">
        <f>ROUND(I332*H332,2)</f>
        <v>0</v>
      </c>
      <c r="BL332" s="17" t="s">
        <v>141</v>
      </c>
      <c r="BM332" s="141" t="s">
        <v>3713</v>
      </c>
    </row>
    <row r="333" spans="2:65" s="12" customFormat="1">
      <c r="B333" s="143"/>
      <c r="D333" s="144" t="s">
        <v>143</v>
      </c>
      <c r="E333" s="145" t="s">
        <v>1</v>
      </c>
      <c r="F333" s="146" t="s">
        <v>3714</v>
      </c>
      <c r="H333" s="147">
        <v>14.4</v>
      </c>
      <c r="L333" s="143"/>
      <c r="M333" s="148"/>
      <c r="T333" s="149"/>
      <c r="AT333" s="145" t="s">
        <v>143</v>
      </c>
      <c r="AU333" s="145" t="s">
        <v>81</v>
      </c>
      <c r="AV333" s="12" t="s">
        <v>81</v>
      </c>
      <c r="AW333" s="12" t="s">
        <v>27</v>
      </c>
      <c r="AX333" s="12" t="s">
        <v>71</v>
      </c>
      <c r="AY333" s="145" t="s">
        <v>135</v>
      </c>
    </row>
    <row r="334" spans="2:65" s="12" customFormat="1">
      <c r="B334" s="143"/>
      <c r="D334" s="144" t="s">
        <v>143</v>
      </c>
      <c r="E334" s="145" t="s">
        <v>1</v>
      </c>
      <c r="F334" s="146" t="s">
        <v>3715</v>
      </c>
      <c r="H334" s="147">
        <v>6.4</v>
      </c>
      <c r="L334" s="143"/>
      <c r="M334" s="148"/>
      <c r="T334" s="149"/>
      <c r="AT334" s="145" t="s">
        <v>143</v>
      </c>
      <c r="AU334" s="145" t="s">
        <v>81</v>
      </c>
      <c r="AV334" s="12" t="s">
        <v>81</v>
      </c>
      <c r="AW334" s="12" t="s">
        <v>27</v>
      </c>
      <c r="AX334" s="12" t="s">
        <v>71</v>
      </c>
      <c r="AY334" s="145" t="s">
        <v>135</v>
      </c>
    </row>
    <row r="335" spans="2:65" s="12" customFormat="1">
      <c r="B335" s="143"/>
      <c r="D335" s="144" t="s">
        <v>143</v>
      </c>
      <c r="E335" s="145" t="s">
        <v>1</v>
      </c>
      <c r="F335" s="146" t="s">
        <v>3716</v>
      </c>
      <c r="H335" s="147">
        <v>13.2</v>
      </c>
      <c r="L335" s="143"/>
      <c r="M335" s="148"/>
      <c r="T335" s="149"/>
      <c r="AT335" s="145" t="s">
        <v>143</v>
      </c>
      <c r="AU335" s="145" t="s">
        <v>81</v>
      </c>
      <c r="AV335" s="12" t="s">
        <v>81</v>
      </c>
      <c r="AW335" s="12" t="s">
        <v>27</v>
      </c>
      <c r="AX335" s="12" t="s">
        <v>71</v>
      </c>
      <c r="AY335" s="145" t="s">
        <v>135</v>
      </c>
    </row>
    <row r="336" spans="2:65" s="12" customFormat="1">
      <c r="B336" s="143"/>
      <c r="D336" s="144" t="s">
        <v>143</v>
      </c>
      <c r="E336" s="145" t="s">
        <v>1</v>
      </c>
      <c r="F336" s="146" t="s">
        <v>3717</v>
      </c>
      <c r="H336" s="147">
        <v>20.5</v>
      </c>
      <c r="L336" s="143"/>
      <c r="M336" s="148"/>
      <c r="T336" s="149"/>
      <c r="AT336" s="145" t="s">
        <v>143</v>
      </c>
      <c r="AU336" s="145" t="s">
        <v>81</v>
      </c>
      <c r="AV336" s="12" t="s">
        <v>81</v>
      </c>
      <c r="AW336" s="12" t="s">
        <v>27</v>
      </c>
      <c r="AX336" s="12" t="s">
        <v>71</v>
      </c>
      <c r="AY336" s="145" t="s">
        <v>135</v>
      </c>
    </row>
    <row r="337" spans="2:65" s="13" customFormat="1">
      <c r="B337" s="150"/>
      <c r="D337" s="144" t="s">
        <v>143</v>
      </c>
      <c r="E337" s="151" t="s">
        <v>1</v>
      </c>
      <c r="F337" s="152" t="s">
        <v>174</v>
      </c>
      <c r="H337" s="153">
        <v>54.5</v>
      </c>
      <c r="L337" s="150"/>
      <c r="M337" s="154"/>
      <c r="T337" s="155"/>
      <c r="AT337" s="151" t="s">
        <v>143</v>
      </c>
      <c r="AU337" s="151" t="s">
        <v>81</v>
      </c>
      <c r="AV337" s="13" t="s">
        <v>141</v>
      </c>
      <c r="AW337" s="13" t="s">
        <v>27</v>
      </c>
      <c r="AX337" s="13" t="s">
        <v>79</v>
      </c>
      <c r="AY337" s="151" t="s">
        <v>135</v>
      </c>
    </row>
    <row r="338" spans="2:65" s="1" customFormat="1" ht="16.5" customHeight="1">
      <c r="B338" s="129"/>
      <c r="C338" s="161" t="s">
        <v>718</v>
      </c>
      <c r="D338" s="161" t="s">
        <v>212</v>
      </c>
      <c r="E338" s="162" t="s">
        <v>3718</v>
      </c>
      <c r="F338" s="163" t="s">
        <v>3719</v>
      </c>
      <c r="G338" s="164" t="s">
        <v>188</v>
      </c>
      <c r="H338" s="165">
        <v>18.399999999999999</v>
      </c>
      <c r="I338" s="166"/>
      <c r="J338" s="166">
        <f>ROUND(I338*H338,2)</f>
        <v>0</v>
      </c>
      <c r="K338" s="167"/>
      <c r="L338" s="168"/>
      <c r="M338" s="169" t="s">
        <v>1</v>
      </c>
      <c r="N338" s="170" t="s">
        <v>36</v>
      </c>
      <c r="O338" s="139">
        <v>0</v>
      </c>
      <c r="P338" s="139">
        <f>O338*H338</f>
        <v>0</v>
      </c>
      <c r="Q338" s="139">
        <v>0</v>
      </c>
      <c r="R338" s="139">
        <f>Q338*H338</f>
        <v>0</v>
      </c>
      <c r="S338" s="139">
        <v>0</v>
      </c>
      <c r="T338" s="140">
        <f>S338*H338</f>
        <v>0</v>
      </c>
      <c r="AR338" s="141" t="s">
        <v>175</v>
      </c>
      <c r="AT338" s="141" t="s">
        <v>212</v>
      </c>
      <c r="AU338" s="141" t="s">
        <v>81</v>
      </c>
      <c r="AY338" s="17" t="s">
        <v>135</v>
      </c>
      <c r="BE338" s="142">
        <f>IF(N338="základní",J338,0)</f>
        <v>0</v>
      </c>
      <c r="BF338" s="142">
        <f>IF(N338="snížená",J338,0)</f>
        <v>0</v>
      </c>
      <c r="BG338" s="142">
        <f>IF(N338="zákl. přenesená",J338,0)</f>
        <v>0</v>
      </c>
      <c r="BH338" s="142">
        <f>IF(N338="sníž. přenesená",J338,0)</f>
        <v>0</v>
      </c>
      <c r="BI338" s="142">
        <f>IF(N338="nulová",J338,0)</f>
        <v>0</v>
      </c>
      <c r="BJ338" s="17" t="s">
        <v>79</v>
      </c>
      <c r="BK338" s="142">
        <f>ROUND(I338*H338,2)</f>
        <v>0</v>
      </c>
      <c r="BL338" s="17" t="s">
        <v>141</v>
      </c>
      <c r="BM338" s="141" t="s">
        <v>3720</v>
      </c>
    </row>
    <row r="339" spans="2:65" s="12" customFormat="1">
      <c r="B339" s="143"/>
      <c r="D339" s="144" t="s">
        <v>143</v>
      </c>
      <c r="E339" s="145" t="s">
        <v>1</v>
      </c>
      <c r="F339" s="146" t="s">
        <v>3721</v>
      </c>
      <c r="H339" s="147">
        <v>1.6</v>
      </c>
      <c r="L339" s="143"/>
      <c r="M339" s="148"/>
      <c r="T339" s="149"/>
      <c r="AT339" s="145" t="s">
        <v>143</v>
      </c>
      <c r="AU339" s="145" t="s">
        <v>81</v>
      </c>
      <c r="AV339" s="12" t="s">
        <v>81</v>
      </c>
      <c r="AW339" s="12" t="s">
        <v>27</v>
      </c>
      <c r="AX339" s="12" t="s">
        <v>71</v>
      </c>
      <c r="AY339" s="145" t="s">
        <v>135</v>
      </c>
    </row>
    <row r="340" spans="2:65" s="12" customFormat="1">
      <c r="B340" s="143"/>
      <c r="D340" s="144" t="s">
        <v>143</v>
      </c>
      <c r="E340" s="145" t="s">
        <v>1</v>
      </c>
      <c r="F340" s="146" t="s">
        <v>3722</v>
      </c>
      <c r="H340" s="147">
        <v>1.6</v>
      </c>
      <c r="L340" s="143"/>
      <c r="M340" s="148"/>
      <c r="T340" s="149"/>
      <c r="AT340" s="145" t="s">
        <v>143</v>
      </c>
      <c r="AU340" s="145" t="s">
        <v>81</v>
      </c>
      <c r="AV340" s="12" t="s">
        <v>81</v>
      </c>
      <c r="AW340" s="12" t="s">
        <v>27</v>
      </c>
      <c r="AX340" s="12" t="s">
        <v>71</v>
      </c>
      <c r="AY340" s="145" t="s">
        <v>135</v>
      </c>
    </row>
    <row r="341" spans="2:65" s="12" customFormat="1">
      <c r="B341" s="143"/>
      <c r="D341" s="144" t="s">
        <v>143</v>
      </c>
      <c r="E341" s="145" t="s">
        <v>1</v>
      </c>
      <c r="F341" s="146" t="s">
        <v>3723</v>
      </c>
      <c r="H341" s="147">
        <v>2.2000000000000002</v>
      </c>
      <c r="L341" s="143"/>
      <c r="M341" s="148"/>
      <c r="T341" s="149"/>
      <c r="AT341" s="145" t="s">
        <v>143</v>
      </c>
      <c r="AU341" s="145" t="s">
        <v>81</v>
      </c>
      <c r="AV341" s="12" t="s">
        <v>81</v>
      </c>
      <c r="AW341" s="12" t="s">
        <v>27</v>
      </c>
      <c r="AX341" s="12" t="s">
        <v>71</v>
      </c>
      <c r="AY341" s="145" t="s">
        <v>135</v>
      </c>
    </row>
    <row r="342" spans="2:65" s="12" customFormat="1">
      <c r="B342" s="143"/>
      <c r="D342" s="144" t="s">
        <v>143</v>
      </c>
      <c r="E342" s="145" t="s">
        <v>1</v>
      </c>
      <c r="F342" s="146" t="s">
        <v>3724</v>
      </c>
      <c r="H342" s="147">
        <v>13</v>
      </c>
      <c r="L342" s="143"/>
      <c r="M342" s="148"/>
      <c r="T342" s="149"/>
      <c r="AT342" s="145" t="s">
        <v>143</v>
      </c>
      <c r="AU342" s="145" t="s">
        <v>81</v>
      </c>
      <c r="AV342" s="12" t="s">
        <v>81</v>
      </c>
      <c r="AW342" s="12" t="s">
        <v>27</v>
      </c>
      <c r="AX342" s="12" t="s">
        <v>71</v>
      </c>
      <c r="AY342" s="145" t="s">
        <v>135</v>
      </c>
    </row>
    <row r="343" spans="2:65" s="13" customFormat="1">
      <c r="B343" s="150"/>
      <c r="D343" s="144" t="s">
        <v>143</v>
      </c>
      <c r="E343" s="151" t="s">
        <v>1</v>
      </c>
      <c r="F343" s="152" t="s">
        <v>174</v>
      </c>
      <c r="H343" s="153">
        <v>18.399999999999999</v>
      </c>
      <c r="L343" s="150"/>
      <c r="M343" s="154"/>
      <c r="T343" s="155"/>
      <c r="AT343" s="151" t="s">
        <v>143</v>
      </c>
      <c r="AU343" s="151" t="s">
        <v>81</v>
      </c>
      <c r="AV343" s="13" t="s">
        <v>141</v>
      </c>
      <c r="AW343" s="13" t="s">
        <v>27</v>
      </c>
      <c r="AX343" s="13" t="s">
        <v>79</v>
      </c>
      <c r="AY343" s="151" t="s">
        <v>135</v>
      </c>
    </row>
    <row r="344" spans="2:65" s="1" customFormat="1" ht="24.15" customHeight="1">
      <c r="B344" s="129"/>
      <c r="C344" s="130" t="s">
        <v>732</v>
      </c>
      <c r="D344" s="130" t="s">
        <v>137</v>
      </c>
      <c r="E344" s="131" t="s">
        <v>757</v>
      </c>
      <c r="F344" s="132" t="s">
        <v>758</v>
      </c>
      <c r="G344" s="133" t="s">
        <v>188</v>
      </c>
      <c r="H344" s="134">
        <v>67.5</v>
      </c>
      <c r="I344" s="135"/>
      <c r="J344" s="135">
        <f>ROUND(I344*H344,2)</f>
        <v>0</v>
      </c>
      <c r="K344" s="136"/>
      <c r="L344" s="29"/>
      <c r="M344" s="137" t="s">
        <v>1</v>
      </c>
      <c r="N344" s="138" t="s">
        <v>36</v>
      </c>
      <c r="O344" s="139">
        <v>0.379</v>
      </c>
      <c r="P344" s="139">
        <f>O344*H344</f>
        <v>25.5825</v>
      </c>
      <c r="Q344" s="139">
        <v>0.11046</v>
      </c>
      <c r="R344" s="139">
        <f>Q344*H344</f>
        <v>7.4560500000000003</v>
      </c>
      <c r="S344" s="139">
        <v>0</v>
      </c>
      <c r="T344" s="140">
        <f>S344*H344</f>
        <v>0</v>
      </c>
      <c r="AR344" s="141" t="s">
        <v>141</v>
      </c>
      <c r="AT344" s="141" t="s">
        <v>137</v>
      </c>
      <c r="AU344" s="141" t="s">
        <v>81</v>
      </c>
      <c r="AY344" s="17" t="s">
        <v>135</v>
      </c>
      <c r="BE344" s="142">
        <f>IF(N344="základní",J344,0)</f>
        <v>0</v>
      </c>
      <c r="BF344" s="142">
        <f>IF(N344="snížená",J344,0)</f>
        <v>0</v>
      </c>
      <c r="BG344" s="142">
        <f>IF(N344="zákl. přenesená",J344,0)</f>
        <v>0</v>
      </c>
      <c r="BH344" s="142">
        <f>IF(N344="sníž. přenesená",J344,0)</f>
        <v>0</v>
      </c>
      <c r="BI344" s="142">
        <f>IF(N344="nulová",J344,0)</f>
        <v>0</v>
      </c>
      <c r="BJ344" s="17" t="s">
        <v>79</v>
      </c>
      <c r="BK344" s="142">
        <f>ROUND(I344*H344,2)</f>
        <v>0</v>
      </c>
      <c r="BL344" s="17" t="s">
        <v>141</v>
      </c>
      <c r="BM344" s="141" t="s">
        <v>3725</v>
      </c>
    </row>
    <row r="345" spans="2:65" s="12" customFormat="1">
      <c r="B345" s="143"/>
      <c r="D345" s="144" t="s">
        <v>143</v>
      </c>
      <c r="E345" s="145" t="s">
        <v>1</v>
      </c>
      <c r="F345" s="146" t="s">
        <v>3714</v>
      </c>
      <c r="H345" s="147">
        <v>14.4</v>
      </c>
      <c r="L345" s="143"/>
      <c r="M345" s="148"/>
      <c r="T345" s="149"/>
      <c r="AT345" s="145" t="s">
        <v>143</v>
      </c>
      <c r="AU345" s="145" t="s">
        <v>81</v>
      </c>
      <c r="AV345" s="12" t="s">
        <v>81</v>
      </c>
      <c r="AW345" s="12" t="s">
        <v>27</v>
      </c>
      <c r="AX345" s="12" t="s">
        <v>71</v>
      </c>
      <c r="AY345" s="145" t="s">
        <v>135</v>
      </c>
    </row>
    <row r="346" spans="2:65" s="12" customFormat="1">
      <c r="B346" s="143"/>
      <c r="D346" s="144" t="s">
        <v>143</v>
      </c>
      <c r="E346" s="145" t="s">
        <v>1</v>
      </c>
      <c r="F346" s="146" t="s">
        <v>3715</v>
      </c>
      <c r="H346" s="147">
        <v>6.4</v>
      </c>
      <c r="L346" s="143"/>
      <c r="M346" s="148"/>
      <c r="T346" s="149"/>
      <c r="AT346" s="145" t="s">
        <v>143</v>
      </c>
      <c r="AU346" s="145" t="s">
        <v>81</v>
      </c>
      <c r="AV346" s="12" t="s">
        <v>81</v>
      </c>
      <c r="AW346" s="12" t="s">
        <v>27</v>
      </c>
      <c r="AX346" s="12" t="s">
        <v>71</v>
      </c>
      <c r="AY346" s="145" t="s">
        <v>135</v>
      </c>
    </row>
    <row r="347" spans="2:65" s="12" customFormat="1">
      <c r="B347" s="143"/>
      <c r="D347" s="144" t="s">
        <v>143</v>
      </c>
      <c r="E347" s="145" t="s">
        <v>1</v>
      </c>
      <c r="F347" s="146" t="s">
        <v>3716</v>
      </c>
      <c r="H347" s="147">
        <v>13.2</v>
      </c>
      <c r="L347" s="143"/>
      <c r="M347" s="148"/>
      <c r="T347" s="149"/>
      <c r="AT347" s="145" t="s">
        <v>143</v>
      </c>
      <c r="AU347" s="145" t="s">
        <v>81</v>
      </c>
      <c r="AV347" s="12" t="s">
        <v>81</v>
      </c>
      <c r="AW347" s="12" t="s">
        <v>27</v>
      </c>
      <c r="AX347" s="12" t="s">
        <v>71</v>
      </c>
      <c r="AY347" s="145" t="s">
        <v>135</v>
      </c>
    </row>
    <row r="348" spans="2:65" s="12" customFormat="1">
      <c r="B348" s="143"/>
      <c r="D348" s="144" t="s">
        <v>143</v>
      </c>
      <c r="E348" s="145" t="s">
        <v>1</v>
      </c>
      <c r="F348" s="146" t="s">
        <v>3710</v>
      </c>
      <c r="H348" s="147">
        <v>33.5</v>
      </c>
      <c r="L348" s="143"/>
      <c r="M348" s="148"/>
      <c r="T348" s="149"/>
      <c r="AT348" s="145" t="s">
        <v>143</v>
      </c>
      <c r="AU348" s="145" t="s">
        <v>81</v>
      </c>
      <c r="AV348" s="12" t="s">
        <v>81</v>
      </c>
      <c r="AW348" s="12" t="s">
        <v>27</v>
      </c>
      <c r="AX348" s="12" t="s">
        <v>71</v>
      </c>
      <c r="AY348" s="145" t="s">
        <v>135</v>
      </c>
    </row>
    <row r="349" spans="2:65" s="13" customFormat="1">
      <c r="B349" s="150"/>
      <c r="D349" s="144" t="s">
        <v>143</v>
      </c>
      <c r="E349" s="151" t="s">
        <v>1</v>
      </c>
      <c r="F349" s="152" t="s">
        <v>174</v>
      </c>
      <c r="H349" s="153">
        <v>67.5</v>
      </c>
      <c r="L349" s="150"/>
      <c r="M349" s="154"/>
      <c r="T349" s="155"/>
      <c r="AT349" s="151" t="s">
        <v>143</v>
      </c>
      <c r="AU349" s="151" t="s">
        <v>81</v>
      </c>
      <c r="AV349" s="13" t="s">
        <v>141</v>
      </c>
      <c r="AW349" s="13" t="s">
        <v>27</v>
      </c>
      <c r="AX349" s="13" t="s">
        <v>79</v>
      </c>
      <c r="AY349" s="151" t="s">
        <v>135</v>
      </c>
    </row>
    <row r="350" spans="2:65" s="1" customFormat="1" ht="16.5" customHeight="1">
      <c r="B350" s="129"/>
      <c r="C350" s="130" t="s">
        <v>739</v>
      </c>
      <c r="D350" s="130" t="s">
        <v>137</v>
      </c>
      <c r="E350" s="131" t="s">
        <v>763</v>
      </c>
      <c r="F350" s="132" t="s">
        <v>764</v>
      </c>
      <c r="G350" s="133" t="s">
        <v>140</v>
      </c>
      <c r="H350" s="134">
        <v>31.05</v>
      </c>
      <c r="I350" s="135"/>
      <c r="J350" s="135">
        <f>ROUND(I350*H350,2)</f>
        <v>0</v>
      </c>
      <c r="K350" s="136"/>
      <c r="L350" s="29"/>
      <c r="M350" s="137" t="s">
        <v>1</v>
      </c>
      <c r="N350" s="138" t="s">
        <v>36</v>
      </c>
      <c r="O350" s="139">
        <v>0.83899999999999997</v>
      </c>
      <c r="P350" s="139">
        <f>O350*H350</f>
        <v>26.05095</v>
      </c>
      <c r="Q350" s="139">
        <v>6.5799999999999999E-3</v>
      </c>
      <c r="R350" s="139">
        <f>Q350*H350</f>
        <v>0.20430899999999999</v>
      </c>
      <c r="S350" s="139">
        <v>0</v>
      </c>
      <c r="T350" s="140">
        <f>S350*H350</f>
        <v>0</v>
      </c>
      <c r="AR350" s="141" t="s">
        <v>141</v>
      </c>
      <c r="AT350" s="141" t="s">
        <v>137</v>
      </c>
      <c r="AU350" s="141" t="s">
        <v>81</v>
      </c>
      <c r="AY350" s="17" t="s">
        <v>135</v>
      </c>
      <c r="BE350" s="142">
        <f>IF(N350="základní",J350,0)</f>
        <v>0</v>
      </c>
      <c r="BF350" s="142">
        <f>IF(N350="snížená",J350,0)</f>
        <v>0</v>
      </c>
      <c r="BG350" s="142">
        <f>IF(N350="zákl. přenesená",J350,0)</f>
        <v>0</v>
      </c>
      <c r="BH350" s="142">
        <f>IF(N350="sníž. přenesená",J350,0)</f>
        <v>0</v>
      </c>
      <c r="BI350" s="142">
        <f>IF(N350="nulová",J350,0)</f>
        <v>0</v>
      </c>
      <c r="BJ350" s="17" t="s">
        <v>79</v>
      </c>
      <c r="BK350" s="142">
        <f>ROUND(I350*H350,2)</f>
        <v>0</v>
      </c>
      <c r="BL350" s="17" t="s">
        <v>141</v>
      </c>
      <c r="BM350" s="141" t="s">
        <v>3726</v>
      </c>
    </row>
    <row r="351" spans="2:65" s="12" customFormat="1">
      <c r="B351" s="143"/>
      <c r="D351" s="144" t="s">
        <v>143</v>
      </c>
      <c r="E351" s="145" t="s">
        <v>1</v>
      </c>
      <c r="F351" s="146" t="s">
        <v>3727</v>
      </c>
      <c r="H351" s="147">
        <v>6.6239999999999997</v>
      </c>
      <c r="L351" s="143"/>
      <c r="M351" s="148"/>
      <c r="T351" s="149"/>
      <c r="AT351" s="145" t="s">
        <v>143</v>
      </c>
      <c r="AU351" s="145" t="s">
        <v>81</v>
      </c>
      <c r="AV351" s="12" t="s">
        <v>81</v>
      </c>
      <c r="AW351" s="12" t="s">
        <v>27</v>
      </c>
      <c r="AX351" s="12" t="s">
        <v>71</v>
      </c>
      <c r="AY351" s="145" t="s">
        <v>135</v>
      </c>
    </row>
    <row r="352" spans="2:65" s="12" customFormat="1">
      <c r="B352" s="143"/>
      <c r="D352" s="144" t="s">
        <v>143</v>
      </c>
      <c r="E352" s="145" t="s">
        <v>1</v>
      </c>
      <c r="F352" s="146" t="s">
        <v>3728</v>
      </c>
      <c r="H352" s="147">
        <v>2.944</v>
      </c>
      <c r="L352" s="143"/>
      <c r="M352" s="148"/>
      <c r="T352" s="149"/>
      <c r="AT352" s="145" t="s">
        <v>143</v>
      </c>
      <c r="AU352" s="145" t="s">
        <v>81</v>
      </c>
      <c r="AV352" s="12" t="s">
        <v>81</v>
      </c>
      <c r="AW352" s="12" t="s">
        <v>27</v>
      </c>
      <c r="AX352" s="12" t="s">
        <v>71</v>
      </c>
      <c r="AY352" s="145" t="s">
        <v>135</v>
      </c>
    </row>
    <row r="353" spans="2:65" s="12" customFormat="1">
      <c r="B353" s="143"/>
      <c r="D353" s="144" t="s">
        <v>143</v>
      </c>
      <c r="E353" s="145" t="s">
        <v>1</v>
      </c>
      <c r="F353" s="146" t="s">
        <v>3729</v>
      </c>
      <c r="H353" s="147">
        <v>6.0720000000000001</v>
      </c>
      <c r="L353" s="143"/>
      <c r="M353" s="148"/>
      <c r="T353" s="149"/>
      <c r="AT353" s="145" t="s">
        <v>143</v>
      </c>
      <c r="AU353" s="145" t="s">
        <v>81</v>
      </c>
      <c r="AV353" s="12" t="s">
        <v>81</v>
      </c>
      <c r="AW353" s="12" t="s">
        <v>27</v>
      </c>
      <c r="AX353" s="12" t="s">
        <v>71</v>
      </c>
      <c r="AY353" s="145" t="s">
        <v>135</v>
      </c>
    </row>
    <row r="354" spans="2:65" s="12" customFormat="1">
      <c r="B354" s="143"/>
      <c r="D354" s="144" t="s">
        <v>143</v>
      </c>
      <c r="E354" s="145" t="s">
        <v>1</v>
      </c>
      <c r="F354" s="146" t="s">
        <v>3730</v>
      </c>
      <c r="H354" s="147">
        <v>15.41</v>
      </c>
      <c r="L354" s="143"/>
      <c r="M354" s="148"/>
      <c r="T354" s="149"/>
      <c r="AT354" s="145" t="s">
        <v>143</v>
      </c>
      <c r="AU354" s="145" t="s">
        <v>81</v>
      </c>
      <c r="AV354" s="12" t="s">
        <v>81</v>
      </c>
      <c r="AW354" s="12" t="s">
        <v>27</v>
      </c>
      <c r="AX354" s="12" t="s">
        <v>71</v>
      </c>
      <c r="AY354" s="145" t="s">
        <v>135</v>
      </c>
    </row>
    <row r="355" spans="2:65" s="13" customFormat="1">
      <c r="B355" s="150"/>
      <c r="D355" s="144" t="s">
        <v>143</v>
      </c>
      <c r="E355" s="151" t="s">
        <v>1</v>
      </c>
      <c r="F355" s="152" t="s">
        <v>174</v>
      </c>
      <c r="H355" s="153">
        <v>31.05</v>
      </c>
      <c r="L355" s="150"/>
      <c r="M355" s="154"/>
      <c r="T355" s="155"/>
      <c r="AT355" s="151" t="s">
        <v>143</v>
      </c>
      <c r="AU355" s="151" t="s">
        <v>81</v>
      </c>
      <c r="AV355" s="13" t="s">
        <v>141</v>
      </c>
      <c r="AW355" s="13" t="s">
        <v>27</v>
      </c>
      <c r="AX355" s="13" t="s">
        <v>79</v>
      </c>
      <c r="AY355" s="151" t="s">
        <v>135</v>
      </c>
    </row>
    <row r="356" spans="2:65" s="1" customFormat="1" ht="16.5" customHeight="1">
      <c r="B356" s="129"/>
      <c r="C356" s="130" t="s">
        <v>746</v>
      </c>
      <c r="D356" s="130" t="s">
        <v>137</v>
      </c>
      <c r="E356" s="131" t="s">
        <v>768</v>
      </c>
      <c r="F356" s="132" t="s">
        <v>769</v>
      </c>
      <c r="G356" s="133" t="s">
        <v>140</v>
      </c>
      <c r="H356" s="134">
        <v>31.05</v>
      </c>
      <c r="I356" s="135"/>
      <c r="J356" s="135">
        <f>ROUND(I356*H356,2)</f>
        <v>0</v>
      </c>
      <c r="K356" s="136"/>
      <c r="L356" s="29"/>
      <c r="M356" s="137" t="s">
        <v>1</v>
      </c>
      <c r="N356" s="138" t="s">
        <v>36</v>
      </c>
      <c r="O356" s="139">
        <v>0.26</v>
      </c>
      <c r="P356" s="139">
        <f>O356*H356</f>
        <v>8.0730000000000004</v>
      </c>
      <c r="Q356" s="139">
        <v>0</v>
      </c>
      <c r="R356" s="139">
        <f>Q356*H356</f>
        <v>0</v>
      </c>
      <c r="S356" s="139">
        <v>0</v>
      </c>
      <c r="T356" s="140">
        <f>S356*H356</f>
        <v>0</v>
      </c>
      <c r="AR356" s="141" t="s">
        <v>141</v>
      </c>
      <c r="AT356" s="141" t="s">
        <v>137</v>
      </c>
      <c r="AU356" s="141" t="s">
        <v>81</v>
      </c>
      <c r="AY356" s="17" t="s">
        <v>135</v>
      </c>
      <c r="BE356" s="142">
        <f>IF(N356="základní",J356,0)</f>
        <v>0</v>
      </c>
      <c r="BF356" s="142">
        <f>IF(N356="snížená",J356,0)</f>
        <v>0</v>
      </c>
      <c r="BG356" s="142">
        <f>IF(N356="zákl. přenesená",J356,0)</f>
        <v>0</v>
      </c>
      <c r="BH356" s="142">
        <f>IF(N356="sníž. přenesená",J356,0)</f>
        <v>0</v>
      </c>
      <c r="BI356" s="142">
        <f>IF(N356="nulová",J356,0)</f>
        <v>0</v>
      </c>
      <c r="BJ356" s="17" t="s">
        <v>79</v>
      </c>
      <c r="BK356" s="142">
        <f>ROUND(I356*H356,2)</f>
        <v>0</v>
      </c>
      <c r="BL356" s="17" t="s">
        <v>141</v>
      </c>
      <c r="BM356" s="141" t="s">
        <v>3731</v>
      </c>
    </row>
    <row r="357" spans="2:65" s="11" customFormat="1" ht="22.95" customHeight="1">
      <c r="B357" s="118"/>
      <c r="D357" s="119" t="s">
        <v>70</v>
      </c>
      <c r="E357" s="127" t="s">
        <v>158</v>
      </c>
      <c r="F357" s="127" t="s">
        <v>297</v>
      </c>
      <c r="J357" s="128">
        <f>BK357</f>
        <v>0</v>
      </c>
      <c r="L357" s="118"/>
      <c r="M357" s="122"/>
      <c r="P357" s="123">
        <f>SUM(P358:P374)</f>
        <v>436.99887700000005</v>
      </c>
      <c r="R357" s="123">
        <f>SUM(R358:R374)</f>
        <v>508.9496595</v>
      </c>
      <c r="T357" s="124">
        <f>SUM(T358:T374)</f>
        <v>0</v>
      </c>
      <c r="AR357" s="119" t="s">
        <v>79</v>
      </c>
      <c r="AT357" s="125" t="s">
        <v>70</v>
      </c>
      <c r="AU357" s="125" t="s">
        <v>79</v>
      </c>
      <c r="AY357" s="119" t="s">
        <v>135</v>
      </c>
      <c r="BK357" s="126">
        <f>SUM(BK358:BK374)</f>
        <v>0</v>
      </c>
    </row>
    <row r="358" spans="2:65" s="1" customFormat="1" ht="24.15" customHeight="1">
      <c r="B358" s="129"/>
      <c r="C358" s="130" t="s">
        <v>750</v>
      </c>
      <c r="D358" s="130" t="s">
        <v>137</v>
      </c>
      <c r="E358" s="131" t="s">
        <v>3732</v>
      </c>
      <c r="F358" s="132" t="s">
        <v>3733</v>
      </c>
      <c r="G358" s="133" t="s">
        <v>140</v>
      </c>
      <c r="H358" s="134">
        <v>23.731000000000002</v>
      </c>
      <c r="I358" s="135"/>
      <c r="J358" s="135">
        <f>ROUND(I358*H358,2)</f>
        <v>0</v>
      </c>
      <c r="K358" s="136"/>
      <c r="L358" s="29"/>
      <c r="M358" s="137" t="s">
        <v>1</v>
      </c>
      <c r="N358" s="138" t="s">
        <v>36</v>
      </c>
      <c r="O358" s="139">
        <v>2.7E-2</v>
      </c>
      <c r="P358" s="139">
        <f>O358*H358</f>
        <v>0.640737</v>
      </c>
      <c r="Q358" s="139">
        <v>0.29699999999999999</v>
      </c>
      <c r="R358" s="139">
        <f>Q358*H358</f>
        <v>7.0481069999999999</v>
      </c>
      <c r="S358" s="139">
        <v>0</v>
      </c>
      <c r="T358" s="140">
        <f>S358*H358</f>
        <v>0</v>
      </c>
      <c r="AR358" s="141" t="s">
        <v>141</v>
      </c>
      <c r="AT358" s="141" t="s">
        <v>137</v>
      </c>
      <c r="AU358" s="141" t="s">
        <v>81</v>
      </c>
      <c r="AY358" s="17" t="s">
        <v>135</v>
      </c>
      <c r="BE358" s="142">
        <f>IF(N358="základní",J358,0)</f>
        <v>0</v>
      </c>
      <c r="BF358" s="142">
        <f>IF(N358="snížená",J358,0)</f>
        <v>0</v>
      </c>
      <c r="BG358" s="142">
        <f>IF(N358="zákl. přenesená",J358,0)</f>
        <v>0</v>
      </c>
      <c r="BH358" s="142">
        <f>IF(N358="sníž. přenesená",J358,0)</f>
        <v>0</v>
      </c>
      <c r="BI358" s="142">
        <f>IF(N358="nulová",J358,0)</f>
        <v>0</v>
      </c>
      <c r="BJ358" s="17" t="s">
        <v>79</v>
      </c>
      <c r="BK358" s="142">
        <f>ROUND(I358*H358,2)</f>
        <v>0</v>
      </c>
      <c r="BL358" s="17" t="s">
        <v>141</v>
      </c>
      <c r="BM358" s="141" t="s">
        <v>3734</v>
      </c>
    </row>
    <row r="359" spans="2:65" s="12" customFormat="1">
      <c r="B359" s="143"/>
      <c r="D359" s="144" t="s">
        <v>143</v>
      </c>
      <c r="E359" s="145" t="s">
        <v>1</v>
      </c>
      <c r="F359" s="146" t="s">
        <v>3555</v>
      </c>
      <c r="H359" s="147">
        <v>4.2080000000000002</v>
      </c>
      <c r="L359" s="143"/>
      <c r="M359" s="148"/>
      <c r="T359" s="149"/>
      <c r="AT359" s="145" t="s">
        <v>143</v>
      </c>
      <c r="AU359" s="145" t="s">
        <v>81</v>
      </c>
      <c r="AV359" s="12" t="s">
        <v>81</v>
      </c>
      <c r="AW359" s="12" t="s">
        <v>27</v>
      </c>
      <c r="AX359" s="12" t="s">
        <v>71</v>
      </c>
      <c r="AY359" s="145" t="s">
        <v>135</v>
      </c>
    </row>
    <row r="360" spans="2:65" s="12" customFormat="1">
      <c r="B360" s="143"/>
      <c r="D360" s="144" t="s">
        <v>143</v>
      </c>
      <c r="E360" s="145" t="s">
        <v>1</v>
      </c>
      <c r="F360" s="146" t="s">
        <v>3556</v>
      </c>
      <c r="H360" s="147">
        <v>1.6160000000000001</v>
      </c>
      <c r="L360" s="143"/>
      <c r="M360" s="148"/>
      <c r="T360" s="149"/>
      <c r="AT360" s="145" t="s">
        <v>143</v>
      </c>
      <c r="AU360" s="145" t="s">
        <v>81</v>
      </c>
      <c r="AV360" s="12" t="s">
        <v>81</v>
      </c>
      <c r="AW360" s="12" t="s">
        <v>27</v>
      </c>
      <c r="AX360" s="12" t="s">
        <v>71</v>
      </c>
      <c r="AY360" s="145" t="s">
        <v>135</v>
      </c>
    </row>
    <row r="361" spans="2:65" s="12" customFormat="1">
      <c r="B361" s="143"/>
      <c r="D361" s="144" t="s">
        <v>143</v>
      </c>
      <c r="E361" s="145" t="s">
        <v>1</v>
      </c>
      <c r="F361" s="146" t="s">
        <v>3557</v>
      </c>
      <c r="H361" s="147">
        <v>3.5419999999999998</v>
      </c>
      <c r="L361" s="143"/>
      <c r="M361" s="148"/>
      <c r="T361" s="149"/>
      <c r="AT361" s="145" t="s">
        <v>143</v>
      </c>
      <c r="AU361" s="145" t="s">
        <v>81</v>
      </c>
      <c r="AV361" s="12" t="s">
        <v>81</v>
      </c>
      <c r="AW361" s="12" t="s">
        <v>27</v>
      </c>
      <c r="AX361" s="12" t="s">
        <v>71</v>
      </c>
      <c r="AY361" s="145" t="s">
        <v>135</v>
      </c>
    </row>
    <row r="362" spans="2:65" s="12" customFormat="1">
      <c r="B362" s="143"/>
      <c r="D362" s="144" t="s">
        <v>143</v>
      </c>
      <c r="E362" s="145" t="s">
        <v>1</v>
      </c>
      <c r="F362" s="146" t="s">
        <v>3558</v>
      </c>
      <c r="H362" s="147">
        <v>14.365</v>
      </c>
      <c r="L362" s="143"/>
      <c r="M362" s="148"/>
      <c r="T362" s="149"/>
      <c r="AT362" s="145" t="s">
        <v>143</v>
      </c>
      <c r="AU362" s="145" t="s">
        <v>81</v>
      </c>
      <c r="AV362" s="12" t="s">
        <v>81</v>
      </c>
      <c r="AW362" s="12" t="s">
        <v>27</v>
      </c>
      <c r="AX362" s="12" t="s">
        <v>71</v>
      </c>
      <c r="AY362" s="145" t="s">
        <v>135</v>
      </c>
    </row>
    <row r="363" spans="2:65" s="13" customFormat="1">
      <c r="B363" s="150"/>
      <c r="D363" s="144" t="s">
        <v>143</v>
      </c>
      <c r="E363" s="151" t="s">
        <v>1</v>
      </c>
      <c r="F363" s="152" t="s">
        <v>174</v>
      </c>
      <c r="H363" s="153">
        <v>23.731000000000002</v>
      </c>
      <c r="L363" s="150"/>
      <c r="M363" s="154"/>
      <c r="T363" s="155"/>
      <c r="AT363" s="151" t="s">
        <v>143</v>
      </c>
      <c r="AU363" s="151" t="s">
        <v>81</v>
      </c>
      <c r="AV363" s="13" t="s">
        <v>141</v>
      </c>
      <c r="AW363" s="13" t="s">
        <v>27</v>
      </c>
      <c r="AX363" s="13" t="s">
        <v>79</v>
      </c>
      <c r="AY363" s="151" t="s">
        <v>135</v>
      </c>
    </row>
    <row r="364" spans="2:65" s="1" customFormat="1" ht="16.5" customHeight="1">
      <c r="B364" s="129"/>
      <c r="C364" s="130" t="s">
        <v>756</v>
      </c>
      <c r="D364" s="130" t="s">
        <v>137</v>
      </c>
      <c r="E364" s="131" t="s">
        <v>3735</v>
      </c>
      <c r="F364" s="132" t="s">
        <v>3736</v>
      </c>
      <c r="G364" s="133" t="s">
        <v>140</v>
      </c>
      <c r="H364" s="134">
        <v>372.49</v>
      </c>
      <c r="I364" s="135"/>
      <c r="J364" s="135">
        <f>ROUND(I364*H364,2)</f>
        <v>0</v>
      </c>
      <c r="K364" s="136"/>
      <c r="L364" s="29"/>
      <c r="M364" s="137" t="s">
        <v>1</v>
      </c>
      <c r="N364" s="138" t="s">
        <v>36</v>
      </c>
      <c r="O364" s="139">
        <v>2.5999999999999999E-2</v>
      </c>
      <c r="P364" s="139">
        <f>O364*H364</f>
        <v>9.6847399999999997</v>
      </c>
      <c r="Q364" s="139">
        <v>0.34499999999999997</v>
      </c>
      <c r="R364" s="139">
        <f>Q364*H364</f>
        <v>128.50905</v>
      </c>
      <c r="S364" s="139">
        <v>0</v>
      </c>
      <c r="T364" s="140">
        <f>S364*H364</f>
        <v>0</v>
      </c>
      <c r="AR364" s="141" t="s">
        <v>141</v>
      </c>
      <c r="AT364" s="141" t="s">
        <v>137</v>
      </c>
      <c r="AU364" s="141" t="s">
        <v>81</v>
      </c>
      <c r="AY364" s="17" t="s">
        <v>135</v>
      </c>
      <c r="BE364" s="142">
        <f>IF(N364="základní",J364,0)</f>
        <v>0</v>
      </c>
      <c r="BF364" s="142">
        <f>IF(N364="snížená",J364,0)</f>
        <v>0</v>
      </c>
      <c r="BG364" s="142">
        <f>IF(N364="zákl. přenesená",J364,0)</f>
        <v>0</v>
      </c>
      <c r="BH364" s="142">
        <f>IF(N364="sníž. přenesená",J364,0)</f>
        <v>0</v>
      </c>
      <c r="BI364" s="142">
        <f>IF(N364="nulová",J364,0)</f>
        <v>0</v>
      </c>
      <c r="BJ364" s="17" t="s">
        <v>79</v>
      </c>
      <c r="BK364" s="142">
        <f>ROUND(I364*H364,2)</f>
        <v>0</v>
      </c>
      <c r="BL364" s="17" t="s">
        <v>141</v>
      </c>
      <c r="BM364" s="141" t="s">
        <v>3737</v>
      </c>
    </row>
    <row r="365" spans="2:65" s="12" customFormat="1">
      <c r="B365" s="143"/>
      <c r="D365" s="144" t="s">
        <v>143</v>
      </c>
      <c r="E365" s="145" t="s">
        <v>1</v>
      </c>
      <c r="F365" s="146" t="s">
        <v>3738</v>
      </c>
      <c r="H365" s="147">
        <v>372.49</v>
      </c>
      <c r="L365" s="143"/>
      <c r="M365" s="148"/>
      <c r="T365" s="149"/>
      <c r="AT365" s="145" t="s">
        <v>143</v>
      </c>
      <c r="AU365" s="145" t="s">
        <v>81</v>
      </c>
      <c r="AV365" s="12" t="s">
        <v>81</v>
      </c>
      <c r="AW365" s="12" t="s">
        <v>27</v>
      </c>
      <c r="AX365" s="12" t="s">
        <v>79</v>
      </c>
      <c r="AY365" s="145" t="s">
        <v>135</v>
      </c>
    </row>
    <row r="366" spans="2:65" s="1" customFormat="1" ht="16.5" customHeight="1">
      <c r="B366" s="129"/>
      <c r="C366" s="130" t="s">
        <v>762</v>
      </c>
      <c r="D366" s="130" t="s">
        <v>137</v>
      </c>
      <c r="E366" s="131" t="s">
        <v>3739</v>
      </c>
      <c r="F366" s="132" t="s">
        <v>3740</v>
      </c>
      <c r="G366" s="133" t="s">
        <v>140</v>
      </c>
      <c r="H366" s="134">
        <v>369</v>
      </c>
      <c r="I366" s="135"/>
      <c r="J366" s="135">
        <f>ROUND(I366*H366,2)</f>
        <v>0</v>
      </c>
      <c r="K366" s="136"/>
      <c r="L366" s="29"/>
      <c r="M366" s="137" t="s">
        <v>1</v>
      </c>
      <c r="N366" s="138" t="s">
        <v>36</v>
      </c>
      <c r="O366" s="139">
        <v>3.1E-2</v>
      </c>
      <c r="P366" s="139">
        <f>O366*H366</f>
        <v>11.439</v>
      </c>
      <c r="Q366" s="139">
        <v>0.57499999999999996</v>
      </c>
      <c r="R366" s="139">
        <f>Q366*H366</f>
        <v>212.17499999999998</v>
      </c>
      <c r="S366" s="139">
        <v>0</v>
      </c>
      <c r="T366" s="140">
        <f>S366*H366</f>
        <v>0</v>
      </c>
      <c r="AR366" s="141" t="s">
        <v>141</v>
      </c>
      <c r="AT366" s="141" t="s">
        <v>137</v>
      </c>
      <c r="AU366" s="141" t="s">
        <v>81</v>
      </c>
      <c r="AY366" s="17" t="s">
        <v>135</v>
      </c>
      <c r="BE366" s="142">
        <f>IF(N366="základní",J366,0)</f>
        <v>0</v>
      </c>
      <c r="BF366" s="142">
        <f>IF(N366="snížená",J366,0)</f>
        <v>0</v>
      </c>
      <c r="BG366" s="142">
        <f>IF(N366="zákl. přenesená",J366,0)</f>
        <v>0</v>
      </c>
      <c r="BH366" s="142">
        <f>IF(N366="sníž. přenesená",J366,0)</f>
        <v>0</v>
      </c>
      <c r="BI366" s="142">
        <f>IF(N366="nulová",J366,0)</f>
        <v>0</v>
      </c>
      <c r="BJ366" s="17" t="s">
        <v>79</v>
      </c>
      <c r="BK366" s="142">
        <f>ROUND(I366*H366,2)</f>
        <v>0</v>
      </c>
      <c r="BL366" s="17" t="s">
        <v>141</v>
      </c>
      <c r="BM366" s="141" t="s">
        <v>3741</v>
      </c>
    </row>
    <row r="367" spans="2:65" s="12" customFormat="1">
      <c r="B367" s="143"/>
      <c r="D367" s="144" t="s">
        <v>143</v>
      </c>
      <c r="E367" s="145" t="s">
        <v>1</v>
      </c>
      <c r="F367" s="146" t="s">
        <v>3742</v>
      </c>
      <c r="H367" s="147">
        <v>369</v>
      </c>
      <c r="L367" s="143"/>
      <c r="M367" s="148"/>
      <c r="T367" s="149"/>
      <c r="AT367" s="145" t="s">
        <v>143</v>
      </c>
      <c r="AU367" s="145" t="s">
        <v>81</v>
      </c>
      <c r="AV367" s="12" t="s">
        <v>81</v>
      </c>
      <c r="AW367" s="12" t="s">
        <v>27</v>
      </c>
      <c r="AX367" s="12" t="s">
        <v>79</v>
      </c>
      <c r="AY367" s="145" t="s">
        <v>135</v>
      </c>
    </row>
    <row r="368" spans="2:65" s="1" customFormat="1" ht="24.15" customHeight="1">
      <c r="B368" s="129"/>
      <c r="C368" s="130" t="s">
        <v>767</v>
      </c>
      <c r="D368" s="130" t="s">
        <v>137</v>
      </c>
      <c r="E368" s="131" t="s">
        <v>3743</v>
      </c>
      <c r="F368" s="132" t="s">
        <v>3744</v>
      </c>
      <c r="G368" s="133" t="s">
        <v>140</v>
      </c>
      <c r="H368" s="134">
        <v>372.49</v>
      </c>
      <c r="I368" s="135"/>
      <c r="J368" s="135">
        <f>ROUND(I368*H368,2)</f>
        <v>0</v>
      </c>
      <c r="K368" s="136"/>
      <c r="L368" s="29"/>
      <c r="M368" s="137" t="s">
        <v>1</v>
      </c>
      <c r="N368" s="138" t="s">
        <v>36</v>
      </c>
      <c r="O368" s="139">
        <v>0.56000000000000005</v>
      </c>
      <c r="P368" s="139">
        <f>O368*H368</f>
        <v>208.59440000000004</v>
      </c>
      <c r="Q368" s="139">
        <v>8.4250000000000005E-2</v>
      </c>
      <c r="R368" s="139">
        <f>Q368*H368</f>
        <v>31.382282500000002</v>
      </c>
      <c r="S368" s="139">
        <v>0</v>
      </c>
      <c r="T368" s="140">
        <f>S368*H368</f>
        <v>0</v>
      </c>
      <c r="AR368" s="141" t="s">
        <v>141</v>
      </c>
      <c r="AT368" s="141" t="s">
        <v>137</v>
      </c>
      <c r="AU368" s="141" t="s">
        <v>81</v>
      </c>
      <c r="AY368" s="17" t="s">
        <v>135</v>
      </c>
      <c r="BE368" s="142">
        <f>IF(N368="základní",J368,0)</f>
        <v>0</v>
      </c>
      <c r="BF368" s="142">
        <f>IF(N368="snížená",J368,0)</f>
        <v>0</v>
      </c>
      <c r="BG368" s="142">
        <f>IF(N368="zákl. přenesená",J368,0)</f>
        <v>0</v>
      </c>
      <c r="BH368" s="142">
        <f>IF(N368="sníž. přenesená",J368,0)</f>
        <v>0</v>
      </c>
      <c r="BI368" s="142">
        <f>IF(N368="nulová",J368,0)</f>
        <v>0</v>
      </c>
      <c r="BJ368" s="17" t="s">
        <v>79</v>
      </c>
      <c r="BK368" s="142">
        <f>ROUND(I368*H368,2)</f>
        <v>0</v>
      </c>
      <c r="BL368" s="17" t="s">
        <v>141</v>
      </c>
      <c r="BM368" s="141" t="s">
        <v>3745</v>
      </c>
    </row>
    <row r="369" spans="2:65" s="12" customFormat="1" ht="20.399999999999999">
      <c r="B369" s="143"/>
      <c r="D369" s="144" t="s">
        <v>143</v>
      </c>
      <c r="E369" s="145" t="s">
        <v>1</v>
      </c>
      <c r="F369" s="146" t="s">
        <v>3746</v>
      </c>
      <c r="H369" s="147">
        <v>372.49</v>
      </c>
      <c r="L369" s="143"/>
      <c r="M369" s="148"/>
      <c r="T369" s="149"/>
      <c r="AT369" s="145" t="s">
        <v>143</v>
      </c>
      <c r="AU369" s="145" t="s">
        <v>81</v>
      </c>
      <c r="AV369" s="12" t="s">
        <v>81</v>
      </c>
      <c r="AW369" s="12" t="s">
        <v>27</v>
      </c>
      <c r="AX369" s="12" t="s">
        <v>79</v>
      </c>
      <c r="AY369" s="145" t="s">
        <v>135</v>
      </c>
    </row>
    <row r="370" spans="2:65" s="1" customFormat="1" ht="16.5" customHeight="1">
      <c r="B370" s="129"/>
      <c r="C370" s="161" t="s">
        <v>771</v>
      </c>
      <c r="D370" s="161" t="s">
        <v>212</v>
      </c>
      <c r="E370" s="162" t="s">
        <v>3747</v>
      </c>
      <c r="F370" s="163" t="s">
        <v>3748</v>
      </c>
      <c r="G370" s="164" t="s">
        <v>140</v>
      </c>
      <c r="H370" s="165">
        <v>369.49</v>
      </c>
      <c r="I370" s="166"/>
      <c r="J370" s="166">
        <f>ROUND(I370*H370,2)</f>
        <v>0</v>
      </c>
      <c r="K370" s="167"/>
      <c r="L370" s="168"/>
      <c r="M370" s="169" t="s">
        <v>1</v>
      </c>
      <c r="N370" s="170" t="s">
        <v>36</v>
      </c>
      <c r="O370" s="139">
        <v>0</v>
      </c>
      <c r="P370" s="139">
        <f>O370*H370</f>
        <v>0</v>
      </c>
      <c r="Q370" s="139">
        <v>0.113</v>
      </c>
      <c r="R370" s="139">
        <f>Q370*H370</f>
        <v>41.752369999999999</v>
      </c>
      <c r="S370" s="139">
        <v>0</v>
      </c>
      <c r="T370" s="140">
        <f>S370*H370</f>
        <v>0</v>
      </c>
      <c r="AR370" s="141" t="s">
        <v>175</v>
      </c>
      <c r="AT370" s="141" t="s">
        <v>212</v>
      </c>
      <c r="AU370" s="141" t="s">
        <v>81</v>
      </c>
      <c r="AY370" s="17" t="s">
        <v>135</v>
      </c>
      <c r="BE370" s="142">
        <f>IF(N370="základní",J370,0)</f>
        <v>0</v>
      </c>
      <c r="BF370" s="142">
        <f>IF(N370="snížená",J370,0)</f>
        <v>0</v>
      </c>
      <c r="BG370" s="142">
        <f>IF(N370="zákl. přenesená",J370,0)</f>
        <v>0</v>
      </c>
      <c r="BH370" s="142">
        <f>IF(N370="sníž. přenesená",J370,0)</f>
        <v>0</v>
      </c>
      <c r="BI370" s="142">
        <f>IF(N370="nulová",J370,0)</f>
        <v>0</v>
      </c>
      <c r="BJ370" s="17" t="s">
        <v>79</v>
      </c>
      <c r="BK370" s="142">
        <f>ROUND(I370*H370,2)</f>
        <v>0</v>
      </c>
      <c r="BL370" s="17" t="s">
        <v>141</v>
      </c>
      <c r="BM370" s="141" t="s">
        <v>3749</v>
      </c>
    </row>
    <row r="371" spans="2:65" s="1" customFormat="1" ht="24.15" customHeight="1">
      <c r="B371" s="129"/>
      <c r="C371" s="161" t="s">
        <v>776</v>
      </c>
      <c r="D371" s="161" t="s">
        <v>212</v>
      </c>
      <c r="E371" s="162" t="s">
        <v>3750</v>
      </c>
      <c r="F371" s="163" t="s">
        <v>3751</v>
      </c>
      <c r="G371" s="164" t="s">
        <v>140</v>
      </c>
      <c r="H371" s="165">
        <v>3</v>
      </c>
      <c r="I371" s="166"/>
      <c r="J371" s="166">
        <f>ROUND(I371*H371,2)</f>
        <v>0</v>
      </c>
      <c r="K371" s="167"/>
      <c r="L371" s="168"/>
      <c r="M371" s="169" t="s">
        <v>1</v>
      </c>
      <c r="N371" s="170" t="s">
        <v>36</v>
      </c>
      <c r="O371" s="139">
        <v>0</v>
      </c>
      <c r="P371" s="139">
        <f>O371*H371</f>
        <v>0</v>
      </c>
      <c r="Q371" s="139">
        <v>0.13</v>
      </c>
      <c r="R371" s="139">
        <f>Q371*H371</f>
        <v>0.39</v>
      </c>
      <c r="S371" s="139">
        <v>0</v>
      </c>
      <c r="T371" s="140">
        <f>S371*H371</f>
        <v>0</v>
      </c>
      <c r="AR371" s="141" t="s">
        <v>175</v>
      </c>
      <c r="AT371" s="141" t="s">
        <v>212</v>
      </c>
      <c r="AU371" s="141" t="s">
        <v>81</v>
      </c>
      <c r="AY371" s="17" t="s">
        <v>135</v>
      </c>
      <c r="BE371" s="142">
        <f>IF(N371="základní",J371,0)</f>
        <v>0</v>
      </c>
      <c r="BF371" s="142">
        <f>IF(N371="snížená",J371,0)</f>
        <v>0</v>
      </c>
      <c r="BG371" s="142">
        <f>IF(N371="zákl. přenesená",J371,0)</f>
        <v>0</v>
      </c>
      <c r="BH371" s="142">
        <f>IF(N371="sníž. přenesená",J371,0)</f>
        <v>0</v>
      </c>
      <c r="BI371" s="142">
        <f>IF(N371="nulová",J371,0)</f>
        <v>0</v>
      </c>
      <c r="BJ371" s="17" t="s">
        <v>79</v>
      </c>
      <c r="BK371" s="142">
        <f>ROUND(I371*H371,2)</f>
        <v>0</v>
      </c>
      <c r="BL371" s="17" t="s">
        <v>141</v>
      </c>
      <c r="BM371" s="141" t="s">
        <v>3752</v>
      </c>
    </row>
    <row r="372" spans="2:65" s="1" customFormat="1" ht="24.15" customHeight="1">
      <c r="B372" s="129"/>
      <c r="C372" s="130" t="s">
        <v>780</v>
      </c>
      <c r="D372" s="130" t="s">
        <v>137</v>
      </c>
      <c r="E372" s="131" t="s">
        <v>3753</v>
      </c>
      <c r="F372" s="132" t="s">
        <v>3754</v>
      </c>
      <c r="G372" s="133" t="s">
        <v>140</v>
      </c>
      <c r="H372" s="134">
        <v>369</v>
      </c>
      <c r="I372" s="135"/>
      <c r="J372" s="135">
        <f>ROUND(I372*H372,2)</f>
        <v>0</v>
      </c>
      <c r="K372" s="136"/>
      <c r="L372" s="29"/>
      <c r="M372" s="137" t="s">
        <v>1</v>
      </c>
      <c r="N372" s="138" t="s">
        <v>36</v>
      </c>
      <c r="O372" s="139">
        <v>0.56000000000000005</v>
      </c>
      <c r="P372" s="139">
        <f>O372*H372</f>
        <v>206.64000000000001</v>
      </c>
      <c r="Q372" s="139">
        <v>8.5650000000000004E-2</v>
      </c>
      <c r="R372" s="139">
        <f>Q372*H372</f>
        <v>31.604850000000003</v>
      </c>
      <c r="S372" s="139">
        <v>0</v>
      </c>
      <c r="T372" s="140">
        <f>S372*H372</f>
        <v>0</v>
      </c>
      <c r="AR372" s="141" t="s">
        <v>141</v>
      </c>
      <c r="AT372" s="141" t="s">
        <v>137</v>
      </c>
      <c r="AU372" s="141" t="s">
        <v>81</v>
      </c>
      <c r="AY372" s="17" t="s">
        <v>135</v>
      </c>
      <c r="BE372" s="142">
        <f>IF(N372="základní",J372,0)</f>
        <v>0</v>
      </c>
      <c r="BF372" s="142">
        <f>IF(N372="snížená",J372,0)</f>
        <v>0</v>
      </c>
      <c r="BG372" s="142">
        <f>IF(N372="zákl. přenesená",J372,0)</f>
        <v>0</v>
      </c>
      <c r="BH372" s="142">
        <f>IF(N372="sníž. přenesená",J372,0)</f>
        <v>0</v>
      </c>
      <c r="BI372" s="142">
        <f>IF(N372="nulová",J372,0)</f>
        <v>0</v>
      </c>
      <c r="BJ372" s="17" t="s">
        <v>79</v>
      </c>
      <c r="BK372" s="142">
        <f>ROUND(I372*H372,2)</f>
        <v>0</v>
      </c>
      <c r="BL372" s="17" t="s">
        <v>141</v>
      </c>
      <c r="BM372" s="141" t="s">
        <v>3755</v>
      </c>
    </row>
    <row r="373" spans="2:65" s="12" customFormat="1">
      <c r="B373" s="143"/>
      <c r="D373" s="144" t="s">
        <v>143</v>
      </c>
      <c r="E373" s="145" t="s">
        <v>1</v>
      </c>
      <c r="F373" s="146" t="s">
        <v>3756</v>
      </c>
      <c r="H373" s="147">
        <v>369</v>
      </c>
      <c r="L373" s="143"/>
      <c r="M373" s="148"/>
      <c r="T373" s="149"/>
      <c r="AT373" s="145" t="s">
        <v>143</v>
      </c>
      <c r="AU373" s="145" t="s">
        <v>81</v>
      </c>
      <c r="AV373" s="12" t="s">
        <v>81</v>
      </c>
      <c r="AW373" s="12" t="s">
        <v>27</v>
      </c>
      <c r="AX373" s="12" t="s">
        <v>79</v>
      </c>
      <c r="AY373" s="145" t="s">
        <v>135</v>
      </c>
    </row>
    <row r="374" spans="2:65" s="1" customFormat="1" ht="16.5" customHeight="1">
      <c r="B374" s="129"/>
      <c r="C374" s="161" t="s">
        <v>785</v>
      </c>
      <c r="D374" s="161" t="s">
        <v>212</v>
      </c>
      <c r="E374" s="162" t="s">
        <v>794</v>
      </c>
      <c r="F374" s="163" t="s">
        <v>795</v>
      </c>
      <c r="G374" s="164" t="s">
        <v>140</v>
      </c>
      <c r="H374" s="165">
        <v>369</v>
      </c>
      <c r="I374" s="166"/>
      <c r="J374" s="166">
        <f>ROUND(I374*H374,2)</f>
        <v>0</v>
      </c>
      <c r="K374" s="167"/>
      <c r="L374" s="168"/>
      <c r="M374" s="169" t="s">
        <v>1</v>
      </c>
      <c r="N374" s="170" t="s">
        <v>36</v>
      </c>
      <c r="O374" s="139">
        <v>0</v>
      </c>
      <c r="P374" s="139">
        <f>O374*H374</f>
        <v>0</v>
      </c>
      <c r="Q374" s="139">
        <v>0.152</v>
      </c>
      <c r="R374" s="139">
        <f>Q374*H374</f>
        <v>56.088000000000001</v>
      </c>
      <c r="S374" s="139">
        <v>0</v>
      </c>
      <c r="T374" s="140">
        <f>S374*H374</f>
        <v>0</v>
      </c>
      <c r="AR374" s="141" t="s">
        <v>175</v>
      </c>
      <c r="AT374" s="141" t="s">
        <v>212</v>
      </c>
      <c r="AU374" s="141" t="s">
        <v>81</v>
      </c>
      <c r="AY374" s="17" t="s">
        <v>135</v>
      </c>
      <c r="BE374" s="142">
        <f>IF(N374="základní",J374,0)</f>
        <v>0</v>
      </c>
      <c r="BF374" s="142">
        <f>IF(N374="snížená",J374,0)</f>
        <v>0</v>
      </c>
      <c r="BG374" s="142">
        <f>IF(N374="zákl. přenesená",J374,0)</f>
        <v>0</v>
      </c>
      <c r="BH374" s="142">
        <f>IF(N374="sníž. přenesená",J374,0)</f>
        <v>0</v>
      </c>
      <c r="BI374" s="142">
        <f>IF(N374="nulová",J374,0)</f>
        <v>0</v>
      </c>
      <c r="BJ374" s="17" t="s">
        <v>79</v>
      </c>
      <c r="BK374" s="142">
        <f>ROUND(I374*H374,2)</f>
        <v>0</v>
      </c>
      <c r="BL374" s="17" t="s">
        <v>141</v>
      </c>
      <c r="BM374" s="141" t="s">
        <v>3757</v>
      </c>
    </row>
    <row r="375" spans="2:65" s="11" customFormat="1" ht="22.95" customHeight="1">
      <c r="B375" s="118"/>
      <c r="D375" s="119" t="s">
        <v>70</v>
      </c>
      <c r="E375" s="127" t="s">
        <v>180</v>
      </c>
      <c r="F375" s="127" t="s">
        <v>312</v>
      </c>
      <c r="J375" s="128">
        <f>BK375</f>
        <v>0</v>
      </c>
      <c r="L375" s="118"/>
      <c r="M375" s="122"/>
      <c r="P375" s="123">
        <f>SUM(P376:P404)</f>
        <v>123.74116600000002</v>
      </c>
      <c r="R375" s="123">
        <f>SUM(R376:R404)</f>
        <v>120.50089351</v>
      </c>
      <c r="T375" s="124">
        <f>SUM(T376:T404)</f>
        <v>0</v>
      </c>
      <c r="AR375" s="119" t="s">
        <v>79</v>
      </c>
      <c r="AT375" s="125" t="s">
        <v>70</v>
      </c>
      <c r="AU375" s="125" t="s">
        <v>79</v>
      </c>
      <c r="AY375" s="119" t="s">
        <v>135</v>
      </c>
      <c r="BK375" s="126">
        <f>SUM(BK376:BK404)</f>
        <v>0</v>
      </c>
    </row>
    <row r="376" spans="2:65" s="1" customFormat="1" ht="24.15" customHeight="1">
      <c r="B376" s="129"/>
      <c r="C376" s="130" t="s">
        <v>789</v>
      </c>
      <c r="D376" s="130" t="s">
        <v>137</v>
      </c>
      <c r="E376" s="131" t="s">
        <v>3758</v>
      </c>
      <c r="F376" s="132" t="s">
        <v>3759</v>
      </c>
      <c r="G376" s="133" t="s">
        <v>153</v>
      </c>
      <c r="H376" s="134">
        <v>1</v>
      </c>
      <c r="I376" s="135"/>
      <c r="J376" s="135">
        <f t="shared" ref="J376:J383" si="0">ROUND(I376*H376,2)</f>
        <v>0</v>
      </c>
      <c r="K376" s="136"/>
      <c r="L376" s="29"/>
      <c r="M376" s="137" t="s">
        <v>1</v>
      </c>
      <c r="N376" s="138" t="s">
        <v>36</v>
      </c>
      <c r="O376" s="139">
        <v>0.2</v>
      </c>
      <c r="P376" s="139">
        <f t="shared" ref="P376:P383" si="1">O376*H376</f>
        <v>0.2</v>
      </c>
      <c r="Q376" s="139">
        <v>6.9999999999999999E-4</v>
      </c>
      <c r="R376" s="139">
        <f t="shared" ref="R376:R383" si="2">Q376*H376</f>
        <v>6.9999999999999999E-4</v>
      </c>
      <c r="S376" s="139">
        <v>0</v>
      </c>
      <c r="T376" s="140">
        <f t="shared" ref="T376:T383" si="3">S376*H376</f>
        <v>0</v>
      </c>
      <c r="AR376" s="141" t="s">
        <v>141</v>
      </c>
      <c r="AT376" s="141" t="s">
        <v>137</v>
      </c>
      <c r="AU376" s="141" t="s">
        <v>81</v>
      </c>
      <c r="AY376" s="17" t="s">
        <v>135</v>
      </c>
      <c r="BE376" s="142">
        <f t="shared" ref="BE376:BE383" si="4">IF(N376="základní",J376,0)</f>
        <v>0</v>
      </c>
      <c r="BF376" s="142">
        <f t="shared" ref="BF376:BF383" si="5">IF(N376="snížená",J376,0)</f>
        <v>0</v>
      </c>
      <c r="BG376" s="142">
        <f t="shared" ref="BG376:BG383" si="6">IF(N376="zákl. přenesená",J376,0)</f>
        <v>0</v>
      </c>
      <c r="BH376" s="142">
        <f t="shared" ref="BH376:BH383" si="7">IF(N376="sníž. přenesená",J376,0)</f>
        <v>0</v>
      </c>
      <c r="BI376" s="142">
        <f t="shared" ref="BI376:BI383" si="8">IF(N376="nulová",J376,0)</f>
        <v>0</v>
      </c>
      <c r="BJ376" s="17" t="s">
        <v>79</v>
      </c>
      <c r="BK376" s="142">
        <f t="shared" ref="BK376:BK383" si="9">ROUND(I376*H376,2)</f>
        <v>0</v>
      </c>
      <c r="BL376" s="17" t="s">
        <v>141</v>
      </c>
      <c r="BM376" s="141" t="s">
        <v>3760</v>
      </c>
    </row>
    <row r="377" spans="2:65" s="1" customFormat="1" ht="16.5" customHeight="1">
      <c r="B377" s="129"/>
      <c r="C377" s="161" t="s">
        <v>793</v>
      </c>
      <c r="D377" s="161" t="s">
        <v>212</v>
      </c>
      <c r="E377" s="162" t="s">
        <v>3761</v>
      </c>
      <c r="F377" s="163" t="s">
        <v>3762</v>
      </c>
      <c r="G377" s="164" t="s">
        <v>153</v>
      </c>
      <c r="H377" s="165">
        <v>1</v>
      </c>
      <c r="I377" s="166"/>
      <c r="J377" s="166">
        <f t="shared" si="0"/>
        <v>0</v>
      </c>
      <c r="K377" s="167"/>
      <c r="L377" s="168"/>
      <c r="M377" s="169" t="s">
        <v>1</v>
      </c>
      <c r="N377" s="170" t="s">
        <v>36</v>
      </c>
      <c r="O377" s="139">
        <v>0</v>
      </c>
      <c r="P377" s="139">
        <f t="shared" si="1"/>
        <v>0</v>
      </c>
      <c r="Q377" s="139">
        <v>3.5000000000000001E-3</v>
      </c>
      <c r="R377" s="139">
        <f t="shared" si="2"/>
        <v>3.5000000000000001E-3</v>
      </c>
      <c r="S377" s="139">
        <v>0</v>
      </c>
      <c r="T377" s="140">
        <f t="shared" si="3"/>
        <v>0</v>
      </c>
      <c r="AR377" s="141" t="s">
        <v>175</v>
      </c>
      <c r="AT377" s="141" t="s">
        <v>212</v>
      </c>
      <c r="AU377" s="141" t="s">
        <v>81</v>
      </c>
      <c r="AY377" s="17" t="s">
        <v>135</v>
      </c>
      <c r="BE377" s="142">
        <f t="shared" si="4"/>
        <v>0</v>
      </c>
      <c r="BF377" s="142">
        <f t="shared" si="5"/>
        <v>0</v>
      </c>
      <c r="BG377" s="142">
        <f t="shared" si="6"/>
        <v>0</v>
      </c>
      <c r="BH377" s="142">
        <f t="shared" si="7"/>
        <v>0</v>
      </c>
      <c r="BI377" s="142">
        <f t="shared" si="8"/>
        <v>0</v>
      </c>
      <c r="BJ377" s="17" t="s">
        <v>79</v>
      </c>
      <c r="BK377" s="142">
        <f t="shared" si="9"/>
        <v>0</v>
      </c>
      <c r="BL377" s="17" t="s">
        <v>141</v>
      </c>
      <c r="BM377" s="141" t="s">
        <v>3763</v>
      </c>
    </row>
    <row r="378" spans="2:65" s="1" customFormat="1" ht="24.15" customHeight="1">
      <c r="B378" s="129"/>
      <c r="C378" s="130" t="s">
        <v>798</v>
      </c>
      <c r="D378" s="130" t="s">
        <v>137</v>
      </c>
      <c r="E378" s="131" t="s">
        <v>3764</v>
      </c>
      <c r="F378" s="132" t="s">
        <v>3765</v>
      </c>
      <c r="G378" s="133" t="s">
        <v>153</v>
      </c>
      <c r="H378" s="134">
        <v>1</v>
      </c>
      <c r="I378" s="135"/>
      <c r="J378" s="135">
        <f t="shared" si="0"/>
        <v>0</v>
      </c>
      <c r="K378" s="136"/>
      <c r="L378" s="29"/>
      <c r="M378" s="137" t="s">
        <v>1</v>
      </c>
      <c r="N378" s="138" t="s">
        <v>36</v>
      </c>
      <c r="O378" s="139">
        <v>0.41599999999999998</v>
      </c>
      <c r="P378" s="139">
        <f t="shared" si="1"/>
        <v>0.41599999999999998</v>
      </c>
      <c r="Q378" s="139">
        <v>0.10940999999999999</v>
      </c>
      <c r="R378" s="139">
        <f t="shared" si="2"/>
        <v>0.10940999999999999</v>
      </c>
      <c r="S378" s="139">
        <v>0</v>
      </c>
      <c r="T378" s="140">
        <f t="shared" si="3"/>
        <v>0</v>
      </c>
      <c r="AR378" s="141" t="s">
        <v>141</v>
      </c>
      <c r="AT378" s="141" t="s">
        <v>137</v>
      </c>
      <c r="AU378" s="141" t="s">
        <v>81</v>
      </c>
      <c r="AY378" s="17" t="s">
        <v>135</v>
      </c>
      <c r="BE378" s="142">
        <f t="shared" si="4"/>
        <v>0</v>
      </c>
      <c r="BF378" s="142">
        <f t="shared" si="5"/>
        <v>0</v>
      </c>
      <c r="BG378" s="142">
        <f t="shared" si="6"/>
        <v>0</v>
      </c>
      <c r="BH378" s="142">
        <f t="shared" si="7"/>
        <v>0</v>
      </c>
      <c r="BI378" s="142">
        <f t="shared" si="8"/>
        <v>0</v>
      </c>
      <c r="BJ378" s="17" t="s">
        <v>79</v>
      </c>
      <c r="BK378" s="142">
        <f t="shared" si="9"/>
        <v>0</v>
      </c>
      <c r="BL378" s="17" t="s">
        <v>141</v>
      </c>
      <c r="BM378" s="141" t="s">
        <v>3766</v>
      </c>
    </row>
    <row r="379" spans="2:65" s="1" customFormat="1" ht="21.75" customHeight="1">
      <c r="B379" s="129"/>
      <c r="C379" s="161" t="s">
        <v>804</v>
      </c>
      <c r="D379" s="161" t="s">
        <v>212</v>
      </c>
      <c r="E379" s="162" t="s">
        <v>3767</v>
      </c>
      <c r="F379" s="163" t="s">
        <v>3768</v>
      </c>
      <c r="G379" s="164" t="s">
        <v>153</v>
      </c>
      <c r="H379" s="165">
        <v>1</v>
      </c>
      <c r="I379" s="166"/>
      <c r="J379" s="166">
        <f t="shared" si="0"/>
        <v>0</v>
      </c>
      <c r="K379" s="167"/>
      <c r="L379" s="168"/>
      <c r="M379" s="169" t="s">
        <v>1</v>
      </c>
      <c r="N379" s="170" t="s">
        <v>36</v>
      </c>
      <c r="O379" s="139">
        <v>0</v>
      </c>
      <c r="P379" s="139">
        <f t="shared" si="1"/>
        <v>0</v>
      </c>
      <c r="Q379" s="139">
        <v>6.4999999999999997E-3</v>
      </c>
      <c r="R379" s="139">
        <f t="shared" si="2"/>
        <v>6.4999999999999997E-3</v>
      </c>
      <c r="S379" s="139">
        <v>0</v>
      </c>
      <c r="T379" s="140">
        <f t="shared" si="3"/>
        <v>0</v>
      </c>
      <c r="AR379" s="141" t="s">
        <v>175</v>
      </c>
      <c r="AT379" s="141" t="s">
        <v>212</v>
      </c>
      <c r="AU379" s="141" t="s">
        <v>81</v>
      </c>
      <c r="AY379" s="17" t="s">
        <v>135</v>
      </c>
      <c r="BE379" s="142">
        <f t="shared" si="4"/>
        <v>0</v>
      </c>
      <c r="BF379" s="142">
        <f t="shared" si="5"/>
        <v>0</v>
      </c>
      <c r="BG379" s="142">
        <f t="shared" si="6"/>
        <v>0</v>
      </c>
      <c r="BH379" s="142">
        <f t="shared" si="7"/>
        <v>0</v>
      </c>
      <c r="BI379" s="142">
        <f t="shared" si="8"/>
        <v>0</v>
      </c>
      <c r="BJ379" s="17" t="s">
        <v>79</v>
      </c>
      <c r="BK379" s="142">
        <f t="shared" si="9"/>
        <v>0</v>
      </c>
      <c r="BL379" s="17" t="s">
        <v>141</v>
      </c>
      <c r="BM379" s="141" t="s">
        <v>3769</v>
      </c>
    </row>
    <row r="380" spans="2:65" s="1" customFormat="1" ht="16.5" customHeight="1">
      <c r="B380" s="129"/>
      <c r="C380" s="161" t="s">
        <v>808</v>
      </c>
      <c r="D380" s="161" t="s">
        <v>212</v>
      </c>
      <c r="E380" s="162" t="s">
        <v>3770</v>
      </c>
      <c r="F380" s="163" t="s">
        <v>3771</v>
      </c>
      <c r="G380" s="164" t="s">
        <v>153</v>
      </c>
      <c r="H380" s="165">
        <v>1</v>
      </c>
      <c r="I380" s="166"/>
      <c r="J380" s="166">
        <f t="shared" si="0"/>
        <v>0</v>
      </c>
      <c r="K380" s="167"/>
      <c r="L380" s="168"/>
      <c r="M380" s="169" t="s">
        <v>1</v>
      </c>
      <c r="N380" s="170" t="s">
        <v>36</v>
      </c>
      <c r="O380" s="139">
        <v>0</v>
      </c>
      <c r="P380" s="139">
        <f t="shared" si="1"/>
        <v>0</v>
      </c>
      <c r="Q380" s="139">
        <v>1.4999999999999999E-4</v>
      </c>
      <c r="R380" s="139">
        <f t="shared" si="2"/>
        <v>1.4999999999999999E-4</v>
      </c>
      <c r="S380" s="139">
        <v>0</v>
      </c>
      <c r="T380" s="140">
        <f t="shared" si="3"/>
        <v>0</v>
      </c>
      <c r="AR380" s="141" t="s">
        <v>175</v>
      </c>
      <c r="AT380" s="141" t="s">
        <v>212</v>
      </c>
      <c r="AU380" s="141" t="s">
        <v>81</v>
      </c>
      <c r="AY380" s="17" t="s">
        <v>135</v>
      </c>
      <c r="BE380" s="142">
        <f t="shared" si="4"/>
        <v>0</v>
      </c>
      <c r="BF380" s="142">
        <f t="shared" si="5"/>
        <v>0</v>
      </c>
      <c r="BG380" s="142">
        <f t="shared" si="6"/>
        <v>0</v>
      </c>
      <c r="BH380" s="142">
        <f t="shared" si="7"/>
        <v>0</v>
      </c>
      <c r="BI380" s="142">
        <f t="shared" si="8"/>
        <v>0</v>
      </c>
      <c r="BJ380" s="17" t="s">
        <v>79</v>
      </c>
      <c r="BK380" s="142">
        <f t="shared" si="9"/>
        <v>0</v>
      </c>
      <c r="BL380" s="17" t="s">
        <v>141</v>
      </c>
      <c r="BM380" s="141" t="s">
        <v>3772</v>
      </c>
    </row>
    <row r="381" spans="2:65" s="1" customFormat="1" ht="16.5" customHeight="1">
      <c r="B381" s="129"/>
      <c r="C381" s="161" t="s">
        <v>908</v>
      </c>
      <c r="D381" s="161" t="s">
        <v>212</v>
      </c>
      <c r="E381" s="162" t="s">
        <v>3773</v>
      </c>
      <c r="F381" s="163" t="s">
        <v>3774</v>
      </c>
      <c r="G381" s="164" t="s">
        <v>153</v>
      </c>
      <c r="H381" s="165">
        <v>2</v>
      </c>
      <c r="I381" s="166"/>
      <c r="J381" s="166">
        <f t="shared" si="0"/>
        <v>0</v>
      </c>
      <c r="K381" s="167"/>
      <c r="L381" s="168"/>
      <c r="M381" s="169" t="s">
        <v>1</v>
      </c>
      <c r="N381" s="170" t="s">
        <v>36</v>
      </c>
      <c r="O381" s="139">
        <v>0</v>
      </c>
      <c r="P381" s="139">
        <f t="shared" si="1"/>
        <v>0</v>
      </c>
      <c r="Q381" s="139">
        <v>4.0000000000000002E-4</v>
      </c>
      <c r="R381" s="139">
        <f t="shared" si="2"/>
        <v>8.0000000000000004E-4</v>
      </c>
      <c r="S381" s="139">
        <v>0</v>
      </c>
      <c r="T381" s="140">
        <f t="shared" si="3"/>
        <v>0</v>
      </c>
      <c r="AR381" s="141" t="s">
        <v>175</v>
      </c>
      <c r="AT381" s="141" t="s">
        <v>212</v>
      </c>
      <c r="AU381" s="141" t="s">
        <v>81</v>
      </c>
      <c r="AY381" s="17" t="s">
        <v>135</v>
      </c>
      <c r="BE381" s="142">
        <f t="shared" si="4"/>
        <v>0</v>
      </c>
      <c r="BF381" s="142">
        <f t="shared" si="5"/>
        <v>0</v>
      </c>
      <c r="BG381" s="142">
        <f t="shared" si="6"/>
        <v>0</v>
      </c>
      <c r="BH381" s="142">
        <f t="shared" si="7"/>
        <v>0</v>
      </c>
      <c r="BI381" s="142">
        <f t="shared" si="8"/>
        <v>0</v>
      </c>
      <c r="BJ381" s="17" t="s">
        <v>79</v>
      </c>
      <c r="BK381" s="142">
        <f t="shared" si="9"/>
        <v>0</v>
      </c>
      <c r="BL381" s="17" t="s">
        <v>141</v>
      </c>
      <c r="BM381" s="141" t="s">
        <v>3775</v>
      </c>
    </row>
    <row r="382" spans="2:65" s="1" customFormat="1" ht="24.15" customHeight="1">
      <c r="B382" s="129"/>
      <c r="C382" s="130" t="s">
        <v>971</v>
      </c>
      <c r="D382" s="130" t="s">
        <v>137</v>
      </c>
      <c r="E382" s="131" t="s">
        <v>3776</v>
      </c>
      <c r="F382" s="132" t="s">
        <v>3777</v>
      </c>
      <c r="G382" s="133" t="s">
        <v>188</v>
      </c>
      <c r="H382" s="134">
        <v>20</v>
      </c>
      <c r="I382" s="135"/>
      <c r="J382" s="135">
        <f t="shared" si="0"/>
        <v>0</v>
      </c>
      <c r="K382" s="136"/>
      <c r="L382" s="29"/>
      <c r="M382" s="137" t="s">
        <v>1</v>
      </c>
      <c r="N382" s="138" t="s">
        <v>36</v>
      </c>
      <c r="O382" s="139">
        <v>3.0000000000000001E-3</v>
      </c>
      <c r="P382" s="139">
        <f t="shared" si="1"/>
        <v>0.06</v>
      </c>
      <c r="Q382" s="139">
        <v>2.0000000000000001E-4</v>
      </c>
      <c r="R382" s="139">
        <f t="shared" si="2"/>
        <v>4.0000000000000001E-3</v>
      </c>
      <c r="S382" s="139">
        <v>0</v>
      </c>
      <c r="T382" s="140">
        <f t="shared" si="3"/>
        <v>0</v>
      </c>
      <c r="AR382" s="141" t="s">
        <v>141</v>
      </c>
      <c r="AT382" s="141" t="s">
        <v>137</v>
      </c>
      <c r="AU382" s="141" t="s">
        <v>81</v>
      </c>
      <c r="AY382" s="17" t="s">
        <v>135</v>
      </c>
      <c r="BE382" s="142">
        <f t="shared" si="4"/>
        <v>0</v>
      </c>
      <c r="BF382" s="142">
        <f t="shared" si="5"/>
        <v>0</v>
      </c>
      <c r="BG382" s="142">
        <f t="shared" si="6"/>
        <v>0</v>
      </c>
      <c r="BH382" s="142">
        <f t="shared" si="7"/>
        <v>0</v>
      </c>
      <c r="BI382" s="142">
        <f t="shared" si="8"/>
        <v>0</v>
      </c>
      <c r="BJ382" s="17" t="s">
        <v>79</v>
      </c>
      <c r="BK382" s="142">
        <f t="shared" si="9"/>
        <v>0</v>
      </c>
      <c r="BL382" s="17" t="s">
        <v>141</v>
      </c>
      <c r="BM382" s="141" t="s">
        <v>3778</v>
      </c>
    </row>
    <row r="383" spans="2:65" s="1" customFormat="1" ht="21.75" customHeight="1">
      <c r="B383" s="129"/>
      <c r="C383" s="130" t="s">
        <v>976</v>
      </c>
      <c r="D383" s="130" t="s">
        <v>137</v>
      </c>
      <c r="E383" s="131" t="s">
        <v>3779</v>
      </c>
      <c r="F383" s="132" t="s">
        <v>3780</v>
      </c>
      <c r="G383" s="133" t="s">
        <v>188</v>
      </c>
      <c r="H383" s="134">
        <v>37</v>
      </c>
      <c r="I383" s="135"/>
      <c r="J383" s="135">
        <f t="shared" si="0"/>
        <v>0</v>
      </c>
      <c r="K383" s="136"/>
      <c r="L383" s="29"/>
      <c r="M383" s="137" t="s">
        <v>1</v>
      </c>
      <c r="N383" s="138" t="s">
        <v>36</v>
      </c>
      <c r="O383" s="139">
        <v>0.19</v>
      </c>
      <c r="P383" s="139">
        <f t="shared" si="1"/>
        <v>7.03</v>
      </c>
      <c r="Q383" s="139">
        <v>2.1900000000000001E-3</v>
      </c>
      <c r="R383" s="139">
        <f t="shared" si="2"/>
        <v>8.1030000000000005E-2</v>
      </c>
      <c r="S383" s="139">
        <v>0</v>
      </c>
      <c r="T383" s="140">
        <f t="shared" si="3"/>
        <v>0</v>
      </c>
      <c r="AR383" s="141" t="s">
        <v>141</v>
      </c>
      <c r="AT383" s="141" t="s">
        <v>137</v>
      </c>
      <c r="AU383" s="141" t="s">
        <v>81</v>
      </c>
      <c r="AY383" s="17" t="s">
        <v>135</v>
      </c>
      <c r="BE383" s="142">
        <f t="shared" si="4"/>
        <v>0</v>
      </c>
      <c r="BF383" s="142">
        <f t="shared" si="5"/>
        <v>0</v>
      </c>
      <c r="BG383" s="142">
        <f t="shared" si="6"/>
        <v>0</v>
      </c>
      <c r="BH383" s="142">
        <f t="shared" si="7"/>
        <v>0</v>
      </c>
      <c r="BI383" s="142">
        <f t="shared" si="8"/>
        <v>0</v>
      </c>
      <c r="BJ383" s="17" t="s">
        <v>79</v>
      </c>
      <c r="BK383" s="142">
        <f t="shared" si="9"/>
        <v>0</v>
      </c>
      <c r="BL383" s="17" t="s">
        <v>141</v>
      </c>
      <c r="BM383" s="141" t="s">
        <v>3781</v>
      </c>
    </row>
    <row r="384" spans="2:65" s="12" customFormat="1">
      <c r="B384" s="143"/>
      <c r="D384" s="144" t="s">
        <v>143</v>
      </c>
      <c r="E384" s="145" t="s">
        <v>1</v>
      </c>
      <c r="F384" s="146" t="s">
        <v>3782</v>
      </c>
      <c r="H384" s="147">
        <v>37</v>
      </c>
      <c r="L384" s="143"/>
      <c r="M384" s="148"/>
      <c r="T384" s="149"/>
      <c r="AT384" s="145" t="s">
        <v>143</v>
      </c>
      <c r="AU384" s="145" t="s">
        <v>81</v>
      </c>
      <c r="AV384" s="12" t="s">
        <v>81</v>
      </c>
      <c r="AW384" s="12" t="s">
        <v>27</v>
      </c>
      <c r="AX384" s="12" t="s">
        <v>79</v>
      </c>
      <c r="AY384" s="145" t="s">
        <v>135</v>
      </c>
    </row>
    <row r="385" spans="2:65" s="1" customFormat="1" ht="24.15" customHeight="1">
      <c r="B385" s="129"/>
      <c r="C385" s="130" t="s">
        <v>982</v>
      </c>
      <c r="D385" s="130" t="s">
        <v>137</v>
      </c>
      <c r="E385" s="131" t="s">
        <v>3783</v>
      </c>
      <c r="F385" s="132" t="s">
        <v>3784</v>
      </c>
      <c r="G385" s="133" t="s">
        <v>140</v>
      </c>
      <c r="H385" s="134">
        <v>1.5</v>
      </c>
      <c r="I385" s="135"/>
      <c r="J385" s="135">
        <f>ROUND(I385*H385,2)</f>
        <v>0</v>
      </c>
      <c r="K385" s="136"/>
      <c r="L385" s="29"/>
      <c r="M385" s="137" t="s">
        <v>1</v>
      </c>
      <c r="N385" s="138" t="s">
        <v>36</v>
      </c>
      <c r="O385" s="139">
        <v>0.11899999999999999</v>
      </c>
      <c r="P385" s="139">
        <f>O385*H385</f>
        <v>0.17849999999999999</v>
      </c>
      <c r="Q385" s="139">
        <v>1.6000000000000001E-3</v>
      </c>
      <c r="R385" s="139">
        <f>Q385*H385</f>
        <v>2.4000000000000002E-3</v>
      </c>
      <c r="S385" s="139">
        <v>0</v>
      </c>
      <c r="T385" s="140">
        <f>S385*H385</f>
        <v>0</v>
      </c>
      <c r="AR385" s="141" t="s">
        <v>141</v>
      </c>
      <c r="AT385" s="141" t="s">
        <v>137</v>
      </c>
      <c r="AU385" s="141" t="s">
        <v>81</v>
      </c>
      <c r="AY385" s="17" t="s">
        <v>135</v>
      </c>
      <c r="BE385" s="142">
        <f>IF(N385="základní",J385,0)</f>
        <v>0</v>
      </c>
      <c r="BF385" s="142">
        <f>IF(N385="snížená",J385,0)</f>
        <v>0</v>
      </c>
      <c r="BG385" s="142">
        <f>IF(N385="zákl. přenesená",J385,0)</f>
        <v>0</v>
      </c>
      <c r="BH385" s="142">
        <f>IF(N385="sníž. přenesená",J385,0)</f>
        <v>0</v>
      </c>
      <c r="BI385" s="142">
        <f>IF(N385="nulová",J385,0)</f>
        <v>0</v>
      </c>
      <c r="BJ385" s="17" t="s">
        <v>79</v>
      </c>
      <c r="BK385" s="142">
        <f>ROUND(I385*H385,2)</f>
        <v>0</v>
      </c>
      <c r="BL385" s="17" t="s">
        <v>141</v>
      </c>
      <c r="BM385" s="141" t="s">
        <v>3785</v>
      </c>
    </row>
    <row r="386" spans="2:65" s="12" customFormat="1">
      <c r="B386" s="143"/>
      <c r="D386" s="144" t="s">
        <v>143</v>
      </c>
      <c r="E386" s="145" t="s">
        <v>1</v>
      </c>
      <c r="F386" s="146" t="s">
        <v>3786</v>
      </c>
      <c r="H386" s="147">
        <v>1.5</v>
      </c>
      <c r="L386" s="143"/>
      <c r="M386" s="148"/>
      <c r="T386" s="149"/>
      <c r="AT386" s="145" t="s">
        <v>143</v>
      </c>
      <c r="AU386" s="145" t="s">
        <v>81</v>
      </c>
      <c r="AV386" s="12" t="s">
        <v>81</v>
      </c>
      <c r="AW386" s="12" t="s">
        <v>27</v>
      </c>
      <c r="AX386" s="12" t="s">
        <v>79</v>
      </c>
      <c r="AY386" s="145" t="s">
        <v>135</v>
      </c>
    </row>
    <row r="387" spans="2:65" s="1" customFormat="1" ht="16.5" customHeight="1">
      <c r="B387" s="129"/>
      <c r="C387" s="130" t="s">
        <v>987</v>
      </c>
      <c r="D387" s="130" t="s">
        <v>137</v>
      </c>
      <c r="E387" s="131" t="s">
        <v>3787</v>
      </c>
      <c r="F387" s="132" t="s">
        <v>3788</v>
      </c>
      <c r="G387" s="133" t="s">
        <v>188</v>
      </c>
      <c r="H387" s="134">
        <v>20</v>
      </c>
      <c r="I387" s="135"/>
      <c r="J387" s="135">
        <f>ROUND(I387*H387,2)</f>
        <v>0</v>
      </c>
      <c r="K387" s="136"/>
      <c r="L387" s="29"/>
      <c r="M387" s="137" t="s">
        <v>1</v>
      </c>
      <c r="N387" s="138" t="s">
        <v>36</v>
      </c>
      <c r="O387" s="139">
        <v>1.6E-2</v>
      </c>
      <c r="P387" s="139">
        <f>O387*H387</f>
        <v>0.32</v>
      </c>
      <c r="Q387" s="139">
        <v>0</v>
      </c>
      <c r="R387" s="139">
        <f>Q387*H387</f>
        <v>0</v>
      </c>
      <c r="S387" s="139">
        <v>0</v>
      </c>
      <c r="T387" s="140">
        <f>S387*H387</f>
        <v>0</v>
      </c>
      <c r="AR387" s="141" t="s">
        <v>141</v>
      </c>
      <c r="AT387" s="141" t="s">
        <v>137</v>
      </c>
      <c r="AU387" s="141" t="s">
        <v>81</v>
      </c>
      <c r="AY387" s="17" t="s">
        <v>135</v>
      </c>
      <c r="BE387" s="142">
        <f>IF(N387="základní",J387,0)</f>
        <v>0</v>
      </c>
      <c r="BF387" s="142">
        <f>IF(N387="snížená",J387,0)</f>
        <v>0</v>
      </c>
      <c r="BG387" s="142">
        <f>IF(N387="zákl. přenesená",J387,0)</f>
        <v>0</v>
      </c>
      <c r="BH387" s="142">
        <f>IF(N387="sníž. přenesená",J387,0)</f>
        <v>0</v>
      </c>
      <c r="BI387" s="142">
        <f>IF(N387="nulová",J387,0)</f>
        <v>0</v>
      </c>
      <c r="BJ387" s="17" t="s">
        <v>79</v>
      </c>
      <c r="BK387" s="142">
        <f>ROUND(I387*H387,2)</f>
        <v>0</v>
      </c>
      <c r="BL387" s="17" t="s">
        <v>141</v>
      </c>
      <c r="BM387" s="141" t="s">
        <v>3789</v>
      </c>
    </row>
    <row r="388" spans="2:65" s="1" customFormat="1" ht="16.5" customHeight="1">
      <c r="B388" s="129"/>
      <c r="C388" s="130" t="s">
        <v>992</v>
      </c>
      <c r="D388" s="130" t="s">
        <v>137</v>
      </c>
      <c r="E388" s="131" t="s">
        <v>3790</v>
      </c>
      <c r="F388" s="132" t="s">
        <v>3791</v>
      </c>
      <c r="G388" s="133" t="s">
        <v>140</v>
      </c>
      <c r="H388" s="134">
        <v>1.5</v>
      </c>
      <c r="I388" s="135"/>
      <c r="J388" s="135">
        <f>ROUND(I388*H388,2)</f>
        <v>0</v>
      </c>
      <c r="K388" s="136"/>
      <c r="L388" s="29"/>
      <c r="M388" s="137" t="s">
        <v>1</v>
      </c>
      <c r="N388" s="138" t="s">
        <v>36</v>
      </c>
      <c r="O388" s="139">
        <v>8.3000000000000004E-2</v>
      </c>
      <c r="P388" s="139">
        <f>O388*H388</f>
        <v>0.1245</v>
      </c>
      <c r="Q388" s="139">
        <v>1.0000000000000001E-5</v>
      </c>
      <c r="R388" s="139">
        <f>Q388*H388</f>
        <v>1.5000000000000002E-5</v>
      </c>
      <c r="S388" s="139">
        <v>0</v>
      </c>
      <c r="T388" s="140">
        <f>S388*H388</f>
        <v>0</v>
      </c>
      <c r="AR388" s="141" t="s">
        <v>141</v>
      </c>
      <c r="AT388" s="141" t="s">
        <v>137</v>
      </c>
      <c r="AU388" s="141" t="s">
        <v>81</v>
      </c>
      <c r="AY388" s="17" t="s">
        <v>135</v>
      </c>
      <c r="BE388" s="142">
        <f>IF(N388="základní",J388,0)</f>
        <v>0</v>
      </c>
      <c r="BF388" s="142">
        <f>IF(N388="snížená",J388,0)</f>
        <v>0</v>
      </c>
      <c r="BG388" s="142">
        <f>IF(N388="zákl. přenesená",J388,0)</f>
        <v>0</v>
      </c>
      <c r="BH388" s="142">
        <f>IF(N388="sníž. přenesená",J388,0)</f>
        <v>0</v>
      </c>
      <c r="BI388" s="142">
        <f>IF(N388="nulová",J388,0)</f>
        <v>0</v>
      </c>
      <c r="BJ388" s="17" t="s">
        <v>79</v>
      </c>
      <c r="BK388" s="142">
        <f>ROUND(I388*H388,2)</f>
        <v>0</v>
      </c>
      <c r="BL388" s="17" t="s">
        <v>141</v>
      </c>
      <c r="BM388" s="141" t="s">
        <v>3792</v>
      </c>
    </row>
    <row r="389" spans="2:65" s="1" customFormat="1" ht="33" customHeight="1">
      <c r="B389" s="129"/>
      <c r="C389" s="130" t="s">
        <v>997</v>
      </c>
      <c r="D389" s="130" t="s">
        <v>137</v>
      </c>
      <c r="E389" s="131" t="s">
        <v>3793</v>
      </c>
      <c r="F389" s="132" t="s">
        <v>3794</v>
      </c>
      <c r="G389" s="133" t="s">
        <v>188</v>
      </c>
      <c r="H389" s="134">
        <v>170.6</v>
      </c>
      <c r="I389" s="135"/>
      <c r="J389" s="135">
        <f>ROUND(I389*H389,2)</f>
        <v>0</v>
      </c>
      <c r="K389" s="136"/>
      <c r="L389" s="29"/>
      <c r="M389" s="137" t="s">
        <v>1</v>
      </c>
      <c r="N389" s="138" t="s">
        <v>36</v>
      </c>
      <c r="O389" s="139">
        <v>0.26800000000000002</v>
      </c>
      <c r="P389" s="139">
        <f>O389*H389</f>
        <v>45.720800000000004</v>
      </c>
      <c r="Q389" s="139">
        <v>0.15540000000000001</v>
      </c>
      <c r="R389" s="139">
        <f>Q389*H389</f>
        <v>26.511240000000001</v>
      </c>
      <c r="S389" s="139">
        <v>0</v>
      </c>
      <c r="T389" s="140">
        <f>S389*H389</f>
        <v>0</v>
      </c>
      <c r="AR389" s="141" t="s">
        <v>141</v>
      </c>
      <c r="AT389" s="141" t="s">
        <v>137</v>
      </c>
      <c r="AU389" s="141" t="s">
        <v>81</v>
      </c>
      <c r="AY389" s="17" t="s">
        <v>135</v>
      </c>
      <c r="BE389" s="142">
        <f>IF(N389="základní",J389,0)</f>
        <v>0</v>
      </c>
      <c r="BF389" s="142">
        <f>IF(N389="snížená",J389,0)</f>
        <v>0</v>
      </c>
      <c r="BG389" s="142">
        <f>IF(N389="zákl. přenesená",J389,0)</f>
        <v>0</v>
      </c>
      <c r="BH389" s="142">
        <f>IF(N389="sníž. přenesená",J389,0)</f>
        <v>0</v>
      </c>
      <c r="BI389" s="142">
        <f>IF(N389="nulová",J389,0)</f>
        <v>0</v>
      </c>
      <c r="BJ389" s="17" t="s">
        <v>79</v>
      </c>
      <c r="BK389" s="142">
        <f>ROUND(I389*H389,2)</f>
        <v>0</v>
      </c>
      <c r="BL389" s="17" t="s">
        <v>141</v>
      </c>
      <c r="BM389" s="141" t="s">
        <v>3795</v>
      </c>
    </row>
    <row r="390" spans="2:65" s="12" customFormat="1" ht="20.399999999999999">
      <c r="B390" s="143"/>
      <c r="D390" s="144" t="s">
        <v>143</v>
      </c>
      <c r="E390" s="145" t="s">
        <v>1</v>
      </c>
      <c r="F390" s="146" t="s">
        <v>3796</v>
      </c>
      <c r="H390" s="147">
        <v>170.6</v>
      </c>
      <c r="L390" s="143"/>
      <c r="M390" s="148"/>
      <c r="T390" s="149"/>
      <c r="AT390" s="145" t="s">
        <v>143</v>
      </c>
      <c r="AU390" s="145" t="s">
        <v>81</v>
      </c>
      <c r="AV390" s="12" t="s">
        <v>81</v>
      </c>
      <c r="AW390" s="12" t="s">
        <v>27</v>
      </c>
      <c r="AX390" s="12" t="s">
        <v>79</v>
      </c>
      <c r="AY390" s="145" t="s">
        <v>135</v>
      </c>
    </row>
    <row r="391" spans="2:65" s="1" customFormat="1" ht="16.5" customHeight="1">
      <c r="B391" s="129"/>
      <c r="C391" s="161" t="s">
        <v>1003</v>
      </c>
      <c r="D391" s="161" t="s">
        <v>212</v>
      </c>
      <c r="E391" s="162" t="s">
        <v>3797</v>
      </c>
      <c r="F391" s="163" t="s">
        <v>3798</v>
      </c>
      <c r="G391" s="164" t="s">
        <v>188</v>
      </c>
      <c r="H391" s="165">
        <v>172.30600000000001</v>
      </c>
      <c r="I391" s="166"/>
      <c r="J391" s="166">
        <f>ROUND(I391*H391,2)</f>
        <v>0</v>
      </c>
      <c r="K391" s="167"/>
      <c r="L391" s="168"/>
      <c r="M391" s="169" t="s">
        <v>1</v>
      </c>
      <c r="N391" s="170" t="s">
        <v>36</v>
      </c>
      <c r="O391" s="139">
        <v>0</v>
      </c>
      <c r="P391" s="139">
        <f>O391*H391</f>
        <v>0</v>
      </c>
      <c r="Q391" s="139">
        <v>5.6120000000000003E-2</v>
      </c>
      <c r="R391" s="139">
        <f>Q391*H391</f>
        <v>9.6698127200000012</v>
      </c>
      <c r="S391" s="139">
        <v>0</v>
      </c>
      <c r="T391" s="140">
        <f>S391*H391</f>
        <v>0</v>
      </c>
      <c r="AR391" s="141" t="s">
        <v>175</v>
      </c>
      <c r="AT391" s="141" t="s">
        <v>212</v>
      </c>
      <c r="AU391" s="141" t="s">
        <v>81</v>
      </c>
      <c r="AY391" s="17" t="s">
        <v>135</v>
      </c>
      <c r="BE391" s="142">
        <f>IF(N391="základní",J391,0)</f>
        <v>0</v>
      </c>
      <c r="BF391" s="142">
        <f>IF(N391="snížená",J391,0)</f>
        <v>0</v>
      </c>
      <c r="BG391" s="142">
        <f>IF(N391="zákl. přenesená",J391,0)</f>
        <v>0</v>
      </c>
      <c r="BH391" s="142">
        <f>IF(N391="sníž. přenesená",J391,0)</f>
        <v>0</v>
      </c>
      <c r="BI391" s="142">
        <f>IF(N391="nulová",J391,0)</f>
        <v>0</v>
      </c>
      <c r="BJ391" s="17" t="s">
        <v>79</v>
      </c>
      <c r="BK391" s="142">
        <f>ROUND(I391*H391,2)</f>
        <v>0</v>
      </c>
      <c r="BL391" s="17" t="s">
        <v>141</v>
      </c>
      <c r="BM391" s="141" t="s">
        <v>3799</v>
      </c>
    </row>
    <row r="392" spans="2:65" s="12" customFormat="1">
      <c r="B392" s="143"/>
      <c r="D392" s="144" t="s">
        <v>143</v>
      </c>
      <c r="E392" s="145" t="s">
        <v>1</v>
      </c>
      <c r="F392" s="146" t="s">
        <v>3800</v>
      </c>
      <c r="H392" s="147">
        <v>172.30600000000001</v>
      </c>
      <c r="L392" s="143"/>
      <c r="M392" s="148"/>
      <c r="T392" s="149"/>
      <c r="AT392" s="145" t="s">
        <v>143</v>
      </c>
      <c r="AU392" s="145" t="s">
        <v>81</v>
      </c>
      <c r="AV392" s="12" t="s">
        <v>81</v>
      </c>
      <c r="AW392" s="12" t="s">
        <v>27</v>
      </c>
      <c r="AX392" s="12" t="s">
        <v>79</v>
      </c>
      <c r="AY392" s="145" t="s">
        <v>135</v>
      </c>
    </row>
    <row r="393" spans="2:65" s="1" customFormat="1" ht="24.15" customHeight="1">
      <c r="B393" s="129"/>
      <c r="C393" s="130" t="s">
        <v>1008</v>
      </c>
      <c r="D393" s="130" t="s">
        <v>137</v>
      </c>
      <c r="E393" s="131" t="s">
        <v>3801</v>
      </c>
      <c r="F393" s="132" t="s">
        <v>3802</v>
      </c>
      <c r="G393" s="133" t="s">
        <v>188</v>
      </c>
      <c r="H393" s="134">
        <v>234.12</v>
      </c>
      <c r="I393" s="135"/>
      <c r="J393" s="135">
        <f>ROUND(I393*H393,2)</f>
        <v>0</v>
      </c>
      <c r="K393" s="136"/>
      <c r="L393" s="29"/>
      <c r="M393" s="137" t="s">
        <v>1</v>
      </c>
      <c r="N393" s="138" t="s">
        <v>36</v>
      </c>
      <c r="O393" s="139">
        <v>0.14000000000000001</v>
      </c>
      <c r="P393" s="139">
        <f>O393*H393</f>
        <v>32.776800000000001</v>
      </c>
      <c r="Q393" s="139">
        <v>0.10095</v>
      </c>
      <c r="R393" s="139">
        <f>Q393*H393</f>
        <v>23.634414</v>
      </c>
      <c r="S393" s="139">
        <v>0</v>
      </c>
      <c r="T393" s="140">
        <f>S393*H393</f>
        <v>0</v>
      </c>
      <c r="AR393" s="141" t="s">
        <v>141</v>
      </c>
      <c r="AT393" s="141" t="s">
        <v>137</v>
      </c>
      <c r="AU393" s="141" t="s">
        <v>81</v>
      </c>
      <c r="AY393" s="17" t="s">
        <v>135</v>
      </c>
      <c r="BE393" s="142">
        <f>IF(N393="základní",J393,0)</f>
        <v>0</v>
      </c>
      <c r="BF393" s="142">
        <f>IF(N393="snížená",J393,0)</f>
        <v>0</v>
      </c>
      <c r="BG393" s="142">
        <f>IF(N393="zákl. přenesená",J393,0)</f>
        <v>0</v>
      </c>
      <c r="BH393" s="142">
        <f>IF(N393="sníž. přenesená",J393,0)</f>
        <v>0</v>
      </c>
      <c r="BI393" s="142">
        <f>IF(N393="nulová",J393,0)</f>
        <v>0</v>
      </c>
      <c r="BJ393" s="17" t="s">
        <v>79</v>
      </c>
      <c r="BK393" s="142">
        <f>ROUND(I393*H393,2)</f>
        <v>0</v>
      </c>
      <c r="BL393" s="17" t="s">
        <v>141</v>
      </c>
      <c r="BM393" s="141" t="s">
        <v>3803</v>
      </c>
    </row>
    <row r="394" spans="2:65" s="12" customFormat="1" ht="30.6">
      <c r="B394" s="143"/>
      <c r="D394" s="144" t="s">
        <v>143</v>
      </c>
      <c r="E394" s="145" t="s">
        <v>1</v>
      </c>
      <c r="F394" s="146" t="s">
        <v>3804</v>
      </c>
      <c r="H394" s="147">
        <v>234.12</v>
      </c>
      <c r="L394" s="143"/>
      <c r="M394" s="148"/>
      <c r="T394" s="149"/>
      <c r="AT394" s="145" t="s">
        <v>143</v>
      </c>
      <c r="AU394" s="145" t="s">
        <v>81</v>
      </c>
      <c r="AV394" s="12" t="s">
        <v>81</v>
      </c>
      <c r="AW394" s="12" t="s">
        <v>27</v>
      </c>
      <c r="AX394" s="12" t="s">
        <v>79</v>
      </c>
      <c r="AY394" s="145" t="s">
        <v>135</v>
      </c>
    </row>
    <row r="395" spans="2:65" s="1" customFormat="1" ht="16.5" customHeight="1">
      <c r="B395" s="129"/>
      <c r="C395" s="161" t="s">
        <v>1019</v>
      </c>
      <c r="D395" s="161" t="s">
        <v>212</v>
      </c>
      <c r="E395" s="162" t="s">
        <v>3805</v>
      </c>
      <c r="F395" s="163" t="s">
        <v>3806</v>
      </c>
      <c r="G395" s="164" t="s">
        <v>188</v>
      </c>
      <c r="H395" s="165">
        <v>236.46100000000001</v>
      </c>
      <c r="I395" s="166"/>
      <c r="J395" s="166">
        <f>ROUND(I395*H395,2)</f>
        <v>0</v>
      </c>
      <c r="K395" s="167"/>
      <c r="L395" s="168"/>
      <c r="M395" s="169" t="s">
        <v>1</v>
      </c>
      <c r="N395" s="170" t="s">
        <v>36</v>
      </c>
      <c r="O395" s="139">
        <v>0</v>
      </c>
      <c r="P395" s="139">
        <f>O395*H395</f>
        <v>0</v>
      </c>
      <c r="Q395" s="139">
        <v>2.4E-2</v>
      </c>
      <c r="R395" s="139">
        <f>Q395*H395</f>
        <v>5.6750640000000008</v>
      </c>
      <c r="S395" s="139">
        <v>0</v>
      </c>
      <c r="T395" s="140">
        <f>S395*H395</f>
        <v>0</v>
      </c>
      <c r="AR395" s="141" t="s">
        <v>175</v>
      </c>
      <c r="AT395" s="141" t="s">
        <v>212</v>
      </c>
      <c r="AU395" s="141" t="s">
        <v>81</v>
      </c>
      <c r="AY395" s="17" t="s">
        <v>135</v>
      </c>
      <c r="BE395" s="142">
        <f>IF(N395="základní",J395,0)</f>
        <v>0</v>
      </c>
      <c r="BF395" s="142">
        <f>IF(N395="snížená",J395,0)</f>
        <v>0</v>
      </c>
      <c r="BG395" s="142">
        <f>IF(N395="zákl. přenesená",J395,0)</f>
        <v>0</v>
      </c>
      <c r="BH395" s="142">
        <f>IF(N395="sníž. přenesená",J395,0)</f>
        <v>0</v>
      </c>
      <c r="BI395" s="142">
        <f>IF(N395="nulová",J395,0)</f>
        <v>0</v>
      </c>
      <c r="BJ395" s="17" t="s">
        <v>79</v>
      </c>
      <c r="BK395" s="142">
        <f>ROUND(I395*H395,2)</f>
        <v>0</v>
      </c>
      <c r="BL395" s="17" t="s">
        <v>141</v>
      </c>
      <c r="BM395" s="141" t="s">
        <v>3807</v>
      </c>
    </row>
    <row r="396" spans="2:65" s="12" customFormat="1">
      <c r="B396" s="143"/>
      <c r="D396" s="144" t="s">
        <v>143</v>
      </c>
      <c r="E396" s="145" t="s">
        <v>1</v>
      </c>
      <c r="F396" s="146" t="s">
        <v>3808</v>
      </c>
      <c r="H396" s="147">
        <v>236.46100000000001</v>
      </c>
      <c r="L396" s="143"/>
      <c r="M396" s="148"/>
      <c r="T396" s="149"/>
      <c r="AT396" s="145" t="s">
        <v>143</v>
      </c>
      <c r="AU396" s="145" t="s">
        <v>81</v>
      </c>
      <c r="AV396" s="12" t="s">
        <v>81</v>
      </c>
      <c r="AW396" s="12" t="s">
        <v>27</v>
      </c>
      <c r="AX396" s="12" t="s">
        <v>79</v>
      </c>
      <c r="AY396" s="145" t="s">
        <v>135</v>
      </c>
    </row>
    <row r="397" spans="2:65" s="1" customFormat="1" ht="24.15" customHeight="1">
      <c r="B397" s="129"/>
      <c r="C397" s="130" t="s">
        <v>1024</v>
      </c>
      <c r="D397" s="130" t="s">
        <v>137</v>
      </c>
      <c r="E397" s="131" t="s">
        <v>3809</v>
      </c>
      <c r="F397" s="132" t="s">
        <v>3810</v>
      </c>
      <c r="G397" s="133" t="s">
        <v>147</v>
      </c>
      <c r="H397" s="134">
        <v>24.283000000000001</v>
      </c>
      <c r="I397" s="135"/>
      <c r="J397" s="135">
        <f>ROUND(I397*H397,2)</f>
        <v>0</v>
      </c>
      <c r="K397" s="136"/>
      <c r="L397" s="29"/>
      <c r="M397" s="137" t="s">
        <v>1</v>
      </c>
      <c r="N397" s="138" t="s">
        <v>36</v>
      </c>
      <c r="O397" s="139">
        <v>1.4419999999999999</v>
      </c>
      <c r="P397" s="139">
        <f>O397*H397</f>
        <v>35.016086000000001</v>
      </c>
      <c r="Q397" s="139">
        <v>2.2563399999999998</v>
      </c>
      <c r="R397" s="139">
        <f>Q397*H397</f>
        <v>54.790704219999995</v>
      </c>
      <c r="S397" s="139">
        <v>0</v>
      </c>
      <c r="T397" s="140">
        <f>S397*H397</f>
        <v>0</v>
      </c>
      <c r="AR397" s="141" t="s">
        <v>141</v>
      </c>
      <c r="AT397" s="141" t="s">
        <v>137</v>
      </c>
      <c r="AU397" s="141" t="s">
        <v>81</v>
      </c>
      <c r="AY397" s="17" t="s">
        <v>135</v>
      </c>
      <c r="BE397" s="142">
        <f>IF(N397="základní",J397,0)</f>
        <v>0</v>
      </c>
      <c r="BF397" s="142">
        <f>IF(N397="snížená",J397,0)</f>
        <v>0</v>
      </c>
      <c r="BG397" s="142">
        <f>IF(N397="zákl. přenesená",J397,0)</f>
        <v>0</v>
      </c>
      <c r="BH397" s="142">
        <f>IF(N397="sníž. přenesená",J397,0)</f>
        <v>0</v>
      </c>
      <c r="BI397" s="142">
        <f>IF(N397="nulová",J397,0)</f>
        <v>0</v>
      </c>
      <c r="BJ397" s="17" t="s">
        <v>79</v>
      </c>
      <c r="BK397" s="142">
        <f>ROUND(I397*H397,2)</f>
        <v>0</v>
      </c>
      <c r="BL397" s="17" t="s">
        <v>141</v>
      </c>
      <c r="BM397" s="141" t="s">
        <v>3811</v>
      </c>
    </row>
    <row r="398" spans="2:65" s="12" customFormat="1">
      <c r="B398" s="143"/>
      <c r="D398" s="144" t="s">
        <v>143</v>
      </c>
      <c r="E398" s="145" t="s">
        <v>1</v>
      </c>
      <c r="F398" s="146" t="s">
        <v>3812</v>
      </c>
      <c r="H398" s="147">
        <v>24.283000000000001</v>
      </c>
      <c r="L398" s="143"/>
      <c r="M398" s="148"/>
      <c r="T398" s="149"/>
      <c r="AT398" s="145" t="s">
        <v>143</v>
      </c>
      <c r="AU398" s="145" t="s">
        <v>81</v>
      </c>
      <c r="AV398" s="12" t="s">
        <v>81</v>
      </c>
      <c r="AW398" s="12" t="s">
        <v>27</v>
      </c>
      <c r="AX398" s="12" t="s">
        <v>79</v>
      </c>
      <c r="AY398" s="145" t="s">
        <v>135</v>
      </c>
    </row>
    <row r="399" spans="2:65" s="1" customFormat="1" ht="24.15" customHeight="1">
      <c r="B399" s="129"/>
      <c r="C399" s="130" t="s">
        <v>1029</v>
      </c>
      <c r="D399" s="130" t="s">
        <v>137</v>
      </c>
      <c r="E399" s="131" t="s">
        <v>1558</v>
      </c>
      <c r="F399" s="132" t="s">
        <v>1559</v>
      </c>
      <c r="G399" s="133" t="s">
        <v>140</v>
      </c>
      <c r="H399" s="134">
        <v>23.731000000000002</v>
      </c>
      <c r="I399" s="135"/>
      <c r="J399" s="135">
        <f>ROUND(I399*H399,2)</f>
        <v>0</v>
      </c>
      <c r="K399" s="136"/>
      <c r="L399" s="29"/>
      <c r="M399" s="137" t="s">
        <v>1</v>
      </c>
      <c r="N399" s="138" t="s">
        <v>36</v>
      </c>
      <c r="O399" s="139">
        <v>0.08</v>
      </c>
      <c r="P399" s="139">
        <f>O399*H399</f>
        <v>1.8984800000000002</v>
      </c>
      <c r="Q399" s="139">
        <v>4.6999999999999999E-4</v>
      </c>
      <c r="R399" s="139">
        <f>Q399*H399</f>
        <v>1.115357E-2</v>
      </c>
      <c r="S399" s="139">
        <v>0</v>
      </c>
      <c r="T399" s="140">
        <f>S399*H399</f>
        <v>0</v>
      </c>
      <c r="AR399" s="141" t="s">
        <v>141</v>
      </c>
      <c r="AT399" s="141" t="s">
        <v>137</v>
      </c>
      <c r="AU399" s="141" t="s">
        <v>81</v>
      </c>
      <c r="AY399" s="17" t="s">
        <v>135</v>
      </c>
      <c r="BE399" s="142">
        <f>IF(N399="základní",J399,0)</f>
        <v>0</v>
      </c>
      <c r="BF399" s="142">
        <f>IF(N399="snížená",J399,0)</f>
        <v>0</v>
      </c>
      <c r="BG399" s="142">
        <f>IF(N399="zákl. přenesená",J399,0)</f>
        <v>0</v>
      </c>
      <c r="BH399" s="142">
        <f>IF(N399="sníž. přenesená",J399,0)</f>
        <v>0</v>
      </c>
      <c r="BI399" s="142">
        <f>IF(N399="nulová",J399,0)</f>
        <v>0</v>
      </c>
      <c r="BJ399" s="17" t="s">
        <v>79</v>
      </c>
      <c r="BK399" s="142">
        <f>ROUND(I399*H399,2)</f>
        <v>0</v>
      </c>
      <c r="BL399" s="17" t="s">
        <v>141</v>
      </c>
      <c r="BM399" s="141" t="s">
        <v>3813</v>
      </c>
    </row>
    <row r="400" spans="2:65" s="12" customFormat="1">
      <c r="B400" s="143"/>
      <c r="D400" s="144" t="s">
        <v>143</v>
      </c>
      <c r="E400" s="145" t="s">
        <v>1</v>
      </c>
      <c r="F400" s="146" t="s">
        <v>3555</v>
      </c>
      <c r="H400" s="147">
        <v>4.2080000000000002</v>
      </c>
      <c r="L400" s="143"/>
      <c r="M400" s="148"/>
      <c r="T400" s="149"/>
      <c r="AT400" s="145" t="s">
        <v>143</v>
      </c>
      <c r="AU400" s="145" t="s">
        <v>81</v>
      </c>
      <c r="AV400" s="12" t="s">
        <v>81</v>
      </c>
      <c r="AW400" s="12" t="s">
        <v>27</v>
      </c>
      <c r="AX400" s="12" t="s">
        <v>71</v>
      </c>
      <c r="AY400" s="145" t="s">
        <v>135</v>
      </c>
    </row>
    <row r="401" spans="2:65" s="12" customFormat="1">
      <c r="B401" s="143"/>
      <c r="D401" s="144" t="s">
        <v>143</v>
      </c>
      <c r="E401" s="145" t="s">
        <v>1</v>
      </c>
      <c r="F401" s="146" t="s">
        <v>3556</v>
      </c>
      <c r="H401" s="147">
        <v>1.6160000000000001</v>
      </c>
      <c r="L401" s="143"/>
      <c r="M401" s="148"/>
      <c r="T401" s="149"/>
      <c r="AT401" s="145" t="s">
        <v>143</v>
      </c>
      <c r="AU401" s="145" t="s">
        <v>81</v>
      </c>
      <c r="AV401" s="12" t="s">
        <v>81</v>
      </c>
      <c r="AW401" s="12" t="s">
        <v>27</v>
      </c>
      <c r="AX401" s="12" t="s">
        <v>71</v>
      </c>
      <c r="AY401" s="145" t="s">
        <v>135</v>
      </c>
    </row>
    <row r="402" spans="2:65" s="12" customFormat="1">
      <c r="B402" s="143"/>
      <c r="D402" s="144" t="s">
        <v>143</v>
      </c>
      <c r="E402" s="145" t="s">
        <v>1</v>
      </c>
      <c r="F402" s="146" t="s">
        <v>3557</v>
      </c>
      <c r="H402" s="147">
        <v>3.5419999999999998</v>
      </c>
      <c r="L402" s="143"/>
      <c r="M402" s="148"/>
      <c r="T402" s="149"/>
      <c r="AT402" s="145" t="s">
        <v>143</v>
      </c>
      <c r="AU402" s="145" t="s">
        <v>81</v>
      </c>
      <c r="AV402" s="12" t="s">
        <v>81</v>
      </c>
      <c r="AW402" s="12" t="s">
        <v>27</v>
      </c>
      <c r="AX402" s="12" t="s">
        <v>71</v>
      </c>
      <c r="AY402" s="145" t="s">
        <v>135</v>
      </c>
    </row>
    <row r="403" spans="2:65" s="12" customFormat="1">
      <c r="B403" s="143"/>
      <c r="D403" s="144" t="s">
        <v>143</v>
      </c>
      <c r="E403" s="145" t="s">
        <v>1</v>
      </c>
      <c r="F403" s="146" t="s">
        <v>3558</v>
      </c>
      <c r="H403" s="147">
        <v>14.365</v>
      </c>
      <c r="L403" s="143"/>
      <c r="M403" s="148"/>
      <c r="T403" s="149"/>
      <c r="AT403" s="145" t="s">
        <v>143</v>
      </c>
      <c r="AU403" s="145" t="s">
        <v>81</v>
      </c>
      <c r="AV403" s="12" t="s">
        <v>81</v>
      </c>
      <c r="AW403" s="12" t="s">
        <v>27</v>
      </c>
      <c r="AX403" s="12" t="s">
        <v>71</v>
      </c>
      <c r="AY403" s="145" t="s">
        <v>135</v>
      </c>
    </row>
    <row r="404" spans="2:65" s="13" customFormat="1">
      <c r="B404" s="150"/>
      <c r="D404" s="144" t="s">
        <v>143</v>
      </c>
      <c r="E404" s="151" t="s">
        <v>1</v>
      </c>
      <c r="F404" s="152" t="s">
        <v>174</v>
      </c>
      <c r="H404" s="153">
        <v>23.731000000000002</v>
      </c>
      <c r="L404" s="150"/>
      <c r="M404" s="154"/>
      <c r="T404" s="155"/>
      <c r="AT404" s="151" t="s">
        <v>143</v>
      </c>
      <c r="AU404" s="151" t="s">
        <v>81</v>
      </c>
      <c r="AV404" s="13" t="s">
        <v>141</v>
      </c>
      <c r="AW404" s="13" t="s">
        <v>27</v>
      </c>
      <c r="AX404" s="13" t="s">
        <v>79</v>
      </c>
      <c r="AY404" s="151" t="s">
        <v>135</v>
      </c>
    </row>
    <row r="405" spans="2:65" s="11" customFormat="1" ht="22.95" customHeight="1">
      <c r="B405" s="118"/>
      <c r="D405" s="119" t="s">
        <v>70</v>
      </c>
      <c r="E405" s="127" t="s">
        <v>363</v>
      </c>
      <c r="F405" s="127" t="s">
        <v>364</v>
      </c>
      <c r="J405" s="128">
        <f>BK405</f>
        <v>0</v>
      </c>
      <c r="L405" s="118"/>
      <c r="M405" s="122"/>
      <c r="P405" s="123">
        <f>P406</f>
        <v>291.09151600000001</v>
      </c>
      <c r="R405" s="123">
        <f>R406</f>
        <v>0</v>
      </c>
      <c r="T405" s="124">
        <f>T406</f>
        <v>0</v>
      </c>
      <c r="AR405" s="119" t="s">
        <v>79</v>
      </c>
      <c r="AT405" s="125" t="s">
        <v>70</v>
      </c>
      <c r="AU405" s="125" t="s">
        <v>79</v>
      </c>
      <c r="AY405" s="119" t="s">
        <v>135</v>
      </c>
      <c r="BK405" s="126">
        <f>BK406</f>
        <v>0</v>
      </c>
    </row>
    <row r="406" spans="2:65" s="1" customFormat="1" ht="24.15" customHeight="1">
      <c r="B406" s="129"/>
      <c r="C406" s="130" t="s">
        <v>1035</v>
      </c>
      <c r="D406" s="130" t="s">
        <v>137</v>
      </c>
      <c r="E406" s="131" t="s">
        <v>3814</v>
      </c>
      <c r="F406" s="132" t="s">
        <v>3815</v>
      </c>
      <c r="G406" s="133" t="s">
        <v>215</v>
      </c>
      <c r="H406" s="134">
        <v>733.22799999999995</v>
      </c>
      <c r="I406" s="135"/>
      <c r="J406" s="135">
        <f>ROUND(I406*H406,2)</f>
        <v>0</v>
      </c>
      <c r="K406" s="136"/>
      <c r="L406" s="29"/>
      <c r="M406" s="137" t="s">
        <v>1</v>
      </c>
      <c r="N406" s="138" t="s">
        <v>36</v>
      </c>
      <c r="O406" s="139">
        <v>0.39700000000000002</v>
      </c>
      <c r="P406" s="139">
        <f>O406*H406</f>
        <v>291.09151600000001</v>
      </c>
      <c r="Q406" s="139">
        <v>0</v>
      </c>
      <c r="R406" s="139">
        <f>Q406*H406</f>
        <v>0</v>
      </c>
      <c r="S406" s="139">
        <v>0</v>
      </c>
      <c r="T406" s="140">
        <f>S406*H406</f>
        <v>0</v>
      </c>
      <c r="AR406" s="141" t="s">
        <v>141</v>
      </c>
      <c r="AT406" s="141" t="s">
        <v>137</v>
      </c>
      <c r="AU406" s="141" t="s">
        <v>81</v>
      </c>
      <c r="AY406" s="17" t="s">
        <v>135</v>
      </c>
      <c r="BE406" s="142">
        <f>IF(N406="základní",J406,0)</f>
        <v>0</v>
      </c>
      <c r="BF406" s="142">
        <f>IF(N406="snížená",J406,0)</f>
        <v>0</v>
      </c>
      <c r="BG406" s="142">
        <f>IF(N406="zákl. přenesená",J406,0)</f>
        <v>0</v>
      </c>
      <c r="BH406" s="142">
        <f>IF(N406="sníž. přenesená",J406,0)</f>
        <v>0</v>
      </c>
      <c r="BI406" s="142">
        <f>IF(N406="nulová",J406,0)</f>
        <v>0</v>
      </c>
      <c r="BJ406" s="17" t="s">
        <v>79</v>
      </c>
      <c r="BK406" s="142">
        <f>ROUND(I406*H406,2)</f>
        <v>0</v>
      </c>
      <c r="BL406" s="17" t="s">
        <v>141</v>
      </c>
      <c r="BM406" s="141" t="s">
        <v>3816</v>
      </c>
    </row>
    <row r="407" spans="2:65" s="11" customFormat="1" ht="25.95" customHeight="1">
      <c r="B407" s="118"/>
      <c r="D407" s="119" t="s">
        <v>70</v>
      </c>
      <c r="E407" s="120" t="s">
        <v>1739</v>
      </c>
      <c r="F407" s="120" t="s">
        <v>1740</v>
      </c>
      <c r="J407" s="121">
        <f>BK407</f>
        <v>0</v>
      </c>
      <c r="L407" s="118"/>
      <c r="M407" s="122"/>
      <c r="P407" s="123">
        <f>P408</f>
        <v>0</v>
      </c>
      <c r="R407" s="123">
        <f>R408</f>
        <v>0</v>
      </c>
      <c r="T407" s="124">
        <f>T408</f>
        <v>0</v>
      </c>
      <c r="AR407" s="119" t="s">
        <v>81</v>
      </c>
      <c r="AT407" s="125" t="s">
        <v>70</v>
      </c>
      <c r="AU407" s="125" t="s">
        <v>71</v>
      </c>
      <c r="AY407" s="119" t="s">
        <v>135</v>
      </c>
      <c r="BK407" s="126">
        <f>BK408</f>
        <v>0</v>
      </c>
    </row>
    <row r="408" spans="2:65" s="11" customFormat="1" ht="22.95" customHeight="1">
      <c r="B408" s="118"/>
      <c r="D408" s="119" t="s">
        <v>70</v>
      </c>
      <c r="E408" s="127" t="s">
        <v>3817</v>
      </c>
      <c r="F408" s="127" t="s">
        <v>3818</v>
      </c>
      <c r="J408" s="128">
        <f>BK408</f>
        <v>0</v>
      </c>
      <c r="L408" s="118"/>
      <c r="M408" s="122"/>
      <c r="P408" s="123">
        <f>SUM(P409:P424)</f>
        <v>0</v>
      </c>
      <c r="R408" s="123">
        <f>SUM(R409:R424)</f>
        <v>0</v>
      </c>
      <c r="T408" s="124">
        <f>SUM(T409:T424)</f>
        <v>0</v>
      </c>
      <c r="AR408" s="119" t="s">
        <v>81</v>
      </c>
      <c r="AT408" s="125" t="s">
        <v>70</v>
      </c>
      <c r="AU408" s="125" t="s">
        <v>79</v>
      </c>
      <c r="AY408" s="119" t="s">
        <v>135</v>
      </c>
      <c r="BK408" s="126">
        <f>SUM(BK409:BK424)</f>
        <v>0</v>
      </c>
    </row>
    <row r="409" spans="2:65" s="1" customFormat="1" ht="37.950000000000003" customHeight="1">
      <c r="B409" s="129"/>
      <c r="C409" s="130" t="s">
        <v>1040</v>
      </c>
      <c r="D409" s="130" t="s">
        <v>137</v>
      </c>
      <c r="E409" s="131" t="s">
        <v>3819</v>
      </c>
      <c r="F409" s="132" t="s">
        <v>3820</v>
      </c>
      <c r="G409" s="133" t="s">
        <v>316</v>
      </c>
      <c r="H409" s="134">
        <v>1</v>
      </c>
      <c r="I409" s="135"/>
      <c r="J409" s="135">
        <f t="shared" ref="J409:J424" si="10">ROUND(I409*H409,2)</f>
        <v>0</v>
      </c>
      <c r="K409" s="136"/>
      <c r="L409" s="29"/>
      <c r="M409" s="137" t="s">
        <v>1</v>
      </c>
      <c r="N409" s="138" t="s">
        <v>36</v>
      </c>
      <c r="O409" s="139">
        <v>0</v>
      </c>
      <c r="P409" s="139">
        <f t="shared" ref="P409:P424" si="11">O409*H409</f>
        <v>0</v>
      </c>
      <c r="Q409" s="139">
        <v>0</v>
      </c>
      <c r="R409" s="139">
        <f t="shared" ref="R409:R424" si="12">Q409*H409</f>
        <v>0</v>
      </c>
      <c r="S409" s="139">
        <v>0</v>
      </c>
      <c r="T409" s="140">
        <f t="shared" ref="T409:T424" si="13">S409*H409</f>
        <v>0</v>
      </c>
      <c r="AR409" s="141" t="s">
        <v>221</v>
      </c>
      <c r="AT409" s="141" t="s">
        <v>137</v>
      </c>
      <c r="AU409" s="141" t="s">
        <v>81</v>
      </c>
      <c r="AY409" s="17" t="s">
        <v>135</v>
      </c>
      <c r="BE409" s="142">
        <f t="shared" ref="BE409:BE424" si="14">IF(N409="základní",J409,0)</f>
        <v>0</v>
      </c>
      <c r="BF409" s="142">
        <f t="shared" ref="BF409:BF424" si="15">IF(N409="snížená",J409,0)</f>
        <v>0</v>
      </c>
      <c r="BG409" s="142">
        <f t="shared" ref="BG409:BG424" si="16">IF(N409="zákl. přenesená",J409,0)</f>
        <v>0</v>
      </c>
      <c r="BH409" s="142">
        <f t="shared" ref="BH409:BH424" si="17">IF(N409="sníž. přenesená",J409,0)</f>
        <v>0</v>
      </c>
      <c r="BI409" s="142">
        <f t="shared" ref="BI409:BI424" si="18">IF(N409="nulová",J409,0)</f>
        <v>0</v>
      </c>
      <c r="BJ409" s="17" t="s">
        <v>79</v>
      </c>
      <c r="BK409" s="142">
        <f t="shared" ref="BK409:BK424" si="19">ROUND(I409*H409,2)</f>
        <v>0</v>
      </c>
      <c r="BL409" s="17" t="s">
        <v>221</v>
      </c>
      <c r="BM409" s="141" t="s">
        <v>3821</v>
      </c>
    </row>
    <row r="410" spans="2:65" s="1" customFormat="1" ht="37.950000000000003" customHeight="1">
      <c r="B410" s="129"/>
      <c r="C410" s="130" t="s">
        <v>1056</v>
      </c>
      <c r="D410" s="130" t="s">
        <v>137</v>
      </c>
      <c r="E410" s="131" t="s">
        <v>3822</v>
      </c>
      <c r="F410" s="132" t="s">
        <v>3823</v>
      </c>
      <c r="G410" s="133" t="s">
        <v>316</v>
      </c>
      <c r="H410" s="134">
        <v>3</v>
      </c>
      <c r="I410" s="135"/>
      <c r="J410" s="135">
        <f t="shared" si="10"/>
        <v>0</v>
      </c>
      <c r="K410" s="136"/>
      <c r="L410" s="29"/>
      <c r="M410" s="137" t="s">
        <v>1</v>
      </c>
      <c r="N410" s="138" t="s">
        <v>36</v>
      </c>
      <c r="O410" s="139">
        <v>0</v>
      </c>
      <c r="P410" s="139">
        <f t="shared" si="11"/>
        <v>0</v>
      </c>
      <c r="Q410" s="139">
        <v>0</v>
      </c>
      <c r="R410" s="139">
        <f t="shared" si="12"/>
        <v>0</v>
      </c>
      <c r="S410" s="139">
        <v>0</v>
      </c>
      <c r="T410" s="140">
        <f t="shared" si="13"/>
        <v>0</v>
      </c>
      <c r="AR410" s="141" t="s">
        <v>221</v>
      </c>
      <c r="AT410" s="141" t="s">
        <v>137</v>
      </c>
      <c r="AU410" s="141" t="s">
        <v>81</v>
      </c>
      <c r="AY410" s="17" t="s">
        <v>135</v>
      </c>
      <c r="BE410" s="142">
        <f t="shared" si="14"/>
        <v>0</v>
      </c>
      <c r="BF410" s="142">
        <f t="shared" si="15"/>
        <v>0</v>
      </c>
      <c r="BG410" s="142">
        <f t="shared" si="16"/>
        <v>0</v>
      </c>
      <c r="BH410" s="142">
        <f t="shared" si="17"/>
        <v>0</v>
      </c>
      <c r="BI410" s="142">
        <f t="shared" si="18"/>
        <v>0</v>
      </c>
      <c r="BJ410" s="17" t="s">
        <v>79</v>
      </c>
      <c r="BK410" s="142">
        <f t="shared" si="19"/>
        <v>0</v>
      </c>
      <c r="BL410" s="17" t="s">
        <v>221</v>
      </c>
      <c r="BM410" s="141" t="s">
        <v>3824</v>
      </c>
    </row>
    <row r="411" spans="2:65" s="1" customFormat="1" ht="24.15" customHeight="1">
      <c r="B411" s="129"/>
      <c r="C411" s="130" t="s">
        <v>1065</v>
      </c>
      <c r="D411" s="130" t="s">
        <v>137</v>
      </c>
      <c r="E411" s="131" t="s">
        <v>3825</v>
      </c>
      <c r="F411" s="132" t="s">
        <v>3826</v>
      </c>
      <c r="G411" s="133" t="s">
        <v>316</v>
      </c>
      <c r="H411" s="134">
        <v>1</v>
      </c>
      <c r="I411" s="135"/>
      <c r="J411" s="135">
        <f t="shared" si="10"/>
        <v>0</v>
      </c>
      <c r="K411" s="136"/>
      <c r="L411" s="29"/>
      <c r="M411" s="137" t="s">
        <v>1</v>
      </c>
      <c r="N411" s="138" t="s">
        <v>36</v>
      </c>
      <c r="O411" s="139">
        <v>0</v>
      </c>
      <c r="P411" s="139">
        <f t="shared" si="11"/>
        <v>0</v>
      </c>
      <c r="Q411" s="139">
        <v>0</v>
      </c>
      <c r="R411" s="139">
        <f t="shared" si="12"/>
        <v>0</v>
      </c>
      <c r="S411" s="139">
        <v>0</v>
      </c>
      <c r="T411" s="140">
        <f t="shared" si="13"/>
        <v>0</v>
      </c>
      <c r="AR411" s="141" t="s">
        <v>221</v>
      </c>
      <c r="AT411" s="141" t="s">
        <v>137</v>
      </c>
      <c r="AU411" s="141" t="s">
        <v>81</v>
      </c>
      <c r="AY411" s="17" t="s">
        <v>135</v>
      </c>
      <c r="BE411" s="142">
        <f t="shared" si="14"/>
        <v>0</v>
      </c>
      <c r="BF411" s="142">
        <f t="shared" si="15"/>
        <v>0</v>
      </c>
      <c r="BG411" s="142">
        <f t="shared" si="16"/>
        <v>0</v>
      </c>
      <c r="BH411" s="142">
        <f t="shared" si="17"/>
        <v>0</v>
      </c>
      <c r="BI411" s="142">
        <f t="shared" si="18"/>
        <v>0</v>
      </c>
      <c r="BJ411" s="17" t="s">
        <v>79</v>
      </c>
      <c r="BK411" s="142">
        <f t="shared" si="19"/>
        <v>0</v>
      </c>
      <c r="BL411" s="17" t="s">
        <v>221</v>
      </c>
      <c r="BM411" s="141" t="s">
        <v>3827</v>
      </c>
    </row>
    <row r="412" spans="2:65" s="1" customFormat="1" ht="37.950000000000003" customHeight="1">
      <c r="B412" s="129"/>
      <c r="C412" s="130" t="s">
        <v>1070</v>
      </c>
      <c r="D412" s="130" t="s">
        <v>137</v>
      </c>
      <c r="E412" s="131" t="s">
        <v>3828</v>
      </c>
      <c r="F412" s="132" t="s">
        <v>3829</v>
      </c>
      <c r="G412" s="133" t="s">
        <v>316</v>
      </c>
      <c r="H412" s="134">
        <v>1</v>
      </c>
      <c r="I412" s="135"/>
      <c r="J412" s="135">
        <f t="shared" si="10"/>
        <v>0</v>
      </c>
      <c r="K412" s="136"/>
      <c r="L412" s="29"/>
      <c r="M412" s="137" t="s">
        <v>1</v>
      </c>
      <c r="N412" s="138" t="s">
        <v>36</v>
      </c>
      <c r="O412" s="139">
        <v>0</v>
      </c>
      <c r="P412" s="139">
        <f t="shared" si="11"/>
        <v>0</v>
      </c>
      <c r="Q412" s="139">
        <v>0</v>
      </c>
      <c r="R412" s="139">
        <f t="shared" si="12"/>
        <v>0</v>
      </c>
      <c r="S412" s="139">
        <v>0</v>
      </c>
      <c r="T412" s="140">
        <f t="shared" si="13"/>
        <v>0</v>
      </c>
      <c r="AR412" s="141" t="s">
        <v>221</v>
      </c>
      <c r="AT412" s="141" t="s">
        <v>137</v>
      </c>
      <c r="AU412" s="141" t="s">
        <v>81</v>
      </c>
      <c r="AY412" s="17" t="s">
        <v>135</v>
      </c>
      <c r="BE412" s="142">
        <f t="shared" si="14"/>
        <v>0</v>
      </c>
      <c r="BF412" s="142">
        <f t="shared" si="15"/>
        <v>0</v>
      </c>
      <c r="BG412" s="142">
        <f t="shared" si="16"/>
        <v>0</v>
      </c>
      <c r="BH412" s="142">
        <f t="shared" si="17"/>
        <v>0</v>
      </c>
      <c r="BI412" s="142">
        <f t="shared" si="18"/>
        <v>0</v>
      </c>
      <c r="BJ412" s="17" t="s">
        <v>79</v>
      </c>
      <c r="BK412" s="142">
        <f t="shared" si="19"/>
        <v>0</v>
      </c>
      <c r="BL412" s="17" t="s">
        <v>221</v>
      </c>
      <c r="BM412" s="141" t="s">
        <v>3830</v>
      </c>
    </row>
    <row r="413" spans="2:65" s="1" customFormat="1" ht="37.950000000000003" customHeight="1">
      <c r="B413" s="129"/>
      <c r="C413" s="130" t="s">
        <v>1075</v>
      </c>
      <c r="D413" s="130" t="s">
        <v>137</v>
      </c>
      <c r="E413" s="131" t="s">
        <v>3831</v>
      </c>
      <c r="F413" s="132" t="s">
        <v>3832</v>
      </c>
      <c r="G413" s="133" t="s">
        <v>316</v>
      </c>
      <c r="H413" s="134">
        <v>1</v>
      </c>
      <c r="I413" s="135"/>
      <c r="J413" s="135">
        <f t="shared" si="10"/>
        <v>0</v>
      </c>
      <c r="K413" s="136"/>
      <c r="L413" s="29"/>
      <c r="M413" s="137" t="s">
        <v>1</v>
      </c>
      <c r="N413" s="138" t="s">
        <v>36</v>
      </c>
      <c r="O413" s="139">
        <v>0</v>
      </c>
      <c r="P413" s="139">
        <f t="shared" si="11"/>
        <v>0</v>
      </c>
      <c r="Q413" s="139">
        <v>0</v>
      </c>
      <c r="R413" s="139">
        <f t="shared" si="12"/>
        <v>0</v>
      </c>
      <c r="S413" s="139">
        <v>0</v>
      </c>
      <c r="T413" s="140">
        <f t="shared" si="13"/>
        <v>0</v>
      </c>
      <c r="AR413" s="141" t="s">
        <v>221</v>
      </c>
      <c r="AT413" s="141" t="s">
        <v>137</v>
      </c>
      <c r="AU413" s="141" t="s">
        <v>81</v>
      </c>
      <c r="AY413" s="17" t="s">
        <v>135</v>
      </c>
      <c r="BE413" s="142">
        <f t="shared" si="14"/>
        <v>0</v>
      </c>
      <c r="BF413" s="142">
        <f t="shared" si="15"/>
        <v>0</v>
      </c>
      <c r="BG413" s="142">
        <f t="shared" si="16"/>
        <v>0</v>
      </c>
      <c r="BH413" s="142">
        <f t="shared" si="17"/>
        <v>0</v>
      </c>
      <c r="BI413" s="142">
        <f t="shared" si="18"/>
        <v>0</v>
      </c>
      <c r="BJ413" s="17" t="s">
        <v>79</v>
      </c>
      <c r="BK413" s="142">
        <f t="shared" si="19"/>
        <v>0</v>
      </c>
      <c r="BL413" s="17" t="s">
        <v>221</v>
      </c>
      <c r="BM413" s="141" t="s">
        <v>3833</v>
      </c>
    </row>
    <row r="414" spans="2:65" s="1" customFormat="1" ht="37.950000000000003" customHeight="1">
      <c r="B414" s="129"/>
      <c r="C414" s="130" t="s">
        <v>1080</v>
      </c>
      <c r="D414" s="130" t="s">
        <v>137</v>
      </c>
      <c r="E414" s="131" t="s">
        <v>3834</v>
      </c>
      <c r="F414" s="132" t="s">
        <v>3835</v>
      </c>
      <c r="G414" s="133" t="s">
        <v>316</v>
      </c>
      <c r="H414" s="134">
        <v>1</v>
      </c>
      <c r="I414" s="135"/>
      <c r="J414" s="135">
        <f t="shared" si="10"/>
        <v>0</v>
      </c>
      <c r="K414" s="136"/>
      <c r="L414" s="29"/>
      <c r="M414" s="137" t="s">
        <v>1</v>
      </c>
      <c r="N414" s="138" t="s">
        <v>36</v>
      </c>
      <c r="O414" s="139">
        <v>0</v>
      </c>
      <c r="P414" s="139">
        <f t="shared" si="11"/>
        <v>0</v>
      </c>
      <c r="Q414" s="139">
        <v>0</v>
      </c>
      <c r="R414" s="139">
        <f t="shared" si="12"/>
        <v>0</v>
      </c>
      <c r="S414" s="139">
        <v>0</v>
      </c>
      <c r="T414" s="140">
        <f t="shared" si="13"/>
        <v>0</v>
      </c>
      <c r="AR414" s="141" t="s">
        <v>221</v>
      </c>
      <c r="AT414" s="141" t="s">
        <v>137</v>
      </c>
      <c r="AU414" s="141" t="s">
        <v>81</v>
      </c>
      <c r="AY414" s="17" t="s">
        <v>135</v>
      </c>
      <c r="BE414" s="142">
        <f t="shared" si="14"/>
        <v>0</v>
      </c>
      <c r="BF414" s="142">
        <f t="shared" si="15"/>
        <v>0</v>
      </c>
      <c r="BG414" s="142">
        <f t="shared" si="16"/>
        <v>0</v>
      </c>
      <c r="BH414" s="142">
        <f t="shared" si="17"/>
        <v>0</v>
      </c>
      <c r="BI414" s="142">
        <f t="shared" si="18"/>
        <v>0</v>
      </c>
      <c r="BJ414" s="17" t="s">
        <v>79</v>
      </c>
      <c r="BK414" s="142">
        <f t="shared" si="19"/>
        <v>0</v>
      </c>
      <c r="BL414" s="17" t="s">
        <v>221</v>
      </c>
      <c r="BM414" s="141" t="s">
        <v>3836</v>
      </c>
    </row>
    <row r="415" spans="2:65" s="1" customFormat="1" ht="37.950000000000003" customHeight="1">
      <c r="B415" s="129"/>
      <c r="C415" s="130" t="s">
        <v>1094</v>
      </c>
      <c r="D415" s="130" t="s">
        <v>137</v>
      </c>
      <c r="E415" s="131" t="s">
        <v>3837</v>
      </c>
      <c r="F415" s="132" t="s">
        <v>3838</v>
      </c>
      <c r="G415" s="133" t="s">
        <v>316</v>
      </c>
      <c r="H415" s="134">
        <v>1</v>
      </c>
      <c r="I415" s="135"/>
      <c r="J415" s="135">
        <f t="shared" si="10"/>
        <v>0</v>
      </c>
      <c r="K415" s="136"/>
      <c r="L415" s="29"/>
      <c r="M415" s="137" t="s">
        <v>1</v>
      </c>
      <c r="N415" s="138" t="s">
        <v>36</v>
      </c>
      <c r="O415" s="139">
        <v>0</v>
      </c>
      <c r="P415" s="139">
        <f t="shared" si="11"/>
        <v>0</v>
      </c>
      <c r="Q415" s="139">
        <v>0</v>
      </c>
      <c r="R415" s="139">
        <f t="shared" si="12"/>
        <v>0</v>
      </c>
      <c r="S415" s="139">
        <v>0</v>
      </c>
      <c r="T415" s="140">
        <f t="shared" si="13"/>
        <v>0</v>
      </c>
      <c r="AR415" s="141" t="s">
        <v>221</v>
      </c>
      <c r="AT415" s="141" t="s">
        <v>137</v>
      </c>
      <c r="AU415" s="141" t="s">
        <v>81</v>
      </c>
      <c r="AY415" s="17" t="s">
        <v>135</v>
      </c>
      <c r="BE415" s="142">
        <f t="shared" si="14"/>
        <v>0</v>
      </c>
      <c r="BF415" s="142">
        <f t="shared" si="15"/>
        <v>0</v>
      </c>
      <c r="BG415" s="142">
        <f t="shared" si="16"/>
        <v>0</v>
      </c>
      <c r="BH415" s="142">
        <f t="shared" si="17"/>
        <v>0</v>
      </c>
      <c r="BI415" s="142">
        <f t="shared" si="18"/>
        <v>0</v>
      </c>
      <c r="BJ415" s="17" t="s">
        <v>79</v>
      </c>
      <c r="BK415" s="142">
        <f t="shared" si="19"/>
        <v>0</v>
      </c>
      <c r="BL415" s="17" t="s">
        <v>221</v>
      </c>
      <c r="BM415" s="141" t="s">
        <v>3839</v>
      </c>
    </row>
    <row r="416" spans="2:65" s="1" customFormat="1" ht="37.950000000000003" customHeight="1">
      <c r="B416" s="129"/>
      <c r="C416" s="130" t="s">
        <v>1099</v>
      </c>
      <c r="D416" s="130" t="s">
        <v>137</v>
      </c>
      <c r="E416" s="131" t="s">
        <v>3840</v>
      </c>
      <c r="F416" s="132" t="s">
        <v>3841</v>
      </c>
      <c r="G416" s="133" t="s">
        <v>330</v>
      </c>
      <c r="H416" s="134">
        <v>2</v>
      </c>
      <c r="I416" s="135"/>
      <c r="J416" s="135">
        <f t="shared" si="10"/>
        <v>0</v>
      </c>
      <c r="K416" s="136"/>
      <c r="L416" s="29"/>
      <c r="M416" s="137" t="s">
        <v>1</v>
      </c>
      <c r="N416" s="138" t="s">
        <v>36</v>
      </c>
      <c r="O416" s="139">
        <v>0</v>
      </c>
      <c r="P416" s="139">
        <f t="shared" si="11"/>
        <v>0</v>
      </c>
      <c r="Q416" s="139">
        <v>0</v>
      </c>
      <c r="R416" s="139">
        <f t="shared" si="12"/>
        <v>0</v>
      </c>
      <c r="S416" s="139">
        <v>0</v>
      </c>
      <c r="T416" s="140">
        <f t="shared" si="13"/>
        <v>0</v>
      </c>
      <c r="AR416" s="141" t="s">
        <v>221</v>
      </c>
      <c r="AT416" s="141" t="s">
        <v>137</v>
      </c>
      <c r="AU416" s="141" t="s">
        <v>81</v>
      </c>
      <c r="AY416" s="17" t="s">
        <v>135</v>
      </c>
      <c r="BE416" s="142">
        <f t="shared" si="14"/>
        <v>0</v>
      </c>
      <c r="BF416" s="142">
        <f t="shared" si="15"/>
        <v>0</v>
      </c>
      <c r="BG416" s="142">
        <f t="shared" si="16"/>
        <v>0</v>
      </c>
      <c r="BH416" s="142">
        <f t="shared" si="17"/>
        <v>0</v>
      </c>
      <c r="BI416" s="142">
        <f t="shared" si="18"/>
        <v>0</v>
      </c>
      <c r="BJ416" s="17" t="s">
        <v>79</v>
      </c>
      <c r="BK416" s="142">
        <f t="shared" si="19"/>
        <v>0</v>
      </c>
      <c r="BL416" s="17" t="s">
        <v>221</v>
      </c>
      <c r="BM416" s="141" t="s">
        <v>3842</v>
      </c>
    </row>
    <row r="417" spans="2:65" s="1" customFormat="1" ht="37.950000000000003" customHeight="1">
      <c r="B417" s="129"/>
      <c r="C417" s="130" t="s">
        <v>1104</v>
      </c>
      <c r="D417" s="130" t="s">
        <v>137</v>
      </c>
      <c r="E417" s="131" t="s">
        <v>3843</v>
      </c>
      <c r="F417" s="132" t="s">
        <v>3844</v>
      </c>
      <c r="G417" s="133" t="s">
        <v>330</v>
      </c>
      <c r="H417" s="134">
        <v>5</v>
      </c>
      <c r="I417" s="135"/>
      <c r="J417" s="135">
        <f t="shared" si="10"/>
        <v>0</v>
      </c>
      <c r="K417" s="136"/>
      <c r="L417" s="29"/>
      <c r="M417" s="137" t="s">
        <v>1</v>
      </c>
      <c r="N417" s="138" t="s">
        <v>36</v>
      </c>
      <c r="O417" s="139">
        <v>0</v>
      </c>
      <c r="P417" s="139">
        <f t="shared" si="11"/>
        <v>0</v>
      </c>
      <c r="Q417" s="139">
        <v>0</v>
      </c>
      <c r="R417" s="139">
        <f t="shared" si="12"/>
        <v>0</v>
      </c>
      <c r="S417" s="139">
        <v>0</v>
      </c>
      <c r="T417" s="140">
        <f t="shared" si="13"/>
        <v>0</v>
      </c>
      <c r="AR417" s="141" t="s">
        <v>221</v>
      </c>
      <c r="AT417" s="141" t="s">
        <v>137</v>
      </c>
      <c r="AU417" s="141" t="s">
        <v>81</v>
      </c>
      <c r="AY417" s="17" t="s">
        <v>135</v>
      </c>
      <c r="BE417" s="142">
        <f t="shared" si="14"/>
        <v>0</v>
      </c>
      <c r="BF417" s="142">
        <f t="shared" si="15"/>
        <v>0</v>
      </c>
      <c r="BG417" s="142">
        <f t="shared" si="16"/>
        <v>0</v>
      </c>
      <c r="BH417" s="142">
        <f t="shared" si="17"/>
        <v>0</v>
      </c>
      <c r="BI417" s="142">
        <f t="shared" si="18"/>
        <v>0</v>
      </c>
      <c r="BJ417" s="17" t="s">
        <v>79</v>
      </c>
      <c r="BK417" s="142">
        <f t="shared" si="19"/>
        <v>0</v>
      </c>
      <c r="BL417" s="17" t="s">
        <v>221</v>
      </c>
      <c r="BM417" s="141" t="s">
        <v>3845</v>
      </c>
    </row>
    <row r="418" spans="2:65" s="1" customFormat="1" ht="44.25" customHeight="1">
      <c r="B418" s="129"/>
      <c r="C418" s="130" t="s">
        <v>1119</v>
      </c>
      <c r="D418" s="130" t="s">
        <v>137</v>
      </c>
      <c r="E418" s="131" t="s">
        <v>3846</v>
      </c>
      <c r="F418" s="132" t="s">
        <v>3847</v>
      </c>
      <c r="G418" s="133" t="s">
        <v>316</v>
      </c>
      <c r="H418" s="134">
        <v>1</v>
      </c>
      <c r="I418" s="135"/>
      <c r="J418" s="135">
        <f t="shared" si="10"/>
        <v>0</v>
      </c>
      <c r="K418" s="136"/>
      <c r="L418" s="29"/>
      <c r="M418" s="137" t="s">
        <v>1</v>
      </c>
      <c r="N418" s="138" t="s">
        <v>36</v>
      </c>
      <c r="O418" s="139">
        <v>0</v>
      </c>
      <c r="P418" s="139">
        <f t="shared" si="11"/>
        <v>0</v>
      </c>
      <c r="Q418" s="139">
        <v>0</v>
      </c>
      <c r="R418" s="139">
        <f t="shared" si="12"/>
        <v>0</v>
      </c>
      <c r="S418" s="139">
        <v>0</v>
      </c>
      <c r="T418" s="140">
        <f t="shared" si="13"/>
        <v>0</v>
      </c>
      <c r="AR418" s="141" t="s">
        <v>221</v>
      </c>
      <c r="AT418" s="141" t="s">
        <v>137</v>
      </c>
      <c r="AU418" s="141" t="s">
        <v>81</v>
      </c>
      <c r="AY418" s="17" t="s">
        <v>135</v>
      </c>
      <c r="BE418" s="142">
        <f t="shared" si="14"/>
        <v>0</v>
      </c>
      <c r="BF418" s="142">
        <f t="shared" si="15"/>
        <v>0</v>
      </c>
      <c r="BG418" s="142">
        <f t="shared" si="16"/>
        <v>0</v>
      </c>
      <c r="BH418" s="142">
        <f t="shared" si="17"/>
        <v>0</v>
      </c>
      <c r="BI418" s="142">
        <f t="shared" si="18"/>
        <v>0</v>
      </c>
      <c r="BJ418" s="17" t="s">
        <v>79</v>
      </c>
      <c r="BK418" s="142">
        <f t="shared" si="19"/>
        <v>0</v>
      </c>
      <c r="BL418" s="17" t="s">
        <v>221</v>
      </c>
      <c r="BM418" s="141" t="s">
        <v>3848</v>
      </c>
    </row>
    <row r="419" spans="2:65" s="1" customFormat="1" ht="37.950000000000003" customHeight="1">
      <c r="B419" s="129"/>
      <c r="C419" s="130" t="s">
        <v>1124</v>
      </c>
      <c r="D419" s="130" t="s">
        <v>137</v>
      </c>
      <c r="E419" s="131" t="s">
        <v>3849</v>
      </c>
      <c r="F419" s="132" t="s">
        <v>3850</v>
      </c>
      <c r="G419" s="133" t="s">
        <v>316</v>
      </c>
      <c r="H419" s="134">
        <v>1</v>
      </c>
      <c r="I419" s="135"/>
      <c r="J419" s="135">
        <f t="shared" si="10"/>
        <v>0</v>
      </c>
      <c r="K419" s="136"/>
      <c r="L419" s="29"/>
      <c r="M419" s="137" t="s">
        <v>1</v>
      </c>
      <c r="N419" s="138" t="s">
        <v>36</v>
      </c>
      <c r="O419" s="139">
        <v>0</v>
      </c>
      <c r="P419" s="139">
        <f t="shared" si="11"/>
        <v>0</v>
      </c>
      <c r="Q419" s="139">
        <v>0</v>
      </c>
      <c r="R419" s="139">
        <f t="shared" si="12"/>
        <v>0</v>
      </c>
      <c r="S419" s="139">
        <v>0</v>
      </c>
      <c r="T419" s="140">
        <f t="shared" si="13"/>
        <v>0</v>
      </c>
      <c r="AR419" s="141" t="s">
        <v>221</v>
      </c>
      <c r="AT419" s="141" t="s">
        <v>137</v>
      </c>
      <c r="AU419" s="141" t="s">
        <v>81</v>
      </c>
      <c r="AY419" s="17" t="s">
        <v>135</v>
      </c>
      <c r="BE419" s="142">
        <f t="shared" si="14"/>
        <v>0</v>
      </c>
      <c r="BF419" s="142">
        <f t="shared" si="15"/>
        <v>0</v>
      </c>
      <c r="BG419" s="142">
        <f t="shared" si="16"/>
        <v>0</v>
      </c>
      <c r="BH419" s="142">
        <f t="shared" si="17"/>
        <v>0</v>
      </c>
      <c r="BI419" s="142">
        <f t="shared" si="18"/>
        <v>0</v>
      </c>
      <c r="BJ419" s="17" t="s">
        <v>79</v>
      </c>
      <c r="BK419" s="142">
        <f t="shared" si="19"/>
        <v>0</v>
      </c>
      <c r="BL419" s="17" t="s">
        <v>221</v>
      </c>
      <c r="BM419" s="141" t="s">
        <v>3851</v>
      </c>
    </row>
    <row r="420" spans="2:65" s="1" customFormat="1" ht="44.25" customHeight="1">
      <c r="B420" s="129"/>
      <c r="C420" s="130" t="s">
        <v>1129</v>
      </c>
      <c r="D420" s="130" t="s">
        <v>137</v>
      </c>
      <c r="E420" s="131" t="s">
        <v>3852</v>
      </c>
      <c r="F420" s="132" t="s">
        <v>3853</v>
      </c>
      <c r="G420" s="133" t="s">
        <v>316</v>
      </c>
      <c r="H420" s="134">
        <v>1</v>
      </c>
      <c r="I420" s="135"/>
      <c r="J420" s="135">
        <f t="shared" si="10"/>
        <v>0</v>
      </c>
      <c r="K420" s="136"/>
      <c r="L420" s="29"/>
      <c r="M420" s="137" t="s">
        <v>1</v>
      </c>
      <c r="N420" s="138" t="s">
        <v>36</v>
      </c>
      <c r="O420" s="139">
        <v>0</v>
      </c>
      <c r="P420" s="139">
        <f t="shared" si="11"/>
        <v>0</v>
      </c>
      <c r="Q420" s="139">
        <v>0</v>
      </c>
      <c r="R420" s="139">
        <f t="shared" si="12"/>
        <v>0</v>
      </c>
      <c r="S420" s="139">
        <v>0</v>
      </c>
      <c r="T420" s="140">
        <f t="shared" si="13"/>
        <v>0</v>
      </c>
      <c r="AR420" s="141" t="s">
        <v>221</v>
      </c>
      <c r="AT420" s="141" t="s">
        <v>137</v>
      </c>
      <c r="AU420" s="141" t="s">
        <v>81</v>
      </c>
      <c r="AY420" s="17" t="s">
        <v>135</v>
      </c>
      <c r="BE420" s="142">
        <f t="shared" si="14"/>
        <v>0</v>
      </c>
      <c r="BF420" s="142">
        <f t="shared" si="15"/>
        <v>0</v>
      </c>
      <c r="BG420" s="142">
        <f t="shared" si="16"/>
        <v>0</v>
      </c>
      <c r="BH420" s="142">
        <f t="shared" si="17"/>
        <v>0</v>
      </c>
      <c r="BI420" s="142">
        <f t="shared" si="18"/>
        <v>0</v>
      </c>
      <c r="BJ420" s="17" t="s">
        <v>79</v>
      </c>
      <c r="BK420" s="142">
        <f t="shared" si="19"/>
        <v>0</v>
      </c>
      <c r="BL420" s="17" t="s">
        <v>221</v>
      </c>
      <c r="BM420" s="141" t="s">
        <v>3854</v>
      </c>
    </row>
    <row r="421" spans="2:65" s="1" customFormat="1" ht="37.950000000000003" customHeight="1">
      <c r="B421" s="129"/>
      <c r="C421" s="130" t="s">
        <v>1134</v>
      </c>
      <c r="D421" s="130" t="s">
        <v>137</v>
      </c>
      <c r="E421" s="131" t="s">
        <v>3855</v>
      </c>
      <c r="F421" s="132" t="s">
        <v>3856</v>
      </c>
      <c r="G421" s="133" t="s">
        <v>316</v>
      </c>
      <c r="H421" s="134">
        <v>1</v>
      </c>
      <c r="I421" s="135"/>
      <c r="J421" s="135">
        <f t="shared" si="10"/>
        <v>0</v>
      </c>
      <c r="K421" s="136"/>
      <c r="L421" s="29"/>
      <c r="M421" s="137" t="s">
        <v>1</v>
      </c>
      <c r="N421" s="138" t="s">
        <v>36</v>
      </c>
      <c r="O421" s="139">
        <v>0</v>
      </c>
      <c r="P421" s="139">
        <f t="shared" si="11"/>
        <v>0</v>
      </c>
      <c r="Q421" s="139">
        <v>0</v>
      </c>
      <c r="R421" s="139">
        <f t="shared" si="12"/>
        <v>0</v>
      </c>
      <c r="S421" s="139">
        <v>0</v>
      </c>
      <c r="T421" s="140">
        <f t="shared" si="13"/>
        <v>0</v>
      </c>
      <c r="AR421" s="141" t="s">
        <v>221</v>
      </c>
      <c r="AT421" s="141" t="s">
        <v>137</v>
      </c>
      <c r="AU421" s="141" t="s">
        <v>81</v>
      </c>
      <c r="AY421" s="17" t="s">
        <v>135</v>
      </c>
      <c r="BE421" s="142">
        <f t="shared" si="14"/>
        <v>0</v>
      </c>
      <c r="BF421" s="142">
        <f t="shared" si="15"/>
        <v>0</v>
      </c>
      <c r="BG421" s="142">
        <f t="shared" si="16"/>
        <v>0</v>
      </c>
      <c r="BH421" s="142">
        <f t="shared" si="17"/>
        <v>0</v>
      </c>
      <c r="BI421" s="142">
        <f t="shared" si="18"/>
        <v>0</v>
      </c>
      <c r="BJ421" s="17" t="s">
        <v>79</v>
      </c>
      <c r="BK421" s="142">
        <f t="shared" si="19"/>
        <v>0</v>
      </c>
      <c r="BL421" s="17" t="s">
        <v>221</v>
      </c>
      <c r="BM421" s="141" t="s">
        <v>3857</v>
      </c>
    </row>
    <row r="422" spans="2:65" s="1" customFormat="1" ht="16.5" customHeight="1">
      <c r="B422" s="129"/>
      <c r="C422" s="130" t="s">
        <v>1139</v>
      </c>
      <c r="D422" s="130" t="s">
        <v>137</v>
      </c>
      <c r="E422" s="131" t="s">
        <v>3858</v>
      </c>
      <c r="F422" s="132" t="s">
        <v>3859</v>
      </c>
      <c r="G422" s="133" t="s">
        <v>316</v>
      </c>
      <c r="H422" s="134">
        <v>1</v>
      </c>
      <c r="I422" s="135"/>
      <c r="J422" s="135">
        <f t="shared" si="10"/>
        <v>0</v>
      </c>
      <c r="K422" s="136"/>
      <c r="L422" s="29"/>
      <c r="M422" s="137" t="s">
        <v>1</v>
      </c>
      <c r="N422" s="138" t="s">
        <v>36</v>
      </c>
      <c r="O422" s="139">
        <v>0</v>
      </c>
      <c r="P422" s="139">
        <f t="shared" si="11"/>
        <v>0</v>
      </c>
      <c r="Q422" s="139">
        <v>0</v>
      </c>
      <c r="R422" s="139">
        <f t="shared" si="12"/>
        <v>0</v>
      </c>
      <c r="S422" s="139">
        <v>0</v>
      </c>
      <c r="T422" s="140">
        <f t="shared" si="13"/>
        <v>0</v>
      </c>
      <c r="AR422" s="141" t="s">
        <v>221</v>
      </c>
      <c r="AT422" s="141" t="s">
        <v>137</v>
      </c>
      <c r="AU422" s="141" t="s">
        <v>81</v>
      </c>
      <c r="AY422" s="17" t="s">
        <v>135</v>
      </c>
      <c r="BE422" s="142">
        <f t="shared" si="14"/>
        <v>0</v>
      </c>
      <c r="BF422" s="142">
        <f t="shared" si="15"/>
        <v>0</v>
      </c>
      <c r="BG422" s="142">
        <f t="shared" si="16"/>
        <v>0</v>
      </c>
      <c r="BH422" s="142">
        <f t="shared" si="17"/>
        <v>0</v>
      </c>
      <c r="BI422" s="142">
        <f t="shared" si="18"/>
        <v>0</v>
      </c>
      <c r="BJ422" s="17" t="s">
        <v>79</v>
      </c>
      <c r="BK422" s="142">
        <f t="shared" si="19"/>
        <v>0</v>
      </c>
      <c r="BL422" s="17" t="s">
        <v>221</v>
      </c>
      <c r="BM422" s="141" t="s">
        <v>3860</v>
      </c>
    </row>
    <row r="423" spans="2:65" s="1" customFormat="1" ht="16.5" customHeight="1">
      <c r="B423" s="129"/>
      <c r="C423" s="130" t="s">
        <v>1171</v>
      </c>
      <c r="D423" s="130" t="s">
        <v>137</v>
      </c>
      <c r="E423" s="131" t="s">
        <v>3861</v>
      </c>
      <c r="F423" s="132" t="s">
        <v>3862</v>
      </c>
      <c r="G423" s="133" t="s">
        <v>316</v>
      </c>
      <c r="H423" s="134">
        <v>1</v>
      </c>
      <c r="I423" s="135"/>
      <c r="J423" s="135">
        <f t="shared" si="10"/>
        <v>0</v>
      </c>
      <c r="K423" s="136"/>
      <c r="L423" s="29"/>
      <c r="M423" s="137" t="s">
        <v>1</v>
      </c>
      <c r="N423" s="138" t="s">
        <v>36</v>
      </c>
      <c r="O423" s="139">
        <v>0</v>
      </c>
      <c r="P423" s="139">
        <f t="shared" si="11"/>
        <v>0</v>
      </c>
      <c r="Q423" s="139">
        <v>0</v>
      </c>
      <c r="R423" s="139">
        <f t="shared" si="12"/>
        <v>0</v>
      </c>
      <c r="S423" s="139">
        <v>0</v>
      </c>
      <c r="T423" s="140">
        <f t="shared" si="13"/>
        <v>0</v>
      </c>
      <c r="AR423" s="141" t="s">
        <v>221</v>
      </c>
      <c r="AT423" s="141" t="s">
        <v>137</v>
      </c>
      <c r="AU423" s="141" t="s">
        <v>81</v>
      </c>
      <c r="AY423" s="17" t="s">
        <v>135</v>
      </c>
      <c r="BE423" s="142">
        <f t="shared" si="14"/>
        <v>0</v>
      </c>
      <c r="BF423" s="142">
        <f t="shared" si="15"/>
        <v>0</v>
      </c>
      <c r="BG423" s="142">
        <f t="shared" si="16"/>
        <v>0</v>
      </c>
      <c r="BH423" s="142">
        <f t="shared" si="17"/>
        <v>0</v>
      </c>
      <c r="BI423" s="142">
        <f t="shared" si="18"/>
        <v>0</v>
      </c>
      <c r="BJ423" s="17" t="s">
        <v>79</v>
      </c>
      <c r="BK423" s="142">
        <f t="shared" si="19"/>
        <v>0</v>
      </c>
      <c r="BL423" s="17" t="s">
        <v>221</v>
      </c>
      <c r="BM423" s="141" t="s">
        <v>3863</v>
      </c>
    </row>
    <row r="424" spans="2:65" s="1" customFormat="1" ht="16.5" customHeight="1">
      <c r="B424" s="129"/>
      <c r="C424" s="130" t="s">
        <v>1178</v>
      </c>
      <c r="D424" s="130" t="s">
        <v>137</v>
      </c>
      <c r="E424" s="131" t="s">
        <v>3864</v>
      </c>
      <c r="F424" s="132" t="s">
        <v>3865</v>
      </c>
      <c r="G424" s="133" t="s">
        <v>382</v>
      </c>
      <c r="H424" s="134"/>
      <c r="I424" s="135"/>
      <c r="J424" s="135">
        <f t="shared" si="10"/>
        <v>0</v>
      </c>
      <c r="K424" s="136"/>
      <c r="L424" s="29"/>
      <c r="M424" s="137" t="s">
        <v>1</v>
      </c>
      <c r="N424" s="138" t="s">
        <v>36</v>
      </c>
      <c r="O424" s="139">
        <v>0</v>
      </c>
      <c r="P424" s="139">
        <f t="shared" si="11"/>
        <v>0</v>
      </c>
      <c r="Q424" s="139">
        <v>0</v>
      </c>
      <c r="R424" s="139">
        <f t="shared" si="12"/>
        <v>0</v>
      </c>
      <c r="S424" s="139">
        <v>0</v>
      </c>
      <c r="T424" s="140">
        <f t="shared" si="13"/>
        <v>0</v>
      </c>
      <c r="AR424" s="141" t="s">
        <v>221</v>
      </c>
      <c r="AT424" s="141" t="s">
        <v>137</v>
      </c>
      <c r="AU424" s="141" t="s">
        <v>81</v>
      </c>
      <c r="AY424" s="17" t="s">
        <v>135</v>
      </c>
      <c r="BE424" s="142">
        <f t="shared" si="14"/>
        <v>0</v>
      </c>
      <c r="BF424" s="142">
        <f t="shared" si="15"/>
        <v>0</v>
      </c>
      <c r="BG424" s="142">
        <f t="shared" si="16"/>
        <v>0</v>
      </c>
      <c r="BH424" s="142">
        <f t="shared" si="17"/>
        <v>0</v>
      </c>
      <c r="BI424" s="142">
        <f t="shared" si="18"/>
        <v>0</v>
      </c>
      <c r="BJ424" s="17" t="s">
        <v>79</v>
      </c>
      <c r="BK424" s="142">
        <f t="shared" si="19"/>
        <v>0</v>
      </c>
      <c r="BL424" s="17" t="s">
        <v>221</v>
      </c>
      <c r="BM424" s="141" t="s">
        <v>3866</v>
      </c>
    </row>
    <row r="425" spans="2:65" s="11" customFormat="1" ht="25.95" customHeight="1">
      <c r="B425" s="118"/>
      <c r="D425" s="119" t="s">
        <v>70</v>
      </c>
      <c r="E425" s="120" t="s">
        <v>369</v>
      </c>
      <c r="F425" s="120" t="s">
        <v>370</v>
      </c>
      <c r="J425" s="121">
        <f>BK425</f>
        <v>0</v>
      </c>
      <c r="L425" s="118"/>
      <c r="M425" s="122"/>
      <c r="P425" s="123">
        <f>P426+P428+P430+P432</f>
        <v>0</v>
      </c>
      <c r="R425" s="123">
        <f>R426+R428+R430+R432</f>
        <v>0</v>
      </c>
      <c r="T425" s="124">
        <f>T426+T428+T430+T432</f>
        <v>0</v>
      </c>
      <c r="AR425" s="119" t="s">
        <v>158</v>
      </c>
      <c r="AT425" s="125" t="s">
        <v>70</v>
      </c>
      <c r="AU425" s="125" t="s">
        <v>71</v>
      </c>
      <c r="AY425" s="119" t="s">
        <v>135</v>
      </c>
      <c r="BK425" s="126">
        <f>BK426+BK428+BK430+BK432</f>
        <v>0</v>
      </c>
    </row>
    <row r="426" spans="2:65" s="11" customFormat="1" ht="22.95" customHeight="1">
      <c r="B426" s="118"/>
      <c r="D426" s="119" t="s">
        <v>70</v>
      </c>
      <c r="E426" s="127" t="s">
        <v>371</v>
      </c>
      <c r="F426" s="127" t="s">
        <v>372</v>
      </c>
      <c r="J426" s="128">
        <f>BK426</f>
        <v>0</v>
      </c>
      <c r="L426" s="118"/>
      <c r="M426" s="122"/>
      <c r="P426" s="123">
        <f>P427</f>
        <v>0</v>
      </c>
      <c r="R426" s="123">
        <f>R427</f>
        <v>0</v>
      </c>
      <c r="T426" s="124">
        <f>T427</f>
        <v>0</v>
      </c>
      <c r="AR426" s="119" t="s">
        <v>158</v>
      </c>
      <c r="AT426" s="125" t="s">
        <v>70</v>
      </c>
      <c r="AU426" s="125" t="s">
        <v>79</v>
      </c>
      <c r="AY426" s="119" t="s">
        <v>135</v>
      </c>
      <c r="BK426" s="126">
        <f>BK427</f>
        <v>0</v>
      </c>
    </row>
    <row r="427" spans="2:65" s="1" customFormat="1" ht="16.5" customHeight="1">
      <c r="B427" s="129"/>
      <c r="C427" s="130" t="s">
        <v>1183</v>
      </c>
      <c r="D427" s="130" t="s">
        <v>137</v>
      </c>
      <c r="E427" s="131" t="s">
        <v>374</v>
      </c>
      <c r="F427" s="132" t="s">
        <v>375</v>
      </c>
      <c r="G427" s="133" t="s">
        <v>316</v>
      </c>
      <c r="H427" s="134">
        <v>1</v>
      </c>
      <c r="I427" s="135"/>
      <c r="J427" s="135">
        <f>ROUND(I427*H427,2)</f>
        <v>0</v>
      </c>
      <c r="K427" s="136"/>
      <c r="L427" s="29"/>
      <c r="M427" s="137" t="s">
        <v>1</v>
      </c>
      <c r="N427" s="138" t="s">
        <v>36</v>
      </c>
      <c r="O427" s="139">
        <v>0</v>
      </c>
      <c r="P427" s="139">
        <f>O427*H427</f>
        <v>0</v>
      </c>
      <c r="Q427" s="139">
        <v>0</v>
      </c>
      <c r="R427" s="139">
        <f>Q427*H427</f>
        <v>0</v>
      </c>
      <c r="S427" s="139">
        <v>0</v>
      </c>
      <c r="T427" s="140">
        <f>S427*H427</f>
        <v>0</v>
      </c>
      <c r="AR427" s="141" t="s">
        <v>376</v>
      </c>
      <c r="AT427" s="141" t="s">
        <v>137</v>
      </c>
      <c r="AU427" s="141" t="s">
        <v>81</v>
      </c>
      <c r="AY427" s="17" t="s">
        <v>135</v>
      </c>
      <c r="BE427" s="142">
        <f>IF(N427="základní",J427,0)</f>
        <v>0</v>
      </c>
      <c r="BF427" s="142">
        <f>IF(N427="snížená",J427,0)</f>
        <v>0</v>
      </c>
      <c r="BG427" s="142">
        <f>IF(N427="zákl. přenesená",J427,0)</f>
        <v>0</v>
      </c>
      <c r="BH427" s="142">
        <f>IF(N427="sníž. přenesená",J427,0)</f>
        <v>0</v>
      </c>
      <c r="BI427" s="142">
        <f>IF(N427="nulová",J427,0)</f>
        <v>0</v>
      </c>
      <c r="BJ427" s="17" t="s">
        <v>79</v>
      </c>
      <c r="BK427" s="142">
        <f>ROUND(I427*H427,2)</f>
        <v>0</v>
      </c>
      <c r="BL427" s="17" t="s">
        <v>376</v>
      </c>
      <c r="BM427" s="141" t="s">
        <v>3867</v>
      </c>
    </row>
    <row r="428" spans="2:65" s="11" customFormat="1" ht="22.95" customHeight="1">
      <c r="B428" s="118"/>
      <c r="D428" s="119" t="s">
        <v>70</v>
      </c>
      <c r="E428" s="127" t="s">
        <v>378</v>
      </c>
      <c r="F428" s="127" t="s">
        <v>379</v>
      </c>
      <c r="J428" s="128">
        <f>BK428</f>
        <v>0</v>
      </c>
      <c r="L428" s="118"/>
      <c r="M428" s="122"/>
      <c r="P428" s="123">
        <f>P429</f>
        <v>0</v>
      </c>
      <c r="R428" s="123">
        <f>R429</f>
        <v>0</v>
      </c>
      <c r="T428" s="124">
        <f>T429</f>
        <v>0</v>
      </c>
      <c r="AR428" s="119" t="s">
        <v>158</v>
      </c>
      <c r="AT428" s="125" t="s">
        <v>70</v>
      </c>
      <c r="AU428" s="125" t="s">
        <v>79</v>
      </c>
      <c r="AY428" s="119" t="s">
        <v>135</v>
      </c>
      <c r="BK428" s="126">
        <f>BK429</f>
        <v>0</v>
      </c>
    </row>
    <row r="429" spans="2:65" s="1" customFormat="1" ht="16.5" customHeight="1">
      <c r="B429" s="129"/>
      <c r="C429" s="130" t="s">
        <v>1188</v>
      </c>
      <c r="D429" s="130" t="s">
        <v>137</v>
      </c>
      <c r="E429" s="131" t="s">
        <v>381</v>
      </c>
      <c r="F429" s="132" t="s">
        <v>379</v>
      </c>
      <c r="G429" s="133" t="s">
        <v>382</v>
      </c>
      <c r="H429" s="134"/>
      <c r="I429" s="135"/>
      <c r="J429" s="135">
        <f>ROUND(I429*H429,2)</f>
        <v>0</v>
      </c>
      <c r="K429" s="136"/>
      <c r="L429" s="29"/>
      <c r="M429" s="137" t="s">
        <v>1</v>
      </c>
      <c r="N429" s="138" t="s">
        <v>36</v>
      </c>
      <c r="O429" s="139">
        <v>0</v>
      </c>
      <c r="P429" s="139">
        <f>O429*H429</f>
        <v>0</v>
      </c>
      <c r="Q429" s="139">
        <v>0</v>
      </c>
      <c r="R429" s="139">
        <f>Q429*H429</f>
        <v>0</v>
      </c>
      <c r="S429" s="139">
        <v>0</v>
      </c>
      <c r="T429" s="140">
        <f>S429*H429</f>
        <v>0</v>
      </c>
      <c r="AR429" s="141" t="s">
        <v>376</v>
      </c>
      <c r="AT429" s="141" t="s">
        <v>137</v>
      </c>
      <c r="AU429" s="141" t="s">
        <v>81</v>
      </c>
      <c r="AY429" s="17" t="s">
        <v>135</v>
      </c>
      <c r="BE429" s="142">
        <f>IF(N429="základní",J429,0)</f>
        <v>0</v>
      </c>
      <c r="BF429" s="142">
        <f>IF(N429="snížená",J429,0)</f>
        <v>0</v>
      </c>
      <c r="BG429" s="142">
        <f>IF(N429="zákl. přenesená",J429,0)</f>
        <v>0</v>
      </c>
      <c r="BH429" s="142">
        <f>IF(N429="sníž. přenesená",J429,0)</f>
        <v>0</v>
      </c>
      <c r="BI429" s="142">
        <f>IF(N429="nulová",J429,0)</f>
        <v>0</v>
      </c>
      <c r="BJ429" s="17" t="s">
        <v>79</v>
      </c>
      <c r="BK429" s="142">
        <f>ROUND(I429*H429,2)</f>
        <v>0</v>
      </c>
      <c r="BL429" s="17" t="s">
        <v>376</v>
      </c>
      <c r="BM429" s="141" t="s">
        <v>3868</v>
      </c>
    </row>
    <row r="430" spans="2:65" s="11" customFormat="1" ht="22.95" customHeight="1">
      <c r="B430" s="118"/>
      <c r="D430" s="119" t="s">
        <v>70</v>
      </c>
      <c r="E430" s="127" t="s">
        <v>384</v>
      </c>
      <c r="F430" s="127" t="s">
        <v>385</v>
      </c>
      <c r="J430" s="128">
        <f>BK430</f>
        <v>0</v>
      </c>
      <c r="L430" s="118"/>
      <c r="M430" s="122"/>
      <c r="P430" s="123">
        <f>P431</f>
        <v>0</v>
      </c>
      <c r="R430" s="123">
        <f>R431</f>
        <v>0</v>
      </c>
      <c r="T430" s="124">
        <f>T431</f>
        <v>0</v>
      </c>
      <c r="AR430" s="119" t="s">
        <v>158</v>
      </c>
      <c r="AT430" s="125" t="s">
        <v>70</v>
      </c>
      <c r="AU430" s="125" t="s">
        <v>79</v>
      </c>
      <c r="AY430" s="119" t="s">
        <v>135</v>
      </c>
      <c r="BK430" s="126">
        <f>BK431</f>
        <v>0</v>
      </c>
    </row>
    <row r="431" spans="2:65" s="1" customFormat="1" ht="16.5" customHeight="1">
      <c r="B431" s="129"/>
      <c r="C431" s="130" t="s">
        <v>1199</v>
      </c>
      <c r="D431" s="130" t="s">
        <v>137</v>
      </c>
      <c r="E431" s="131" t="s">
        <v>387</v>
      </c>
      <c r="F431" s="132" t="s">
        <v>385</v>
      </c>
      <c r="G431" s="133" t="s">
        <v>382</v>
      </c>
      <c r="H431" s="134"/>
      <c r="I431" s="135"/>
      <c r="J431" s="135">
        <f>ROUND(I431*H431,2)</f>
        <v>0</v>
      </c>
      <c r="K431" s="136"/>
      <c r="L431" s="29"/>
      <c r="M431" s="137" t="s">
        <v>1</v>
      </c>
      <c r="N431" s="138" t="s">
        <v>36</v>
      </c>
      <c r="O431" s="139">
        <v>0</v>
      </c>
      <c r="P431" s="139">
        <f>O431*H431</f>
        <v>0</v>
      </c>
      <c r="Q431" s="139">
        <v>0</v>
      </c>
      <c r="R431" s="139">
        <f>Q431*H431</f>
        <v>0</v>
      </c>
      <c r="S431" s="139">
        <v>0</v>
      </c>
      <c r="T431" s="140">
        <f>S431*H431</f>
        <v>0</v>
      </c>
      <c r="AR431" s="141" t="s">
        <v>376</v>
      </c>
      <c r="AT431" s="141" t="s">
        <v>137</v>
      </c>
      <c r="AU431" s="141" t="s">
        <v>81</v>
      </c>
      <c r="AY431" s="17" t="s">
        <v>135</v>
      </c>
      <c r="BE431" s="142">
        <f>IF(N431="základní",J431,0)</f>
        <v>0</v>
      </c>
      <c r="BF431" s="142">
        <f>IF(N431="snížená",J431,0)</f>
        <v>0</v>
      </c>
      <c r="BG431" s="142">
        <f>IF(N431="zákl. přenesená",J431,0)</f>
        <v>0</v>
      </c>
      <c r="BH431" s="142">
        <f>IF(N431="sníž. přenesená",J431,0)</f>
        <v>0</v>
      </c>
      <c r="BI431" s="142">
        <f>IF(N431="nulová",J431,0)</f>
        <v>0</v>
      </c>
      <c r="BJ431" s="17" t="s">
        <v>79</v>
      </c>
      <c r="BK431" s="142">
        <f>ROUND(I431*H431,2)</f>
        <v>0</v>
      </c>
      <c r="BL431" s="17" t="s">
        <v>376</v>
      </c>
      <c r="BM431" s="141" t="s">
        <v>3869</v>
      </c>
    </row>
    <row r="432" spans="2:65" s="11" customFormat="1" ht="22.95" customHeight="1">
      <c r="B432" s="118"/>
      <c r="D432" s="119" t="s">
        <v>70</v>
      </c>
      <c r="E432" s="127" t="s">
        <v>389</v>
      </c>
      <c r="F432" s="127" t="s">
        <v>390</v>
      </c>
      <c r="J432" s="128">
        <f>BK432</f>
        <v>0</v>
      </c>
      <c r="L432" s="118"/>
      <c r="M432" s="122"/>
      <c r="P432" s="123">
        <f>P433</f>
        <v>0</v>
      </c>
      <c r="R432" s="123">
        <f>R433</f>
        <v>0</v>
      </c>
      <c r="T432" s="124">
        <f>T433</f>
        <v>0</v>
      </c>
      <c r="AR432" s="119" t="s">
        <v>158</v>
      </c>
      <c r="AT432" s="125" t="s">
        <v>70</v>
      </c>
      <c r="AU432" s="125" t="s">
        <v>79</v>
      </c>
      <c r="AY432" s="119" t="s">
        <v>135</v>
      </c>
      <c r="BK432" s="126">
        <f>BK433</f>
        <v>0</v>
      </c>
    </row>
    <row r="433" spans="2:65" s="1" customFormat="1" ht="16.5" customHeight="1">
      <c r="B433" s="129"/>
      <c r="C433" s="130" t="s">
        <v>1204</v>
      </c>
      <c r="D433" s="130" t="s">
        <v>137</v>
      </c>
      <c r="E433" s="131" t="s">
        <v>392</v>
      </c>
      <c r="F433" s="132" t="s">
        <v>393</v>
      </c>
      <c r="G433" s="133" t="s">
        <v>382</v>
      </c>
      <c r="H433" s="134"/>
      <c r="I433" s="135"/>
      <c r="J433" s="135">
        <f>ROUND(I433*H433,2)</f>
        <v>0</v>
      </c>
      <c r="K433" s="136"/>
      <c r="L433" s="29"/>
      <c r="M433" s="171" t="s">
        <v>1</v>
      </c>
      <c r="N433" s="172" t="s">
        <v>36</v>
      </c>
      <c r="O433" s="173">
        <v>0</v>
      </c>
      <c r="P433" s="173">
        <f>O433*H433</f>
        <v>0</v>
      </c>
      <c r="Q433" s="173">
        <v>0</v>
      </c>
      <c r="R433" s="173">
        <f>Q433*H433</f>
        <v>0</v>
      </c>
      <c r="S433" s="173">
        <v>0</v>
      </c>
      <c r="T433" s="174">
        <f>S433*H433</f>
        <v>0</v>
      </c>
      <c r="AR433" s="141" t="s">
        <v>376</v>
      </c>
      <c r="AT433" s="141" t="s">
        <v>137</v>
      </c>
      <c r="AU433" s="141" t="s">
        <v>81</v>
      </c>
      <c r="AY433" s="17" t="s">
        <v>135</v>
      </c>
      <c r="BE433" s="142">
        <f>IF(N433="základní",J433,0)</f>
        <v>0</v>
      </c>
      <c r="BF433" s="142">
        <f>IF(N433="snížená",J433,0)</f>
        <v>0</v>
      </c>
      <c r="BG433" s="142">
        <f>IF(N433="zákl. přenesená",J433,0)</f>
        <v>0</v>
      </c>
      <c r="BH433" s="142">
        <f>IF(N433="sníž. přenesená",J433,0)</f>
        <v>0</v>
      </c>
      <c r="BI433" s="142">
        <f>IF(N433="nulová",J433,0)</f>
        <v>0</v>
      </c>
      <c r="BJ433" s="17" t="s">
        <v>79</v>
      </c>
      <c r="BK433" s="142">
        <f>ROUND(I433*H433,2)</f>
        <v>0</v>
      </c>
      <c r="BL433" s="17" t="s">
        <v>376</v>
      </c>
      <c r="BM433" s="141" t="s">
        <v>3870</v>
      </c>
    </row>
    <row r="434" spans="2:65" s="1" customFormat="1" ht="6.9" customHeight="1">
      <c r="B434" s="41"/>
      <c r="C434" s="42"/>
      <c r="D434" s="42"/>
      <c r="E434" s="42"/>
      <c r="F434" s="42"/>
      <c r="G434" s="42"/>
      <c r="H434" s="42"/>
      <c r="I434" s="42"/>
      <c r="J434" s="42"/>
      <c r="K434" s="42"/>
      <c r="L434" s="29"/>
    </row>
  </sheetData>
  <autoFilter ref="C130:K433"/>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B2:BM168"/>
  <sheetViews>
    <sheetView showGridLines="0" workbookViewId="0">
      <selection activeCell="H163" sqref="H163:H16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594" t="s">
        <v>5</v>
      </c>
      <c r="M2" s="595"/>
      <c r="N2" s="595"/>
      <c r="O2" s="595"/>
      <c r="P2" s="595"/>
      <c r="Q2" s="595"/>
      <c r="R2" s="595"/>
      <c r="S2" s="595"/>
      <c r="T2" s="595"/>
      <c r="U2" s="595"/>
      <c r="V2" s="595"/>
      <c r="AT2" s="17" t="s">
        <v>90</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29" t="str">
        <f>'Rekapitulace stavby'!K6</f>
        <v>Tělocvična v ulici Jívanská - revize 06</v>
      </c>
      <c r="F7" s="630"/>
      <c r="G7" s="630"/>
      <c r="H7" s="630"/>
      <c r="L7" s="20"/>
    </row>
    <row r="8" spans="2:46" s="1" customFormat="1" ht="12" customHeight="1">
      <c r="B8" s="29"/>
      <c r="D8" s="26" t="s">
        <v>101</v>
      </c>
      <c r="L8" s="29"/>
    </row>
    <row r="9" spans="2:46" s="1" customFormat="1" ht="16.5" customHeight="1">
      <c r="B9" s="29"/>
      <c r="E9" s="619" t="s">
        <v>3871</v>
      </c>
      <c r="F9" s="628"/>
      <c r="G9" s="628"/>
      <c r="H9" s="628"/>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44932</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03" t="str">
        <f>'Rekapitulace stavby'!E14</f>
        <v/>
      </c>
      <c r="F18" s="603"/>
      <c r="G18" s="603"/>
      <c r="H18" s="603"/>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05" t="s">
        <v>1</v>
      </c>
      <c r="F27" s="605"/>
      <c r="G27" s="605"/>
      <c r="H27" s="605"/>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ROUND(J128,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ROUND((SUM(BE128:BE167)),  2)</f>
        <v>0</v>
      </c>
      <c r="I33" s="89">
        <v>0.21</v>
      </c>
      <c r="J33" s="88">
        <f>ROUND(((SUM(BE128:BE167))*I33),  2)</f>
        <v>0</v>
      </c>
      <c r="L33" s="29"/>
    </row>
    <row r="34" spans="2:12" s="1" customFormat="1" ht="14.4" customHeight="1">
      <c r="B34" s="29"/>
      <c r="E34" s="26" t="s">
        <v>37</v>
      </c>
      <c r="F34" s="88">
        <f>ROUND((SUM(BF128:BF167)),  2)</f>
        <v>0</v>
      </c>
      <c r="I34" s="89">
        <v>0.15</v>
      </c>
      <c r="J34" s="88">
        <f>ROUND(((SUM(BF128:BF167))*I34),  2)</f>
        <v>0</v>
      </c>
      <c r="L34" s="29"/>
    </row>
    <row r="35" spans="2:12" s="1" customFormat="1" ht="14.4" hidden="1" customHeight="1">
      <c r="B35" s="29"/>
      <c r="E35" s="26" t="s">
        <v>38</v>
      </c>
      <c r="F35" s="88">
        <f>ROUND((SUM(BG128:BG167)),  2)</f>
        <v>0</v>
      </c>
      <c r="I35" s="89">
        <v>0.21</v>
      </c>
      <c r="J35" s="88">
        <f>0</f>
        <v>0</v>
      </c>
      <c r="L35" s="29"/>
    </row>
    <row r="36" spans="2:12" s="1" customFormat="1" ht="14.4" hidden="1" customHeight="1">
      <c r="B36" s="29"/>
      <c r="E36" s="26" t="s">
        <v>39</v>
      </c>
      <c r="F36" s="88">
        <f>ROUND((SUM(BH128:BH167)),  2)</f>
        <v>0</v>
      </c>
      <c r="I36" s="89">
        <v>0.15</v>
      </c>
      <c r="J36" s="88">
        <f>0</f>
        <v>0</v>
      </c>
      <c r="L36" s="29"/>
    </row>
    <row r="37" spans="2:12" s="1" customFormat="1" ht="14.4" hidden="1" customHeight="1">
      <c r="B37" s="29"/>
      <c r="E37" s="26" t="s">
        <v>40</v>
      </c>
      <c r="F37" s="88">
        <f>ROUND((SUM(BI128:BI167)),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29" t="str">
        <f>E7</f>
        <v>Tělocvična v ulici Jívanská - revize 06</v>
      </c>
      <c r="F85" s="630"/>
      <c r="G85" s="630"/>
      <c r="H85" s="630"/>
      <c r="L85" s="29"/>
    </row>
    <row r="86" spans="2:47" s="1" customFormat="1" ht="12" customHeight="1">
      <c r="B86" s="29"/>
      <c r="C86" s="26" t="s">
        <v>101</v>
      </c>
      <c r="L86" s="29"/>
    </row>
    <row r="87" spans="2:47" s="1" customFormat="1" ht="16.5" customHeight="1">
      <c r="B87" s="29"/>
      <c r="E87" s="619" t="str">
        <f>E9</f>
        <v>IO 01 - Přípojka vodovodu</v>
      </c>
      <c r="F87" s="628"/>
      <c r="G87" s="628"/>
      <c r="H87" s="628"/>
      <c r="L87" s="29"/>
    </row>
    <row r="88" spans="2:47" s="1" customFormat="1" ht="6.9" customHeight="1">
      <c r="B88" s="29"/>
      <c r="L88" s="29"/>
    </row>
    <row r="89" spans="2:47" s="1" customFormat="1" ht="12" customHeight="1">
      <c r="B89" s="29"/>
      <c r="C89" s="26" t="s">
        <v>17</v>
      </c>
      <c r="F89" s="24" t="str">
        <f>F12</f>
        <v>Praha - Horní Počernice</v>
      </c>
      <c r="I89" s="26" t="s">
        <v>19</v>
      </c>
      <c r="J89" s="49">
        <f>IF(J12="","",J12)</f>
        <v>44932</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J128</f>
        <v>0</v>
      </c>
      <c r="L96" s="29"/>
      <c r="AU96" s="17" t="s">
        <v>107</v>
      </c>
    </row>
    <row r="97" spans="2:12" s="8" customFormat="1" ht="24.9" customHeight="1">
      <c r="B97" s="101"/>
      <c r="D97" s="102" t="s">
        <v>108</v>
      </c>
      <c r="E97" s="103"/>
      <c r="F97" s="103"/>
      <c r="G97" s="103"/>
      <c r="H97" s="103"/>
      <c r="I97" s="103"/>
      <c r="J97" s="104">
        <f>J129</f>
        <v>0</v>
      </c>
      <c r="L97" s="101"/>
    </row>
    <row r="98" spans="2:12" s="9" customFormat="1" ht="19.95" customHeight="1">
      <c r="B98" s="105"/>
      <c r="D98" s="106" t="s">
        <v>109</v>
      </c>
      <c r="E98" s="107"/>
      <c r="F98" s="107"/>
      <c r="G98" s="107"/>
      <c r="H98" s="107"/>
      <c r="I98" s="107"/>
      <c r="J98" s="108">
        <f>J130</f>
        <v>0</v>
      </c>
      <c r="L98" s="105"/>
    </row>
    <row r="99" spans="2:12" s="9" customFormat="1" ht="19.95" customHeight="1">
      <c r="B99" s="105"/>
      <c r="D99" s="106" t="s">
        <v>111</v>
      </c>
      <c r="E99" s="107"/>
      <c r="F99" s="107"/>
      <c r="G99" s="107"/>
      <c r="H99" s="107"/>
      <c r="I99" s="107"/>
      <c r="J99" s="108">
        <f>J137</f>
        <v>0</v>
      </c>
      <c r="L99" s="105"/>
    </row>
    <row r="100" spans="2:12" s="9" customFormat="1" ht="19.95" customHeight="1">
      <c r="B100" s="105"/>
      <c r="D100" s="106" t="s">
        <v>3872</v>
      </c>
      <c r="E100" s="107"/>
      <c r="F100" s="107"/>
      <c r="G100" s="107"/>
      <c r="H100" s="107"/>
      <c r="I100" s="107"/>
      <c r="J100" s="108">
        <f>J146</f>
        <v>0</v>
      </c>
      <c r="L100" s="105"/>
    </row>
    <row r="101" spans="2:12" s="9" customFormat="1" ht="19.95" customHeight="1">
      <c r="B101" s="105"/>
      <c r="D101" s="106" t="s">
        <v>112</v>
      </c>
      <c r="E101" s="107"/>
      <c r="F101" s="107"/>
      <c r="G101" s="107"/>
      <c r="H101" s="107"/>
      <c r="I101" s="107"/>
      <c r="J101" s="108">
        <f>J148</f>
        <v>0</v>
      </c>
      <c r="L101" s="105"/>
    </row>
    <row r="102" spans="2:12" s="9" customFormat="1" ht="19.95" customHeight="1">
      <c r="B102" s="105"/>
      <c r="D102" s="106" t="s">
        <v>113</v>
      </c>
      <c r="E102" s="107"/>
      <c r="F102" s="107"/>
      <c r="G102" s="107"/>
      <c r="H102" s="107"/>
      <c r="I102" s="107"/>
      <c r="J102" s="108">
        <f>J150</f>
        <v>0</v>
      </c>
      <c r="L102" s="105"/>
    </row>
    <row r="103" spans="2:12" s="9" customFormat="1" ht="19.95" customHeight="1">
      <c r="B103" s="105"/>
      <c r="D103" s="106" t="s">
        <v>114</v>
      </c>
      <c r="E103" s="107"/>
      <c r="F103" s="107"/>
      <c r="G103" s="107"/>
      <c r="H103" s="107"/>
      <c r="I103" s="107"/>
      <c r="J103" s="108">
        <f>J157</f>
        <v>0</v>
      </c>
      <c r="L103" s="105"/>
    </row>
    <row r="104" spans="2:12" s="8" customFormat="1" ht="24.9" customHeight="1">
      <c r="B104" s="101"/>
      <c r="D104" s="102" t="s">
        <v>115</v>
      </c>
      <c r="E104" s="103"/>
      <c r="F104" s="103"/>
      <c r="G104" s="103"/>
      <c r="H104" s="103"/>
      <c r="I104" s="103"/>
      <c r="J104" s="104">
        <f>J159</f>
        <v>0</v>
      </c>
      <c r="L104" s="101"/>
    </row>
    <row r="105" spans="2:12" s="9" customFormat="1" ht="19.95" customHeight="1">
      <c r="B105" s="105"/>
      <c r="D105" s="106" t="s">
        <v>116</v>
      </c>
      <c r="E105" s="107"/>
      <c r="F105" s="107"/>
      <c r="G105" s="107"/>
      <c r="H105" s="107"/>
      <c r="I105" s="107"/>
      <c r="J105" s="108">
        <f>J160</f>
        <v>0</v>
      </c>
      <c r="L105" s="105"/>
    </row>
    <row r="106" spans="2:12" s="9" customFormat="1" ht="19.95" customHeight="1">
      <c r="B106" s="105"/>
      <c r="D106" s="106" t="s">
        <v>117</v>
      </c>
      <c r="E106" s="107"/>
      <c r="F106" s="107"/>
      <c r="G106" s="107"/>
      <c r="H106" s="107"/>
      <c r="I106" s="107"/>
      <c r="J106" s="108">
        <f>J162</f>
        <v>0</v>
      </c>
      <c r="L106" s="105"/>
    </row>
    <row r="107" spans="2:12" s="9" customFormat="1" ht="19.95" customHeight="1">
      <c r="B107" s="105"/>
      <c r="D107" s="106" t="s">
        <v>118</v>
      </c>
      <c r="E107" s="107"/>
      <c r="F107" s="107"/>
      <c r="G107" s="107"/>
      <c r="H107" s="107"/>
      <c r="I107" s="107"/>
      <c r="J107" s="108">
        <f>J164</f>
        <v>0</v>
      </c>
      <c r="L107" s="105"/>
    </row>
    <row r="108" spans="2:12" s="9" customFormat="1" ht="19.95" customHeight="1">
      <c r="B108" s="105"/>
      <c r="D108" s="106" t="s">
        <v>119</v>
      </c>
      <c r="E108" s="107"/>
      <c r="F108" s="107"/>
      <c r="G108" s="107"/>
      <c r="H108" s="107"/>
      <c r="I108" s="107"/>
      <c r="J108" s="108">
        <f>J166</f>
        <v>0</v>
      </c>
      <c r="L108" s="105"/>
    </row>
    <row r="109" spans="2:12" s="1" customFormat="1" ht="21.75" customHeight="1">
      <c r="B109" s="29"/>
      <c r="L109" s="29"/>
    </row>
    <row r="110" spans="2:12" s="1" customFormat="1" ht="6.9" customHeight="1">
      <c r="B110" s="41"/>
      <c r="C110" s="42"/>
      <c r="D110" s="42"/>
      <c r="E110" s="42"/>
      <c r="F110" s="42"/>
      <c r="G110" s="42"/>
      <c r="H110" s="42"/>
      <c r="I110" s="42"/>
      <c r="J110" s="42"/>
      <c r="K110" s="42"/>
      <c r="L110" s="29"/>
    </row>
    <row r="114" spans="2:63" s="1" customFormat="1" ht="6.9" customHeight="1">
      <c r="B114" s="43"/>
      <c r="C114" s="44"/>
      <c r="D114" s="44"/>
      <c r="E114" s="44"/>
      <c r="F114" s="44"/>
      <c r="G114" s="44"/>
      <c r="H114" s="44"/>
      <c r="I114" s="44"/>
      <c r="J114" s="44"/>
      <c r="K114" s="44"/>
      <c r="L114" s="29"/>
    </row>
    <row r="115" spans="2:63" s="1" customFormat="1" ht="24.9" customHeight="1">
      <c r="B115" s="29"/>
      <c r="C115" s="21" t="s">
        <v>120</v>
      </c>
      <c r="L115" s="29"/>
    </row>
    <row r="116" spans="2:63" s="1" customFormat="1" ht="6.9" customHeight="1">
      <c r="B116" s="29"/>
      <c r="L116" s="29"/>
    </row>
    <row r="117" spans="2:63" s="1" customFormat="1" ht="12" customHeight="1">
      <c r="B117" s="29"/>
      <c r="C117" s="26" t="s">
        <v>14</v>
      </c>
      <c r="L117" s="29"/>
    </row>
    <row r="118" spans="2:63" s="1" customFormat="1" ht="16.5" customHeight="1">
      <c r="B118" s="29"/>
      <c r="E118" s="629" t="str">
        <f>E7</f>
        <v>Tělocvična v ulici Jívanská - revize 06</v>
      </c>
      <c r="F118" s="630"/>
      <c r="G118" s="630"/>
      <c r="H118" s="630"/>
      <c r="L118" s="29"/>
    </row>
    <row r="119" spans="2:63" s="1" customFormat="1" ht="12" customHeight="1">
      <c r="B119" s="29"/>
      <c r="C119" s="26" t="s">
        <v>101</v>
      </c>
      <c r="L119" s="29"/>
    </row>
    <row r="120" spans="2:63" s="1" customFormat="1" ht="16.5" customHeight="1">
      <c r="B120" s="29"/>
      <c r="E120" s="619" t="str">
        <f>E9</f>
        <v>IO 01 - Přípojka vodovodu</v>
      </c>
      <c r="F120" s="628"/>
      <c r="G120" s="628"/>
      <c r="H120" s="628"/>
      <c r="L120" s="29"/>
    </row>
    <row r="121" spans="2:63" s="1" customFormat="1" ht="6.9" customHeight="1">
      <c r="B121" s="29"/>
      <c r="L121" s="29"/>
    </row>
    <row r="122" spans="2:63" s="1" customFormat="1" ht="12" customHeight="1">
      <c r="B122" s="29"/>
      <c r="C122" s="26" t="s">
        <v>17</v>
      </c>
      <c r="F122" s="24" t="str">
        <f>F12</f>
        <v>Praha - Horní Počernice</v>
      </c>
      <c r="I122" s="26" t="s">
        <v>19</v>
      </c>
      <c r="J122" s="49">
        <f>IF(J12="","",J12)</f>
        <v>44932</v>
      </c>
      <c r="L122" s="29"/>
    </row>
    <row r="123" spans="2:63" s="1" customFormat="1" ht="6.9" customHeight="1">
      <c r="B123" s="29"/>
      <c r="L123" s="29"/>
    </row>
    <row r="124" spans="2:63" s="1" customFormat="1" ht="25.65" customHeight="1">
      <c r="B124" s="29"/>
      <c r="C124" s="26" t="s">
        <v>20</v>
      </c>
      <c r="F124" s="24" t="str">
        <f>E15</f>
        <v/>
      </c>
      <c r="I124" s="26" t="s">
        <v>25</v>
      </c>
      <c r="J124" s="27" t="str">
        <f>E21</f>
        <v>Sportovní projekty s.r.o.</v>
      </c>
      <c r="L124" s="29"/>
    </row>
    <row r="125" spans="2:63" s="1" customFormat="1" ht="15.15" customHeight="1">
      <c r="B125" s="29"/>
      <c r="C125" s="26" t="s">
        <v>24</v>
      </c>
      <c r="F125" s="24" t="str">
        <f>IF(E18="","",E18)</f>
        <v/>
      </c>
      <c r="I125" s="26" t="s">
        <v>28</v>
      </c>
      <c r="J125" s="27" t="str">
        <f>E24</f>
        <v>F.Pecka</v>
      </c>
      <c r="L125" s="29"/>
    </row>
    <row r="126" spans="2:63" s="1" customFormat="1" ht="10.35" customHeight="1">
      <c r="B126" s="29"/>
      <c r="L126" s="29"/>
    </row>
    <row r="127" spans="2:63" s="10" customFormat="1" ht="29.25" customHeight="1">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5" customHeight="1">
      <c r="B128" s="29"/>
      <c r="C128" s="60" t="s">
        <v>132</v>
      </c>
      <c r="J128" s="114">
        <f>BK128</f>
        <v>0</v>
      </c>
      <c r="L128" s="29"/>
      <c r="M128" s="58"/>
      <c r="N128" s="50"/>
      <c r="O128" s="50"/>
      <c r="P128" s="115">
        <f>P129+P159</f>
        <v>19.904972000000001</v>
      </c>
      <c r="Q128" s="50"/>
      <c r="R128" s="115">
        <f>R129+R159</f>
        <v>4.427760000000001</v>
      </c>
      <c r="S128" s="50"/>
      <c r="T128" s="116">
        <f>T129+T159</f>
        <v>4.0495000000000001</v>
      </c>
      <c r="AT128" s="17" t="s">
        <v>70</v>
      </c>
      <c r="AU128" s="17" t="s">
        <v>107</v>
      </c>
      <c r="BK128" s="117">
        <f>BK129+BK159</f>
        <v>0</v>
      </c>
    </row>
    <row r="129" spans="2:65" s="11" customFormat="1" ht="25.95" customHeight="1">
      <c r="B129" s="118"/>
      <c r="D129" s="119" t="s">
        <v>70</v>
      </c>
      <c r="E129" s="120" t="s">
        <v>133</v>
      </c>
      <c r="F129" s="120" t="s">
        <v>134</v>
      </c>
      <c r="J129" s="121">
        <f>BK129</f>
        <v>0</v>
      </c>
      <c r="L129" s="118"/>
      <c r="M129" s="122"/>
      <c r="P129" s="123">
        <f>P130+P137+P146+P148+P150+P157</f>
        <v>19.904972000000001</v>
      </c>
      <c r="R129" s="123">
        <f>R130+R137+R146+R148+R150+R157</f>
        <v>4.427760000000001</v>
      </c>
      <c r="T129" s="124">
        <f>T130+T137+T146+T148+T150+T157</f>
        <v>4.0495000000000001</v>
      </c>
      <c r="AR129" s="119" t="s">
        <v>79</v>
      </c>
      <c r="AT129" s="125" t="s">
        <v>70</v>
      </c>
      <c r="AU129" s="125" t="s">
        <v>71</v>
      </c>
      <c r="AY129" s="119" t="s">
        <v>135</v>
      </c>
      <c r="BK129" s="126">
        <f>BK130+BK137+BK146+BK148+BK150+BK157</f>
        <v>0</v>
      </c>
    </row>
    <row r="130" spans="2:65" s="11" customFormat="1" ht="22.95" customHeight="1">
      <c r="B130" s="118"/>
      <c r="D130" s="119" t="s">
        <v>70</v>
      </c>
      <c r="E130" s="127" t="s">
        <v>79</v>
      </c>
      <c r="F130" s="127" t="s">
        <v>136</v>
      </c>
      <c r="J130" s="128">
        <f>BK130</f>
        <v>0</v>
      </c>
      <c r="L130" s="118"/>
      <c r="M130" s="122"/>
      <c r="P130" s="123">
        <f>SUM(P131:P136)</f>
        <v>16.169699999999999</v>
      </c>
      <c r="R130" s="123">
        <f>SUM(R131:R136)</f>
        <v>0</v>
      </c>
      <c r="T130" s="124">
        <f>SUM(T131:T136)</f>
        <v>4.0495000000000001</v>
      </c>
      <c r="AR130" s="119" t="s">
        <v>79</v>
      </c>
      <c r="AT130" s="125" t="s">
        <v>70</v>
      </c>
      <c r="AU130" s="125" t="s">
        <v>79</v>
      </c>
      <c r="AY130" s="119" t="s">
        <v>135</v>
      </c>
      <c r="BK130" s="126">
        <f>SUM(BK131:BK136)</f>
        <v>0</v>
      </c>
    </row>
    <row r="131" spans="2:65" s="1" customFormat="1" ht="24.15" customHeight="1">
      <c r="B131" s="129"/>
      <c r="C131" s="130" t="s">
        <v>79</v>
      </c>
      <c r="D131" s="130" t="s">
        <v>137</v>
      </c>
      <c r="E131" s="131" t="s">
        <v>3873</v>
      </c>
      <c r="F131" s="132" t="s">
        <v>3874</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3875</v>
      </c>
    </row>
    <row r="132" spans="2:65" s="1" customFormat="1" ht="24.15" customHeight="1">
      <c r="B132" s="129"/>
      <c r="C132" s="130" t="s">
        <v>81</v>
      </c>
      <c r="D132" s="130" t="s">
        <v>137</v>
      </c>
      <c r="E132" s="131" t="s">
        <v>3876</v>
      </c>
      <c r="F132" s="132" t="s">
        <v>3877</v>
      </c>
      <c r="G132" s="133" t="s">
        <v>140</v>
      </c>
      <c r="H132" s="134">
        <v>4.2</v>
      </c>
      <c r="I132" s="135"/>
      <c r="J132" s="135">
        <f>ROUND(I132*H132,2)</f>
        <v>0</v>
      </c>
      <c r="K132" s="136"/>
      <c r="L132" s="29"/>
      <c r="M132" s="137" t="s">
        <v>1</v>
      </c>
      <c r="N132" s="138" t="s">
        <v>36</v>
      </c>
      <c r="O132" s="139">
        <v>1.3029999999999999</v>
      </c>
      <c r="P132" s="139">
        <f>O132*H132</f>
        <v>5.4725999999999999</v>
      </c>
      <c r="Q132" s="139">
        <v>0</v>
      </c>
      <c r="R132" s="139">
        <f>Q132*H132</f>
        <v>0</v>
      </c>
      <c r="S132" s="139">
        <v>0.28999999999999998</v>
      </c>
      <c r="T132" s="140">
        <f>S132*H132</f>
        <v>1.218</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3878</v>
      </c>
    </row>
    <row r="133" spans="2:65" s="12" customFormat="1">
      <c r="B133" s="143"/>
      <c r="D133" s="144" t="s">
        <v>143</v>
      </c>
      <c r="E133" s="145" t="s">
        <v>1</v>
      </c>
      <c r="F133" s="146" t="s">
        <v>3879</v>
      </c>
      <c r="H133" s="147">
        <v>4.2</v>
      </c>
      <c r="L133" s="143"/>
      <c r="M133" s="148"/>
      <c r="T133" s="149"/>
      <c r="AT133" s="145" t="s">
        <v>143</v>
      </c>
      <c r="AU133" s="145" t="s">
        <v>81</v>
      </c>
      <c r="AV133" s="12" t="s">
        <v>81</v>
      </c>
      <c r="AW133" s="12" t="s">
        <v>27</v>
      </c>
      <c r="AX133" s="12" t="s">
        <v>79</v>
      </c>
      <c r="AY133" s="145" t="s">
        <v>135</v>
      </c>
    </row>
    <row r="134" spans="2:65" s="1" customFormat="1" ht="24.15" customHeight="1">
      <c r="B134" s="129"/>
      <c r="C134" s="130" t="s">
        <v>150</v>
      </c>
      <c r="D134" s="130" t="s">
        <v>137</v>
      </c>
      <c r="E134" s="131" t="s">
        <v>3880</v>
      </c>
      <c r="F134" s="132" t="s">
        <v>3881</v>
      </c>
      <c r="G134" s="133" t="s">
        <v>140</v>
      </c>
      <c r="H134" s="134">
        <v>4.2</v>
      </c>
      <c r="I134" s="135"/>
      <c r="J134" s="135">
        <f>ROUND(I134*H134,2)</f>
        <v>0</v>
      </c>
      <c r="K134" s="136"/>
      <c r="L134" s="29"/>
      <c r="M134" s="137" t="s">
        <v>1</v>
      </c>
      <c r="N134" s="138" t="s">
        <v>36</v>
      </c>
      <c r="O134" s="139">
        <v>2.1749999999999998</v>
      </c>
      <c r="P134" s="139">
        <f>O134*H134</f>
        <v>9.1349999999999998</v>
      </c>
      <c r="Q134" s="139">
        <v>0</v>
      </c>
      <c r="R134" s="139">
        <f>Q134*H134</f>
        <v>0</v>
      </c>
      <c r="S134" s="139">
        <v>0.44</v>
      </c>
      <c r="T134" s="140">
        <f>S134*H134</f>
        <v>1.8480000000000001</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3882</v>
      </c>
    </row>
    <row r="135" spans="2:65" s="12" customFormat="1">
      <c r="B135" s="143"/>
      <c r="D135" s="144" t="s">
        <v>143</v>
      </c>
      <c r="E135" s="145" t="s">
        <v>1</v>
      </c>
      <c r="F135" s="146" t="s">
        <v>3879</v>
      </c>
      <c r="H135" s="147">
        <v>4.2</v>
      </c>
      <c r="L135" s="143"/>
      <c r="M135" s="148"/>
      <c r="T135" s="149"/>
      <c r="AT135" s="145" t="s">
        <v>143</v>
      </c>
      <c r="AU135" s="145" t="s">
        <v>81</v>
      </c>
      <c r="AV135" s="12" t="s">
        <v>81</v>
      </c>
      <c r="AW135" s="12" t="s">
        <v>27</v>
      </c>
      <c r="AX135" s="12" t="s">
        <v>79</v>
      </c>
      <c r="AY135" s="145" t="s">
        <v>135</v>
      </c>
    </row>
    <row r="136" spans="2:65" s="1" customFormat="1" ht="21.75" customHeight="1">
      <c r="B136" s="129"/>
      <c r="C136" s="130" t="s">
        <v>141</v>
      </c>
      <c r="D136" s="130" t="s">
        <v>137</v>
      </c>
      <c r="E136" s="131" t="s">
        <v>3883</v>
      </c>
      <c r="F136" s="132" t="s">
        <v>3884</v>
      </c>
      <c r="G136" s="133" t="s">
        <v>140</v>
      </c>
      <c r="H136" s="134">
        <v>2.5</v>
      </c>
      <c r="I136" s="135"/>
      <c r="J136" s="135">
        <f>ROUND(I136*H136,2)</f>
        <v>0</v>
      </c>
      <c r="K136" s="136"/>
      <c r="L136" s="29"/>
      <c r="M136" s="137" t="s">
        <v>1</v>
      </c>
      <c r="N136" s="138" t="s">
        <v>36</v>
      </c>
      <c r="O136" s="139">
        <v>0.41199999999999998</v>
      </c>
      <c r="P136" s="139">
        <f>O136*H136</f>
        <v>1.03</v>
      </c>
      <c r="Q136" s="139">
        <v>0</v>
      </c>
      <c r="R136" s="139">
        <f>Q136*H136</f>
        <v>0</v>
      </c>
      <c r="S136" s="139">
        <v>0.22</v>
      </c>
      <c r="T136" s="140">
        <f>S136*H136</f>
        <v>0.55000000000000004</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3885</v>
      </c>
    </row>
    <row r="137" spans="2:65" s="11" customFormat="1" ht="22.95" customHeight="1">
      <c r="B137" s="118"/>
      <c r="D137" s="119" t="s">
        <v>70</v>
      </c>
      <c r="E137" s="127" t="s">
        <v>158</v>
      </c>
      <c r="F137" s="127" t="s">
        <v>297</v>
      </c>
      <c r="J137" s="128">
        <f>BK137</f>
        <v>0</v>
      </c>
      <c r="L137" s="118"/>
      <c r="M137" s="122"/>
      <c r="P137" s="123">
        <f>SUM(P138:P145)</f>
        <v>2.3764000000000003</v>
      </c>
      <c r="R137" s="123">
        <f>SUM(R138:R145)</f>
        <v>4.427760000000001</v>
      </c>
      <c r="T137" s="124">
        <f>SUM(T138:T145)</f>
        <v>0</v>
      </c>
      <c r="AR137" s="119" t="s">
        <v>79</v>
      </c>
      <c r="AT137" s="125" t="s">
        <v>70</v>
      </c>
      <c r="AU137" s="125" t="s">
        <v>79</v>
      </c>
      <c r="AY137" s="119" t="s">
        <v>135</v>
      </c>
      <c r="BK137" s="126">
        <f>SUM(BK138:BK145)</f>
        <v>0</v>
      </c>
    </row>
    <row r="138" spans="2:65" s="1" customFormat="1" ht="24.15" customHeight="1">
      <c r="B138" s="129"/>
      <c r="C138" s="130" t="s">
        <v>158</v>
      </c>
      <c r="D138" s="130" t="s">
        <v>137</v>
      </c>
      <c r="E138" s="131" t="s">
        <v>3886</v>
      </c>
      <c r="F138" s="132" t="s">
        <v>3887</v>
      </c>
      <c r="G138" s="133" t="s">
        <v>140</v>
      </c>
      <c r="H138" s="134">
        <v>4.2</v>
      </c>
      <c r="I138" s="135"/>
      <c r="J138" s="135">
        <f>ROUND(I138*H138,2)</f>
        <v>0</v>
      </c>
      <c r="K138" s="136"/>
      <c r="L138" s="29"/>
      <c r="M138" s="137" t="s">
        <v>1</v>
      </c>
      <c r="N138" s="138" t="s">
        <v>36</v>
      </c>
      <c r="O138" s="139">
        <v>0.11899999999999999</v>
      </c>
      <c r="P138" s="139">
        <f>O138*H138</f>
        <v>0.49980000000000002</v>
      </c>
      <c r="Q138" s="139">
        <v>0.39800000000000002</v>
      </c>
      <c r="R138" s="139">
        <f>Q138*H138</f>
        <v>1.6716000000000002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3888</v>
      </c>
    </row>
    <row r="139" spans="2:65" s="12" customFormat="1">
      <c r="B139" s="143"/>
      <c r="D139" s="144" t="s">
        <v>143</v>
      </c>
      <c r="E139" s="145" t="s">
        <v>1</v>
      </c>
      <c r="F139" s="146" t="s">
        <v>3889</v>
      </c>
      <c r="H139" s="147">
        <v>4.2</v>
      </c>
      <c r="L139" s="143"/>
      <c r="M139" s="148"/>
      <c r="T139" s="149"/>
      <c r="AT139" s="145" t="s">
        <v>143</v>
      </c>
      <c r="AU139" s="145" t="s">
        <v>81</v>
      </c>
      <c r="AV139" s="12" t="s">
        <v>81</v>
      </c>
      <c r="AW139" s="12" t="s">
        <v>27</v>
      </c>
      <c r="AX139" s="12" t="s">
        <v>79</v>
      </c>
      <c r="AY139" s="145" t="s">
        <v>135</v>
      </c>
    </row>
    <row r="140" spans="2:65" s="1" customFormat="1" ht="24.15" customHeight="1">
      <c r="B140" s="129"/>
      <c r="C140" s="130" t="s">
        <v>163</v>
      </c>
      <c r="D140" s="130" t="s">
        <v>137</v>
      </c>
      <c r="E140" s="131" t="s">
        <v>3890</v>
      </c>
      <c r="F140" s="132" t="s">
        <v>3891</v>
      </c>
      <c r="G140" s="133" t="s">
        <v>140</v>
      </c>
      <c r="H140" s="134">
        <v>4.2</v>
      </c>
      <c r="I140" s="135"/>
      <c r="J140" s="135">
        <f>ROUND(I140*H140,2)</f>
        <v>0</v>
      </c>
      <c r="K140" s="136"/>
      <c r="L140" s="29"/>
      <c r="M140" s="137" t="s">
        <v>1</v>
      </c>
      <c r="N140" s="138" t="s">
        <v>36</v>
      </c>
      <c r="O140" s="139">
        <v>0.13300000000000001</v>
      </c>
      <c r="P140" s="139">
        <f>O140*H140</f>
        <v>0.5586000000000001</v>
      </c>
      <c r="Q140" s="139">
        <v>0.496</v>
      </c>
      <c r="R140" s="139">
        <f>Q140*H140</f>
        <v>2.0832000000000002</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3892</v>
      </c>
    </row>
    <row r="141" spans="2:65" s="12" customFormat="1">
      <c r="B141" s="143"/>
      <c r="D141" s="144" t="s">
        <v>143</v>
      </c>
      <c r="E141" s="145" t="s">
        <v>1</v>
      </c>
      <c r="F141" s="146" t="s">
        <v>3889</v>
      </c>
      <c r="H141" s="147">
        <v>4.2</v>
      </c>
      <c r="L141" s="143"/>
      <c r="M141" s="148"/>
      <c r="T141" s="149"/>
      <c r="AT141" s="145" t="s">
        <v>143</v>
      </c>
      <c r="AU141" s="145" t="s">
        <v>81</v>
      </c>
      <c r="AV141" s="12" t="s">
        <v>81</v>
      </c>
      <c r="AW141" s="12" t="s">
        <v>27</v>
      </c>
      <c r="AX141" s="12" t="s">
        <v>79</v>
      </c>
      <c r="AY141" s="145" t="s">
        <v>135</v>
      </c>
    </row>
    <row r="142" spans="2:65" s="1" customFormat="1" ht="24.15" customHeight="1">
      <c r="B142" s="129"/>
      <c r="C142" s="130" t="s">
        <v>168</v>
      </c>
      <c r="D142" s="130" t="s">
        <v>137</v>
      </c>
      <c r="E142" s="131" t="s">
        <v>3893</v>
      </c>
      <c r="F142" s="132" t="s">
        <v>3894</v>
      </c>
      <c r="G142" s="133" t="s">
        <v>140</v>
      </c>
      <c r="H142" s="134">
        <v>2.5</v>
      </c>
      <c r="I142" s="135"/>
      <c r="J142" s="135">
        <f>ROUND(I142*H142,2)</f>
        <v>0</v>
      </c>
      <c r="K142" s="136"/>
      <c r="L142" s="29"/>
      <c r="M142" s="137" t="s">
        <v>1</v>
      </c>
      <c r="N142" s="138" t="s">
        <v>36</v>
      </c>
      <c r="O142" s="139">
        <v>4.4999999999999998E-2</v>
      </c>
      <c r="P142" s="139">
        <f>O142*H142</f>
        <v>0.11249999999999999</v>
      </c>
      <c r="Q142" s="139">
        <v>9.2799999999999994E-2</v>
      </c>
      <c r="R142" s="139">
        <f>Q142*H142</f>
        <v>0.23199999999999998</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3895</v>
      </c>
    </row>
    <row r="143" spans="2:65" s="1" customFormat="1" ht="24.15" customHeight="1">
      <c r="B143" s="129"/>
      <c r="C143" s="130" t="s">
        <v>175</v>
      </c>
      <c r="D143" s="130" t="s">
        <v>137</v>
      </c>
      <c r="E143" s="131" t="s">
        <v>3896</v>
      </c>
      <c r="F143" s="132" t="s">
        <v>3897</v>
      </c>
      <c r="G143" s="133" t="s">
        <v>140</v>
      </c>
      <c r="H143" s="134">
        <v>2.5</v>
      </c>
      <c r="I143" s="135"/>
      <c r="J143" s="135">
        <f>ROUND(I143*H143,2)</f>
        <v>0</v>
      </c>
      <c r="K143" s="136"/>
      <c r="L143" s="29"/>
      <c r="M143" s="137" t="s">
        <v>1</v>
      </c>
      <c r="N143" s="138" t="s">
        <v>36</v>
      </c>
      <c r="O143" s="139">
        <v>4.7E-2</v>
      </c>
      <c r="P143" s="139">
        <f>O143*H143</f>
        <v>0.11749999999999999</v>
      </c>
      <c r="Q143" s="139">
        <v>0.11600000000000001</v>
      </c>
      <c r="R143" s="139">
        <f>Q143*H143</f>
        <v>0.29000000000000004</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3898</v>
      </c>
    </row>
    <row r="144" spans="2:65" s="1" customFormat="1" ht="24.15" customHeight="1">
      <c r="B144" s="129"/>
      <c r="C144" s="130" t="s">
        <v>180</v>
      </c>
      <c r="D144" s="130" t="s">
        <v>137</v>
      </c>
      <c r="E144" s="131" t="s">
        <v>3899</v>
      </c>
      <c r="F144" s="132" t="s">
        <v>3900</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3901</v>
      </c>
    </row>
    <row r="145" spans="2:65" s="12" customFormat="1">
      <c r="B145" s="143"/>
      <c r="D145" s="144" t="s">
        <v>143</v>
      </c>
      <c r="E145" s="145" t="s">
        <v>1</v>
      </c>
      <c r="F145" s="146" t="s">
        <v>3902</v>
      </c>
      <c r="H145" s="147">
        <v>1.7</v>
      </c>
      <c r="L145" s="143"/>
      <c r="M145" s="148"/>
      <c r="T145" s="149"/>
      <c r="AT145" s="145" t="s">
        <v>143</v>
      </c>
      <c r="AU145" s="145" t="s">
        <v>81</v>
      </c>
      <c r="AV145" s="12" t="s">
        <v>81</v>
      </c>
      <c r="AW145" s="12" t="s">
        <v>27</v>
      </c>
      <c r="AX145" s="12" t="s">
        <v>79</v>
      </c>
      <c r="AY145" s="145" t="s">
        <v>135</v>
      </c>
    </row>
    <row r="146" spans="2:65" s="11" customFormat="1" ht="22.95" customHeight="1">
      <c r="B146" s="118"/>
      <c r="D146" s="119" t="s">
        <v>70</v>
      </c>
      <c r="E146" s="127" t="s">
        <v>175</v>
      </c>
      <c r="F146" s="127" t="s">
        <v>3903</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c r="B147" s="129"/>
      <c r="C147" s="130" t="s">
        <v>185</v>
      </c>
      <c r="D147" s="130" t="s">
        <v>137</v>
      </c>
      <c r="E147" s="131" t="s">
        <v>3904</v>
      </c>
      <c r="F147" s="132" t="s">
        <v>3905</v>
      </c>
      <c r="G147" s="133" t="s">
        <v>316</v>
      </c>
      <c r="H147" s="134">
        <v>1</v>
      </c>
      <c r="I147" s="135">
        <f>'IO 01'!J16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3906</v>
      </c>
    </row>
    <row r="148" spans="2:65" s="11" customFormat="1" ht="22.95" customHeight="1">
      <c r="B148" s="118"/>
      <c r="D148" s="119" t="s">
        <v>70</v>
      </c>
      <c r="E148" s="127" t="s">
        <v>180</v>
      </c>
      <c r="F148" s="127" t="s">
        <v>312</v>
      </c>
      <c r="J148" s="128">
        <f>BK148</f>
        <v>0</v>
      </c>
      <c r="L148" s="118"/>
      <c r="M148" s="122"/>
      <c r="P148" s="123">
        <f>P149</f>
        <v>0.74480000000000002</v>
      </c>
      <c r="R148" s="123">
        <f>R149</f>
        <v>0</v>
      </c>
      <c r="T148" s="124">
        <f>T149</f>
        <v>0</v>
      </c>
      <c r="AR148" s="119" t="s">
        <v>79</v>
      </c>
      <c r="AT148" s="125" t="s">
        <v>70</v>
      </c>
      <c r="AU148" s="125" t="s">
        <v>79</v>
      </c>
      <c r="AY148" s="119" t="s">
        <v>135</v>
      </c>
      <c r="BK148" s="126">
        <f>BK149</f>
        <v>0</v>
      </c>
    </row>
    <row r="149" spans="2:65" s="1" customFormat="1" ht="24.15" customHeight="1">
      <c r="B149" s="129"/>
      <c r="C149" s="130" t="s">
        <v>191</v>
      </c>
      <c r="D149" s="130" t="s">
        <v>137</v>
      </c>
      <c r="E149" s="131" t="s">
        <v>3907</v>
      </c>
      <c r="F149" s="132" t="s">
        <v>3908</v>
      </c>
      <c r="G149" s="133" t="s">
        <v>188</v>
      </c>
      <c r="H149" s="134">
        <v>3.8</v>
      </c>
      <c r="I149" s="135"/>
      <c r="J149" s="135">
        <f>ROUND(I149*H149,2)</f>
        <v>0</v>
      </c>
      <c r="K149" s="136"/>
      <c r="L149" s="29"/>
      <c r="M149" s="137" t="s">
        <v>1</v>
      </c>
      <c r="N149" s="138" t="s">
        <v>36</v>
      </c>
      <c r="O149" s="139">
        <v>0.19600000000000001</v>
      </c>
      <c r="P149" s="139">
        <f>O149*H149</f>
        <v>0.74480000000000002</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3909</v>
      </c>
    </row>
    <row r="150" spans="2:65" s="11" customFormat="1" ht="22.95" customHeight="1">
      <c r="B150" s="118"/>
      <c r="D150" s="119" t="s">
        <v>70</v>
      </c>
      <c r="E150" s="127" t="s">
        <v>342</v>
      </c>
      <c r="F150" s="127" t="s">
        <v>343</v>
      </c>
      <c r="J150" s="128">
        <f>BK150</f>
        <v>0</v>
      </c>
      <c r="L150" s="118"/>
      <c r="M150" s="122"/>
      <c r="P150" s="123">
        <f>SUM(P151:P156)</f>
        <v>0.321824</v>
      </c>
      <c r="R150" s="123">
        <f>SUM(R151:R156)</f>
        <v>0</v>
      </c>
      <c r="T150" s="124">
        <f>SUM(T151:T156)</f>
        <v>0</v>
      </c>
      <c r="AR150" s="119" t="s">
        <v>79</v>
      </c>
      <c r="AT150" s="125" t="s">
        <v>70</v>
      </c>
      <c r="AU150" s="125" t="s">
        <v>79</v>
      </c>
      <c r="AY150" s="119" t="s">
        <v>135</v>
      </c>
      <c r="BK150" s="126">
        <f>SUM(BK151:BK156)</f>
        <v>0</v>
      </c>
    </row>
    <row r="151" spans="2:65" s="1" customFormat="1" ht="21.75" customHeight="1">
      <c r="B151" s="129"/>
      <c r="C151" s="130" t="s">
        <v>196</v>
      </c>
      <c r="D151" s="130" t="s">
        <v>137</v>
      </c>
      <c r="E151" s="131" t="s">
        <v>3910</v>
      </c>
      <c r="F151" s="132" t="s">
        <v>3911</v>
      </c>
      <c r="G151" s="133" t="s">
        <v>215</v>
      </c>
      <c r="H151" s="134">
        <v>3.6160000000000001</v>
      </c>
      <c r="I151" s="135"/>
      <c r="J151" s="135">
        <f>ROUND(I151*H151,2)</f>
        <v>0</v>
      </c>
      <c r="K151" s="136"/>
      <c r="L151" s="29"/>
      <c r="M151" s="137" t="s">
        <v>1</v>
      </c>
      <c r="N151" s="138" t="s">
        <v>36</v>
      </c>
      <c r="O151" s="139">
        <v>3.2000000000000001E-2</v>
      </c>
      <c r="P151" s="139">
        <f>O151*H151</f>
        <v>0.11571200000000001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3912</v>
      </c>
    </row>
    <row r="152" spans="2:65" s="12" customFormat="1">
      <c r="B152" s="143"/>
      <c r="D152" s="144" t="s">
        <v>143</v>
      </c>
      <c r="E152" s="145" t="s">
        <v>1</v>
      </c>
      <c r="F152" s="146" t="s">
        <v>3913</v>
      </c>
      <c r="H152" s="147">
        <v>3.6160000000000001</v>
      </c>
      <c r="L152" s="143"/>
      <c r="M152" s="148"/>
      <c r="T152" s="149"/>
      <c r="AT152" s="145" t="s">
        <v>143</v>
      </c>
      <c r="AU152" s="145" t="s">
        <v>81</v>
      </c>
      <c r="AV152" s="12" t="s">
        <v>81</v>
      </c>
      <c r="AW152" s="12" t="s">
        <v>27</v>
      </c>
      <c r="AX152" s="12" t="s">
        <v>79</v>
      </c>
      <c r="AY152" s="145" t="s">
        <v>135</v>
      </c>
    </row>
    <row r="153" spans="2:65" s="1" customFormat="1" ht="24.15" customHeight="1">
      <c r="B153" s="129"/>
      <c r="C153" s="130" t="s">
        <v>202</v>
      </c>
      <c r="D153" s="130" t="s">
        <v>137</v>
      </c>
      <c r="E153" s="131" t="s">
        <v>3914</v>
      </c>
      <c r="F153" s="132" t="s">
        <v>3915</v>
      </c>
      <c r="G153" s="133" t="s">
        <v>215</v>
      </c>
      <c r="H153" s="134">
        <v>68.703999999999994</v>
      </c>
      <c r="I153" s="135"/>
      <c r="J153" s="135">
        <f>ROUND(I153*H153,2)</f>
        <v>0</v>
      </c>
      <c r="K153" s="136"/>
      <c r="L153" s="29"/>
      <c r="M153" s="137" t="s">
        <v>1</v>
      </c>
      <c r="N153" s="138" t="s">
        <v>36</v>
      </c>
      <c r="O153" s="139">
        <v>3.0000000000000001E-3</v>
      </c>
      <c r="P153" s="139">
        <f>O153*H153</f>
        <v>0.20611199999999999</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3916</v>
      </c>
    </row>
    <row r="154" spans="2:65" s="12" customFormat="1">
      <c r="B154" s="143"/>
      <c r="D154" s="144" t="s">
        <v>143</v>
      </c>
      <c r="E154" s="145" t="s">
        <v>1</v>
      </c>
      <c r="F154" s="146" t="s">
        <v>3917</v>
      </c>
      <c r="H154" s="147">
        <v>68.703999999999994</v>
      </c>
      <c r="L154" s="143"/>
      <c r="M154" s="148"/>
      <c r="T154" s="149"/>
      <c r="AT154" s="145" t="s">
        <v>143</v>
      </c>
      <c r="AU154" s="145" t="s">
        <v>81</v>
      </c>
      <c r="AV154" s="12" t="s">
        <v>81</v>
      </c>
      <c r="AW154" s="12" t="s">
        <v>27</v>
      </c>
      <c r="AX154" s="12" t="s">
        <v>79</v>
      </c>
      <c r="AY154" s="145" t="s">
        <v>135</v>
      </c>
    </row>
    <row r="155" spans="2:65" s="1" customFormat="1" ht="33" customHeight="1">
      <c r="B155" s="129"/>
      <c r="C155" s="130" t="s">
        <v>211</v>
      </c>
      <c r="D155" s="130" t="s">
        <v>137</v>
      </c>
      <c r="E155" s="131" t="s">
        <v>3918</v>
      </c>
      <c r="F155" s="132" t="s">
        <v>3919</v>
      </c>
      <c r="G155" s="133" t="s">
        <v>215</v>
      </c>
      <c r="H155" s="134">
        <v>0.55000000000000004</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3920</v>
      </c>
    </row>
    <row r="156" spans="2:65" s="1" customFormat="1" ht="24.15" customHeight="1">
      <c r="B156" s="129"/>
      <c r="C156" s="130" t="s">
        <v>8</v>
      </c>
      <c r="D156" s="130" t="s">
        <v>137</v>
      </c>
      <c r="E156" s="131" t="s">
        <v>3921</v>
      </c>
      <c r="F156" s="132" t="s">
        <v>275</v>
      </c>
      <c r="G156" s="133" t="s">
        <v>215</v>
      </c>
      <c r="H156" s="134">
        <v>3.0659999999999998</v>
      </c>
      <c r="I156" s="135"/>
      <c r="J156" s="135">
        <f>ROUND(I156*H156,2)</f>
        <v>0</v>
      </c>
      <c r="K156" s="136"/>
      <c r="L156" s="29"/>
      <c r="M156" s="137" t="s">
        <v>1</v>
      </c>
      <c r="N156" s="138" t="s">
        <v>36</v>
      </c>
      <c r="O156" s="139">
        <v>0</v>
      </c>
      <c r="P156" s="139">
        <f>O156*H156</f>
        <v>0</v>
      </c>
      <c r="Q156" s="139">
        <v>0</v>
      </c>
      <c r="R156" s="139">
        <f>Q156*H156</f>
        <v>0</v>
      </c>
      <c r="S156" s="139">
        <v>0</v>
      </c>
      <c r="T156" s="140">
        <f>S156*H156</f>
        <v>0</v>
      </c>
      <c r="AR156" s="141" t="s">
        <v>141</v>
      </c>
      <c r="AT156" s="141" t="s">
        <v>137</v>
      </c>
      <c r="AU156" s="141" t="s">
        <v>81</v>
      </c>
      <c r="AY156" s="17" t="s">
        <v>135</v>
      </c>
      <c r="BE156" s="142">
        <f>IF(N156="základní",J156,0)</f>
        <v>0</v>
      </c>
      <c r="BF156" s="142">
        <f>IF(N156="snížená",J156,0)</f>
        <v>0</v>
      </c>
      <c r="BG156" s="142">
        <f>IF(N156="zákl. přenesená",J156,0)</f>
        <v>0</v>
      </c>
      <c r="BH156" s="142">
        <f>IF(N156="sníž. přenesená",J156,0)</f>
        <v>0</v>
      </c>
      <c r="BI156" s="142">
        <f>IF(N156="nulová",J156,0)</f>
        <v>0</v>
      </c>
      <c r="BJ156" s="17" t="s">
        <v>79</v>
      </c>
      <c r="BK156" s="142">
        <f>ROUND(I156*H156,2)</f>
        <v>0</v>
      </c>
      <c r="BL156" s="17" t="s">
        <v>141</v>
      </c>
      <c r="BM156" s="141" t="s">
        <v>3922</v>
      </c>
    </row>
    <row r="157" spans="2:65" s="11" customFormat="1" ht="22.95" customHeight="1">
      <c r="B157" s="118"/>
      <c r="D157" s="119" t="s">
        <v>70</v>
      </c>
      <c r="E157" s="127" t="s">
        <v>363</v>
      </c>
      <c r="F157" s="127" t="s">
        <v>364</v>
      </c>
      <c r="J157" s="128">
        <f>BK157</f>
        <v>0</v>
      </c>
      <c r="L157" s="118"/>
      <c r="M157" s="122"/>
      <c r="P157" s="123">
        <f>P158</f>
        <v>0.29224800000000001</v>
      </c>
      <c r="R157" s="123">
        <f>R158</f>
        <v>0</v>
      </c>
      <c r="T157" s="124">
        <f>T158</f>
        <v>0</v>
      </c>
      <c r="AR157" s="119" t="s">
        <v>79</v>
      </c>
      <c r="AT157" s="125" t="s">
        <v>70</v>
      </c>
      <c r="AU157" s="125" t="s">
        <v>79</v>
      </c>
      <c r="AY157" s="119" t="s">
        <v>135</v>
      </c>
      <c r="BK157" s="126">
        <f>BK158</f>
        <v>0</v>
      </c>
    </row>
    <row r="158" spans="2:65" s="1" customFormat="1" ht="24.15" customHeight="1">
      <c r="B158" s="129"/>
      <c r="C158" s="130" t="s">
        <v>221</v>
      </c>
      <c r="D158" s="130" t="s">
        <v>137</v>
      </c>
      <c r="E158" s="131" t="s">
        <v>3923</v>
      </c>
      <c r="F158" s="132" t="s">
        <v>3924</v>
      </c>
      <c r="G158" s="133" t="s">
        <v>215</v>
      </c>
      <c r="H158" s="134">
        <v>4.4279999999999999</v>
      </c>
      <c r="I158" s="135"/>
      <c r="J158" s="135">
        <f>ROUND(I158*H158,2)</f>
        <v>0</v>
      </c>
      <c r="K158" s="136"/>
      <c r="L158" s="29"/>
      <c r="M158" s="137" t="s">
        <v>1</v>
      </c>
      <c r="N158" s="138" t="s">
        <v>36</v>
      </c>
      <c r="O158" s="139">
        <v>6.6000000000000003E-2</v>
      </c>
      <c r="P158" s="139">
        <f>O158*H158</f>
        <v>0.29224800000000001</v>
      </c>
      <c r="Q158" s="139">
        <v>0</v>
      </c>
      <c r="R158" s="139">
        <f>Q158*H158</f>
        <v>0</v>
      </c>
      <c r="S158" s="139">
        <v>0</v>
      </c>
      <c r="T158" s="140">
        <f>S158*H158</f>
        <v>0</v>
      </c>
      <c r="AR158" s="141" t="s">
        <v>141</v>
      </c>
      <c r="AT158" s="141" t="s">
        <v>137</v>
      </c>
      <c r="AU158" s="141" t="s">
        <v>81</v>
      </c>
      <c r="AY158" s="17" t="s">
        <v>135</v>
      </c>
      <c r="BE158" s="142">
        <f>IF(N158="základní",J158,0)</f>
        <v>0</v>
      </c>
      <c r="BF158" s="142">
        <f>IF(N158="snížená",J158,0)</f>
        <v>0</v>
      </c>
      <c r="BG158" s="142">
        <f>IF(N158="zákl. přenesená",J158,0)</f>
        <v>0</v>
      </c>
      <c r="BH158" s="142">
        <f>IF(N158="sníž. přenesená",J158,0)</f>
        <v>0</v>
      </c>
      <c r="BI158" s="142">
        <f>IF(N158="nulová",J158,0)</f>
        <v>0</v>
      </c>
      <c r="BJ158" s="17" t="s">
        <v>79</v>
      </c>
      <c r="BK158" s="142">
        <f>ROUND(I158*H158,2)</f>
        <v>0</v>
      </c>
      <c r="BL158" s="17" t="s">
        <v>141</v>
      </c>
      <c r="BM158" s="141" t="s">
        <v>3925</v>
      </c>
    </row>
    <row r="159" spans="2:65" s="11" customFormat="1" ht="25.95" customHeight="1">
      <c r="B159" s="118"/>
      <c r="D159" s="119" t="s">
        <v>70</v>
      </c>
      <c r="E159" s="120" t="s">
        <v>369</v>
      </c>
      <c r="F159" s="120" t="s">
        <v>370</v>
      </c>
      <c r="J159" s="121">
        <f>BK159</f>
        <v>0</v>
      </c>
      <c r="L159" s="118"/>
      <c r="M159" s="122"/>
      <c r="P159" s="123">
        <f>P160+P162+P164+P166</f>
        <v>0</v>
      </c>
      <c r="R159" s="123">
        <f>R160+R162+R164+R166</f>
        <v>0</v>
      </c>
      <c r="T159" s="124">
        <f>T160+T162+T164+T166</f>
        <v>0</v>
      </c>
      <c r="AR159" s="119" t="s">
        <v>158</v>
      </c>
      <c r="AT159" s="125" t="s">
        <v>70</v>
      </c>
      <c r="AU159" s="125" t="s">
        <v>71</v>
      </c>
      <c r="AY159" s="119" t="s">
        <v>135</v>
      </c>
      <c r="BK159" s="126">
        <f>BK160+BK162+BK164+BK166</f>
        <v>0</v>
      </c>
    </row>
    <row r="160" spans="2:65" s="11" customFormat="1" ht="22.95" customHeight="1">
      <c r="B160" s="118"/>
      <c r="D160" s="119" t="s">
        <v>70</v>
      </c>
      <c r="E160" s="127" t="s">
        <v>371</v>
      </c>
      <c r="F160" s="127" t="s">
        <v>372</v>
      </c>
      <c r="J160" s="128">
        <f>BK160</f>
        <v>0</v>
      </c>
      <c r="L160" s="118"/>
      <c r="M160" s="122"/>
      <c r="P160" s="123">
        <f>P161</f>
        <v>0</v>
      </c>
      <c r="R160" s="123">
        <f>R161</f>
        <v>0</v>
      </c>
      <c r="T160" s="124">
        <f>T161</f>
        <v>0</v>
      </c>
      <c r="AR160" s="119" t="s">
        <v>158</v>
      </c>
      <c r="AT160" s="125" t="s">
        <v>70</v>
      </c>
      <c r="AU160" s="125" t="s">
        <v>79</v>
      </c>
      <c r="AY160" s="119" t="s">
        <v>135</v>
      </c>
      <c r="BK160" s="126">
        <f>BK161</f>
        <v>0</v>
      </c>
    </row>
    <row r="161" spans="2:65" s="1" customFormat="1" ht="16.5" customHeight="1">
      <c r="B161" s="129"/>
      <c r="C161" s="130" t="s">
        <v>230</v>
      </c>
      <c r="D161" s="130" t="s">
        <v>137</v>
      </c>
      <c r="E161" s="131" t="s">
        <v>374</v>
      </c>
      <c r="F161" s="132" t="s">
        <v>375</v>
      </c>
      <c r="G161" s="133" t="s">
        <v>316</v>
      </c>
      <c r="H161" s="134">
        <v>1</v>
      </c>
      <c r="I161" s="135"/>
      <c r="J161" s="135">
        <f>ROUND(I161*H161,2)</f>
        <v>0</v>
      </c>
      <c r="K161" s="136"/>
      <c r="L161" s="29"/>
      <c r="M161" s="137" t="s">
        <v>1</v>
      </c>
      <c r="N161" s="138" t="s">
        <v>36</v>
      </c>
      <c r="O161" s="139">
        <v>0</v>
      </c>
      <c r="P161" s="139">
        <f>O161*H161</f>
        <v>0</v>
      </c>
      <c r="Q161" s="139">
        <v>0</v>
      </c>
      <c r="R161" s="139">
        <f>Q161*H161</f>
        <v>0</v>
      </c>
      <c r="S161" s="139">
        <v>0</v>
      </c>
      <c r="T161" s="140">
        <f>S161*H161</f>
        <v>0</v>
      </c>
      <c r="AR161" s="141" t="s">
        <v>376</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376</v>
      </c>
      <c r="BM161" s="141" t="s">
        <v>3926</v>
      </c>
    </row>
    <row r="162" spans="2:65" s="11" customFormat="1" ht="22.95" customHeight="1">
      <c r="B162" s="118"/>
      <c r="D162" s="119" t="s">
        <v>70</v>
      </c>
      <c r="E162" s="127" t="s">
        <v>378</v>
      </c>
      <c r="F162" s="127" t="s">
        <v>379</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c r="B163" s="129"/>
      <c r="C163" s="130" t="s">
        <v>234</v>
      </c>
      <c r="D163" s="130" t="s">
        <v>137</v>
      </c>
      <c r="E163" s="131" t="s">
        <v>381</v>
      </c>
      <c r="F163" s="132" t="s">
        <v>379</v>
      </c>
      <c r="G163" s="133" t="s">
        <v>382</v>
      </c>
      <c r="H163" s="134"/>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3927</v>
      </c>
    </row>
    <row r="164" spans="2:65" s="11" customFormat="1" ht="22.95" customHeight="1">
      <c r="B164" s="118"/>
      <c r="D164" s="119" t="s">
        <v>70</v>
      </c>
      <c r="E164" s="127" t="s">
        <v>384</v>
      </c>
      <c r="F164" s="127" t="s">
        <v>385</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c r="B165" s="129"/>
      <c r="C165" s="130" t="s">
        <v>238</v>
      </c>
      <c r="D165" s="130" t="s">
        <v>137</v>
      </c>
      <c r="E165" s="131" t="s">
        <v>387</v>
      </c>
      <c r="F165" s="132" t="s">
        <v>385</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3928</v>
      </c>
    </row>
    <row r="166" spans="2:65" s="11" customFormat="1" ht="22.95" customHeight="1">
      <c r="B166" s="118"/>
      <c r="D166" s="119" t="s">
        <v>70</v>
      </c>
      <c r="E166" s="127" t="s">
        <v>389</v>
      </c>
      <c r="F166" s="127" t="s">
        <v>390</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c r="B167" s="129"/>
      <c r="C167" s="130" t="s">
        <v>243</v>
      </c>
      <c r="D167" s="130" t="s">
        <v>137</v>
      </c>
      <c r="E167" s="131" t="s">
        <v>392</v>
      </c>
      <c r="F167" s="132" t="s">
        <v>393</v>
      </c>
      <c r="G167" s="133" t="s">
        <v>382</v>
      </c>
      <c r="H167" s="134"/>
      <c r="I167" s="135"/>
      <c r="J167" s="135">
        <f>ROUND(I167*H167,2)</f>
        <v>0</v>
      </c>
      <c r="K167" s="136"/>
      <c r="L167" s="29"/>
      <c r="M167" s="171" t="s">
        <v>1</v>
      </c>
      <c r="N167" s="172" t="s">
        <v>36</v>
      </c>
      <c r="O167" s="173">
        <v>0</v>
      </c>
      <c r="P167" s="173">
        <f>O167*H167</f>
        <v>0</v>
      </c>
      <c r="Q167" s="173">
        <v>0</v>
      </c>
      <c r="R167" s="173">
        <f>Q167*H167</f>
        <v>0</v>
      </c>
      <c r="S167" s="173">
        <v>0</v>
      </c>
      <c r="T167" s="174">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3929</v>
      </c>
    </row>
    <row r="168" spans="2:65" s="1" customFormat="1" ht="6.9" customHeight="1">
      <c r="B168" s="41"/>
      <c r="C168" s="42"/>
      <c r="D168" s="42"/>
      <c r="E168" s="42"/>
      <c r="F168" s="42"/>
      <c r="G168" s="42"/>
      <c r="H168" s="42"/>
      <c r="I168" s="42"/>
      <c r="J168" s="42"/>
      <c r="K168" s="42"/>
      <c r="L168" s="29"/>
    </row>
  </sheetData>
  <autoFilter ref="C127:K167"/>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dimension ref="A4:L78"/>
  <sheetViews>
    <sheetView workbookViewId="0">
      <selection activeCell="H61" sqref="H61:H62"/>
    </sheetView>
  </sheetViews>
  <sheetFormatPr defaultColWidth="9.140625" defaultRowHeight="13.8"/>
  <cols>
    <col min="1" max="2" width="9.140625" style="185"/>
    <col min="3" max="3" width="50.7109375" style="185" customWidth="1"/>
    <col min="4" max="7" width="9.140625" style="185"/>
    <col min="8" max="9" width="12.7109375" style="185" customWidth="1"/>
    <col min="10" max="10" width="10.42578125" style="185" customWidth="1"/>
    <col min="11" max="16384" width="9.140625" style="185"/>
  </cols>
  <sheetData>
    <row r="4" spans="1:12" ht="18">
      <c r="A4" s="634" t="s">
        <v>3989</v>
      </c>
      <c r="B4" s="634"/>
      <c r="C4" s="635"/>
      <c r="D4" s="635"/>
      <c r="E4" s="635"/>
      <c r="F4" s="635"/>
      <c r="G4" s="635"/>
      <c r="H4" s="635"/>
      <c r="I4" s="635"/>
      <c r="J4" s="635"/>
      <c r="K4" s="635"/>
      <c r="L4" s="635"/>
    </row>
    <row r="5" spans="1:12" ht="18">
      <c r="A5" s="636" t="s">
        <v>3990</v>
      </c>
      <c r="B5" s="636"/>
      <c r="C5" s="637"/>
      <c r="D5" s="637"/>
      <c r="E5" s="637"/>
      <c r="F5" s="637"/>
      <c r="G5" s="637"/>
      <c r="H5" s="637"/>
      <c r="I5" s="637"/>
      <c r="J5" s="637"/>
      <c r="K5" s="637"/>
      <c r="L5" s="637"/>
    </row>
    <row r="6" spans="1:12" ht="18">
      <c r="A6" s="181"/>
      <c r="B6" s="181"/>
      <c r="C6" s="182"/>
      <c r="D6" s="182"/>
      <c r="E6" s="182"/>
      <c r="F6" s="182"/>
      <c r="G6" s="182"/>
      <c r="H6" s="182"/>
      <c r="I6" s="182"/>
      <c r="J6" s="182"/>
      <c r="K6" s="182"/>
      <c r="L6" s="182"/>
    </row>
    <row r="7" spans="1:12" ht="15.6">
      <c r="A7" s="183" t="s">
        <v>3991</v>
      </c>
      <c r="B7" s="183"/>
      <c r="C7" s="184" t="s">
        <v>3992</v>
      </c>
    </row>
    <row r="8" spans="1:12" ht="15.6">
      <c r="A8" s="183" t="s">
        <v>3993</v>
      </c>
      <c r="B8" s="183"/>
      <c r="C8" s="184" t="s">
        <v>3994</v>
      </c>
    </row>
    <row r="9" spans="1:12" ht="15.6">
      <c r="A9" s="183" t="s">
        <v>3995</v>
      </c>
      <c r="B9" s="183"/>
      <c r="C9" s="184" t="s">
        <v>3996</v>
      </c>
    </row>
    <row r="10" spans="1:12">
      <c r="A10" s="183"/>
      <c r="B10" s="183"/>
    </row>
    <row r="11" spans="1:12" ht="18">
      <c r="A11" s="183" t="s">
        <v>3997</v>
      </c>
      <c r="B11" s="183"/>
      <c r="C11" s="186" t="s">
        <v>5572</v>
      </c>
    </row>
    <row r="12" spans="1:12" ht="18">
      <c r="A12" s="183"/>
      <c r="B12" s="183"/>
      <c r="C12" s="186"/>
    </row>
    <row r="13" spans="1:12">
      <c r="C13" s="638" t="s">
        <v>5573</v>
      </c>
      <c r="D13" s="639"/>
      <c r="E13" s="639"/>
      <c r="F13" s="639"/>
      <c r="G13" s="639"/>
      <c r="H13" s="639"/>
      <c r="I13" s="639"/>
      <c r="J13" s="639"/>
      <c r="K13" s="639"/>
    </row>
    <row r="14" spans="1:12">
      <c r="C14" s="640"/>
      <c r="D14" s="639"/>
      <c r="E14" s="639"/>
      <c r="F14" s="639"/>
      <c r="G14" s="639"/>
      <c r="H14" s="639"/>
      <c r="I14" s="639"/>
      <c r="J14" s="639"/>
      <c r="K14" s="639"/>
    </row>
    <row r="15" spans="1:12" ht="14.4" thickBot="1">
      <c r="C15" s="187"/>
    </row>
    <row r="16" spans="1:12" ht="16.2" thickBot="1">
      <c r="F16" s="641" t="s">
        <v>4000</v>
      </c>
      <c r="G16" s="642"/>
      <c r="H16" s="642"/>
      <c r="I16" s="643"/>
      <c r="J16" s="644">
        <f>SUM(L22,L35,L47,L60)</f>
        <v>0</v>
      </c>
      <c r="K16" s="645"/>
      <c r="L16" s="646"/>
    </row>
    <row r="18" spans="1:12" ht="28.2" customHeight="1">
      <c r="C18" s="631" t="s">
        <v>4001</v>
      </c>
      <c r="D18" s="632"/>
      <c r="E18" s="632"/>
      <c r="F18" s="632"/>
      <c r="G18" s="632"/>
      <c r="H18" s="632"/>
      <c r="I18" s="632"/>
      <c r="J18" s="632"/>
      <c r="K18" s="632"/>
      <c r="L18" s="633"/>
    </row>
    <row r="19" spans="1:12">
      <c r="C19" s="188"/>
    </row>
    <row r="20" spans="1:12" ht="55.2">
      <c r="A20" s="189" t="s">
        <v>4002</v>
      </c>
      <c r="B20" s="190" t="s">
        <v>4003</v>
      </c>
      <c r="C20" s="191" t="s">
        <v>4004</v>
      </c>
      <c r="D20" s="192" t="s">
        <v>4005</v>
      </c>
      <c r="E20" s="193" t="s">
        <v>4006</v>
      </c>
      <c r="F20" s="194" t="s">
        <v>4007</v>
      </c>
      <c r="G20" s="194" t="s">
        <v>4008</v>
      </c>
      <c r="H20" s="194" t="s">
        <v>4009</v>
      </c>
      <c r="I20" s="194" t="s">
        <v>4010</v>
      </c>
      <c r="J20" s="194" t="s">
        <v>4011</v>
      </c>
      <c r="K20" s="194" t="s">
        <v>4012</v>
      </c>
      <c r="L20" s="195" t="s">
        <v>4013</v>
      </c>
    </row>
    <row r="21" spans="1:12">
      <c r="A21" s="196"/>
      <c r="B21" s="196"/>
      <c r="C21" s="197"/>
      <c r="D21" s="198"/>
      <c r="E21" s="199"/>
      <c r="F21" s="199"/>
      <c r="G21" s="200"/>
      <c r="H21" s="200"/>
      <c r="I21" s="200"/>
      <c r="J21" s="201"/>
      <c r="K21" s="202"/>
      <c r="L21" s="203"/>
    </row>
    <row r="22" spans="1:12">
      <c r="A22" s="204" t="s">
        <v>4014</v>
      </c>
      <c r="B22" s="205"/>
      <c r="C22" s="205" t="s">
        <v>5574</v>
      </c>
      <c r="D22" s="206"/>
      <c r="E22" s="207"/>
      <c r="F22" s="208"/>
      <c r="G22" s="206"/>
      <c r="H22" s="208"/>
      <c r="I22" s="206"/>
      <c r="J22" s="209"/>
      <c r="K22" s="206"/>
      <c r="L22" s="210">
        <f>SUM(K23:K33)</f>
        <v>0</v>
      </c>
    </row>
    <row r="23" spans="1:12" ht="18.600000000000001" customHeight="1">
      <c r="A23" s="528" t="s">
        <v>4016</v>
      </c>
      <c r="B23" s="529" t="s">
        <v>4017</v>
      </c>
      <c r="C23" s="530" t="s">
        <v>5575</v>
      </c>
      <c r="D23" s="224" t="s">
        <v>4019</v>
      </c>
      <c r="E23" s="531">
        <v>1.9</v>
      </c>
      <c r="F23" s="532"/>
      <c r="G23" s="245">
        <f t="shared" ref="G23:G33" si="0">E23*F23</f>
        <v>0</v>
      </c>
      <c r="H23" s="244"/>
      <c r="I23" s="245">
        <f t="shared" ref="I23:I33" si="1">E23*H23</f>
        <v>0</v>
      </c>
      <c r="J23" s="246">
        <f t="shared" ref="J23:K33" si="2">+F23+H23</f>
        <v>0</v>
      </c>
      <c r="K23" s="247">
        <f t="shared" si="2"/>
        <v>0</v>
      </c>
      <c r="L23" s="221"/>
    </row>
    <row r="24" spans="1:12" ht="20.399999999999999" customHeight="1">
      <c r="A24" s="528" t="s">
        <v>4020</v>
      </c>
      <c r="B24" s="529" t="s">
        <v>4017</v>
      </c>
      <c r="C24" s="530" t="s">
        <v>5576</v>
      </c>
      <c r="D24" s="224" t="s">
        <v>4019</v>
      </c>
      <c r="E24" s="533">
        <v>10.9</v>
      </c>
      <c r="F24" s="216"/>
      <c r="G24" s="217">
        <f>E24*F24</f>
        <v>0</v>
      </c>
      <c r="H24" s="218"/>
      <c r="I24" s="217">
        <f>E24*H24</f>
        <v>0</v>
      </c>
      <c r="J24" s="219">
        <f>+F24+H24</f>
        <v>0</v>
      </c>
      <c r="K24" s="220">
        <f>+G24+I24</f>
        <v>0</v>
      </c>
      <c r="L24" s="222"/>
    </row>
    <row r="25" spans="1:12" ht="16.95" customHeight="1">
      <c r="A25" s="528" t="s">
        <v>4023</v>
      </c>
      <c r="B25" s="212" t="s">
        <v>4021</v>
      </c>
      <c r="C25" s="213" t="s">
        <v>4031</v>
      </c>
      <c r="D25" s="214" t="s">
        <v>4032</v>
      </c>
      <c r="E25" s="533">
        <v>26</v>
      </c>
      <c r="F25" s="216"/>
      <c r="G25" s="217">
        <f>E25*F25</f>
        <v>0</v>
      </c>
      <c r="H25" s="218"/>
      <c r="I25" s="217">
        <f>E25*H25</f>
        <v>0</v>
      </c>
      <c r="J25" s="219">
        <f t="shared" si="2"/>
        <v>0</v>
      </c>
      <c r="K25" s="220">
        <f t="shared" si="2"/>
        <v>0</v>
      </c>
      <c r="L25" s="222"/>
    </row>
    <row r="26" spans="1:12" ht="18" customHeight="1">
      <c r="A26" s="528" t="s">
        <v>4026</v>
      </c>
      <c r="B26" s="212" t="s">
        <v>4021</v>
      </c>
      <c r="C26" s="213" t="s">
        <v>4034</v>
      </c>
      <c r="D26" s="214" t="s">
        <v>4032</v>
      </c>
      <c r="E26" s="533">
        <v>26</v>
      </c>
      <c r="F26" s="216"/>
      <c r="G26" s="217">
        <f>E26*F26</f>
        <v>0</v>
      </c>
      <c r="H26" s="218"/>
      <c r="I26" s="217">
        <f>E26*H26</f>
        <v>0</v>
      </c>
      <c r="J26" s="219">
        <f t="shared" si="2"/>
        <v>0</v>
      </c>
      <c r="K26" s="220">
        <f t="shared" si="2"/>
        <v>0</v>
      </c>
      <c r="L26" s="222"/>
    </row>
    <row r="27" spans="1:12" ht="15.6" customHeight="1">
      <c r="A27" s="528" t="s">
        <v>4029</v>
      </c>
      <c r="B27" s="212" t="s">
        <v>4024</v>
      </c>
      <c r="C27" s="213" t="s">
        <v>4025</v>
      </c>
      <c r="D27" s="214" t="s">
        <v>4019</v>
      </c>
      <c r="E27" s="533">
        <v>1.1499999999999999</v>
      </c>
      <c r="F27" s="216"/>
      <c r="G27" s="217">
        <f t="shared" si="0"/>
        <v>0</v>
      </c>
      <c r="H27" s="218"/>
      <c r="I27" s="217">
        <f t="shared" si="1"/>
        <v>0</v>
      </c>
      <c r="J27" s="219">
        <f t="shared" si="2"/>
        <v>0</v>
      </c>
      <c r="K27" s="220">
        <f t="shared" si="2"/>
        <v>0</v>
      </c>
      <c r="L27" s="222"/>
    </row>
    <row r="28" spans="1:12" ht="18" customHeight="1">
      <c r="A28" s="528" t="s">
        <v>4033</v>
      </c>
      <c r="B28" s="212" t="s">
        <v>4027</v>
      </c>
      <c r="C28" s="213" t="s">
        <v>4042</v>
      </c>
      <c r="D28" s="214" t="s">
        <v>4019</v>
      </c>
      <c r="E28" s="533">
        <v>2.65</v>
      </c>
      <c r="F28" s="216"/>
      <c r="G28" s="217">
        <f t="shared" si="0"/>
        <v>0</v>
      </c>
      <c r="H28" s="218"/>
      <c r="I28" s="217">
        <f t="shared" si="1"/>
        <v>0</v>
      </c>
      <c r="J28" s="219">
        <f t="shared" si="2"/>
        <v>0</v>
      </c>
      <c r="K28" s="220">
        <f t="shared" si="2"/>
        <v>0</v>
      </c>
      <c r="L28" s="222"/>
    </row>
    <row r="29" spans="1:12" ht="16.2" customHeight="1">
      <c r="A29" s="528" t="s">
        <v>4035</v>
      </c>
      <c r="B29" s="212" t="s">
        <v>4030</v>
      </c>
      <c r="C29" s="213" t="s">
        <v>5577</v>
      </c>
      <c r="D29" s="214" t="s">
        <v>4019</v>
      </c>
      <c r="E29" s="533">
        <v>9</v>
      </c>
      <c r="F29" s="216"/>
      <c r="G29" s="217">
        <f t="shared" si="0"/>
        <v>0</v>
      </c>
      <c r="H29" s="218"/>
      <c r="I29" s="217">
        <f t="shared" si="1"/>
        <v>0</v>
      </c>
      <c r="J29" s="219">
        <f t="shared" si="2"/>
        <v>0</v>
      </c>
      <c r="K29" s="220">
        <f t="shared" si="2"/>
        <v>0</v>
      </c>
      <c r="L29" s="222"/>
    </row>
    <row r="30" spans="1:12" ht="18" customHeight="1">
      <c r="A30" s="528" t="s">
        <v>4038</v>
      </c>
      <c r="B30" s="212" t="s">
        <v>4030</v>
      </c>
      <c r="C30" s="213" t="s">
        <v>5578</v>
      </c>
      <c r="D30" s="214" t="s">
        <v>4019</v>
      </c>
      <c r="E30" s="533">
        <v>9</v>
      </c>
      <c r="F30" s="216"/>
      <c r="G30" s="217">
        <f t="shared" si="0"/>
        <v>0</v>
      </c>
      <c r="H30" s="218"/>
      <c r="I30" s="217">
        <f t="shared" si="1"/>
        <v>0</v>
      </c>
      <c r="J30" s="219">
        <f t="shared" si="2"/>
        <v>0</v>
      </c>
      <c r="K30" s="220">
        <f t="shared" si="2"/>
        <v>0</v>
      </c>
      <c r="L30" s="222"/>
    </row>
    <row r="31" spans="1:12" ht="28.2" customHeight="1">
      <c r="A31" s="528" t="s">
        <v>4040</v>
      </c>
      <c r="B31" s="212" t="s">
        <v>4036</v>
      </c>
      <c r="C31" s="213" t="s">
        <v>4058</v>
      </c>
      <c r="D31" s="214" t="s">
        <v>4019</v>
      </c>
      <c r="E31" s="533">
        <v>3.8</v>
      </c>
      <c r="F31" s="216"/>
      <c r="G31" s="217">
        <f t="shared" si="0"/>
        <v>0</v>
      </c>
      <c r="H31" s="218"/>
      <c r="I31" s="217">
        <f t="shared" si="1"/>
        <v>0</v>
      </c>
      <c r="J31" s="219">
        <f t="shared" si="2"/>
        <v>0</v>
      </c>
      <c r="K31" s="220">
        <f t="shared" si="2"/>
        <v>0</v>
      </c>
      <c r="L31" s="222"/>
    </row>
    <row r="32" spans="1:12" ht="27" customHeight="1">
      <c r="A32" s="528" t="s">
        <v>4043</v>
      </c>
      <c r="B32" s="212" t="s">
        <v>4036</v>
      </c>
      <c r="C32" s="213" t="s">
        <v>4060</v>
      </c>
      <c r="D32" s="214" t="s">
        <v>4019</v>
      </c>
      <c r="E32" s="533">
        <v>9</v>
      </c>
      <c r="F32" s="216"/>
      <c r="G32" s="217">
        <f t="shared" si="0"/>
        <v>0</v>
      </c>
      <c r="H32" s="218"/>
      <c r="I32" s="217">
        <f t="shared" si="1"/>
        <v>0</v>
      </c>
      <c r="J32" s="219">
        <f t="shared" si="2"/>
        <v>0</v>
      </c>
      <c r="K32" s="220">
        <f t="shared" si="2"/>
        <v>0</v>
      </c>
      <c r="L32" s="222"/>
    </row>
    <row r="33" spans="1:12" ht="15" customHeight="1">
      <c r="A33" s="528" t="s">
        <v>4046</v>
      </c>
      <c r="B33" s="212" t="s">
        <v>4036</v>
      </c>
      <c r="C33" s="213" t="s">
        <v>4062</v>
      </c>
      <c r="D33" s="214" t="s">
        <v>4019</v>
      </c>
      <c r="E33" s="533">
        <v>3.8</v>
      </c>
      <c r="F33" s="216"/>
      <c r="G33" s="217">
        <f t="shared" si="0"/>
        <v>0</v>
      </c>
      <c r="H33" s="218"/>
      <c r="I33" s="217">
        <f t="shared" si="1"/>
        <v>0</v>
      </c>
      <c r="J33" s="219">
        <f t="shared" si="2"/>
        <v>0</v>
      </c>
      <c r="K33" s="220">
        <f t="shared" si="2"/>
        <v>0</v>
      </c>
      <c r="L33" s="222"/>
    </row>
    <row r="34" spans="1:12">
      <c r="A34" s="528"/>
      <c r="B34" s="529"/>
      <c r="C34" s="530"/>
      <c r="D34" s="224"/>
      <c r="E34" s="534"/>
      <c r="F34" s="226"/>
      <c r="G34" s="227"/>
      <c r="H34" s="226"/>
      <c r="I34" s="227"/>
      <c r="J34" s="228"/>
      <c r="K34" s="229"/>
      <c r="L34" s="230"/>
    </row>
    <row r="35" spans="1:12">
      <c r="A35" s="204" t="s">
        <v>4063</v>
      </c>
      <c r="B35" s="205"/>
      <c r="C35" s="205" t="s">
        <v>5579</v>
      </c>
      <c r="D35" s="206"/>
      <c r="E35" s="207"/>
      <c r="F35" s="208"/>
      <c r="G35" s="206"/>
      <c r="H35" s="208"/>
      <c r="I35" s="206"/>
      <c r="J35" s="209"/>
      <c r="K35" s="206"/>
      <c r="L35" s="210">
        <f>SUM(K36:K45)</f>
        <v>0</v>
      </c>
    </row>
    <row r="36" spans="1:12" ht="13.95" customHeight="1">
      <c r="A36" s="528" t="s">
        <v>4065</v>
      </c>
      <c r="B36" s="529" t="s">
        <v>4017</v>
      </c>
      <c r="C36" s="530" t="s">
        <v>4018</v>
      </c>
      <c r="D36" s="224" t="s">
        <v>4019</v>
      </c>
      <c r="E36" s="534">
        <v>10</v>
      </c>
      <c r="F36" s="226"/>
      <c r="G36" s="227">
        <f>E36*F36</f>
        <v>0</v>
      </c>
      <c r="H36" s="535"/>
      <c r="I36" s="227">
        <f>E36*H36</f>
        <v>0</v>
      </c>
      <c r="J36" s="246">
        <f t="shared" ref="J36:K45" si="3">+F36+H36</f>
        <v>0</v>
      </c>
      <c r="K36" s="536">
        <f t="shared" si="3"/>
        <v>0</v>
      </c>
      <c r="L36" s="221"/>
    </row>
    <row r="37" spans="1:12" ht="15" customHeight="1">
      <c r="A37" s="211" t="s">
        <v>4068</v>
      </c>
      <c r="B37" s="212" t="s">
        <v>4021</v>
      </c>
      <c r="C37" s="213" t="s">
        <v>4031</v>
      </c>
      <c r="D37" s="214" t="s">
        <v>4032</v>
      </c>
      <c r="E37" s="533">
        <v>15</v>
      </c>
      <c r="F37" s="216"/>
      <c r="G37" s="217">
        <f>E37*F37</f>
        <v>0</v>
      </c>
      <c r="H37" s="218"/>
      <c r="I37" s="217">
        <f>E37*H37</f>
        <v>0</v>
      </c>
      <c r="J37" s="219">
        <f t="shared" si="3"/>
        <v>0</v>
      </c>
      <c r="K37" s="220">
        <f t="shared" si="3"/>
        <v>0</v>
      </c>
      <c r="L37" s="222"/>
    </row>
    <row r="38" spans="1:12" ht="15.6" customHeight="1">
      <c r="A38" s="211" t="s">
        <v>4070</v>
      </c>
      <c r="B38" s="212" t="s">
        <v>4021</v>
      </c>
      <c r="C38" s="213" t="s">
        <v>4034</v>
      </c>
      <c r="D38" s="214" t="s">
        <v>4032</v>
      </c>
      <c r="E38" s="533">
        <v>15</v>
      </c>
      <c r="F38" s="216"/>
      <c r="G38" s="217">
        <f>E38*F38</f>
        <v>0</v>
      </c>
      <c r="H38" s="218"/>
      <c r="I38" s="217">
        <f>E38*H38</f>
        <v>0</v>
      </c>
      <c r="J38" s="219">
        <f t="shared" si="3"/>
        <v>0</v>
      </c>
      <c r="K38" s="220">
        <f t="shared" si="3"/>
        <v>0</v>
      </c>
      <c r="L38" s="222"/>
    </row>
    <row r="39" spans="1:12" ht="16.2" customHeight="1">
      <c r="A39" s="211" t="s">
        <v>4072</v>
      </c>
      <c r="B39" s="212" t="s">
        <v>4024</v>
      </c>
      <c r="C39" s="213" t="s">
        <v>4025</v>
      </c>
      <c r="D39" s="214" t="s">
        <v>4019</v>
      </c>
      <c r="E39" s="533">
        <v>1</v>
      </c>
      <c r="F39" s="216"/>
      <c r="G39" s="217">
        <f t="shared" ref="G39:G45" si="4">E39*F39</f>
        <v>0</v>
      </c>
      <c r="H39" s="218"/>
      <c r="I39" s="217">
        <f t="shared" ref="I39:I45" si="5">E39*H39</f>
        <v>0</v>
      </c>
      <c r="J39" s="219">
        <f t="shared" si="3"/>
        <v>0</v>
      </c>
      <c r="K39" s="220">
        <f t="shared" si="3"/>
        <v>0</v>
      </c>
      <c r="L39" s="222"/>
    </row>
    <row r="40" spans="1:12" ht="15" customHeight="1">
      <c r="A40" s="211" t="s">
        <v>4074</v>
      </c>
      <c r="B40" s="212" t="s">
        <v>4027</v>
      </c>
      <c r="C40" s="213" t="s">
        <v>4042</v>
      </c>
      <c r="D40" s="214" t="s">
        <v>4019</v>
      </c>
      <c r="E40" s="533">
        <v>2.2999999999999998</v>
      </c>
      <c r="F40" s="216"/>
      <c r="G40" s="217">
        <f t="shared" si="4"/>
        <v>0</v>
      </c>
      <c r="H40" s="218"/>
      <c r="I40" s="217">
        <f t="shared" si="5"/>
        <v>0</v>
      </c>
      <c r="J40" s="219">
        <f t="shared" si="3"/>
        <v>0</v>
      </c>
      <c r="K40" s="220">
        <f t="shared" si="3"/>
        <v>0</v>
      </c>
      <c r="L40" s="222"/>
    </row>
    <row r="41" spans="1:12" ht="13.2" customHeight="1">
      <c r="A41" s="211" t="s">
        <v>4076</v>
      </c>
      <c r="B41" s="212" t="s">
        <v>4030</v>
      </c>
      <c r="C41" s="213" t="s">
        <v>5577</v>
      </c>
      <c r="D41" s="214" t="s">
        <v>4019</v>
      </c>
      <c r="E41" s="533">
        <v>6.7</v>
      </c>
      <c r="F41" s="216"/>
      <c r="G41" s="217">
        <f t="shared" si="4"/>
        <v>0</v>
      </c>
      <c r="H41" s="218"/>
      <c r="I41" s="217">
        <f t="shared" si="5"/>
        <v>0</v>
      </c>
      <c r="J41" s="219">
        <f t="shared" si="3"/>
        <v>0</v>
      </c>
      <c r="K41" s="220">
        <f t="shared" si="3"/>
        <v>0</v>
      </c>
      <c r="L41" s="222"/>
    </row>
    <row r="42" spans="1:12" ht="14.4" customHeight="1">
      <c r="A42" s="211" t="s">
        <v>4079</v>
      </c>
      <c r="B42" s="212" t="s">
        <v>4030</v>
      </c>
      <c r="C42" s="213" t="s">
        <v>5578</v>
      </c>
      <c r="D42" s="214" t="s">
        <v>4019</v>
      </c>
      <c r="E42" s="533">
        <v>6.7</v>
      </c>
      <c r="F42" s="216"/>
      <c r="G42" s="217">
        <f t="shared" si="4"/>
        <v>0</v>
      </c>
      <c r="H42" s="218"/>
      <c r="I42" s="217">
        <f t="shared" si="5"/>
        <v>0</v>
      </c>
      <c r="J42" s="219">
        <f t="shared" si="3"/>
        <v>0</v>
      </c>
      <c r="K42" s="220">
        <f t="shared" si="3"/>
        <v>0</v>
      </c>
      <c r="L42" s="222"/>
    </row>
    <row r="43" spans="1:12" ht="28.95" customHeight="1">
      <c r="A43" s="211" t="s">
        <v>4081</v>
      </c>
      <c r="B43" s="212" t="s">
        <v>4036</v>
      </c>
      <c r="C43" s="213" t="s">
        <v>4058</v>
      </c>
      <c r="D43" s="214" t="s">
        <v>4019</v>
      </c>
      <c r="E43" s="533">
        <v>3.3</v>
      </c>
      <c r="F43" s="216"/>
      <c r="G43" s="217">
        <f t="shared" si="4"/>
        <v>0</v>
      </c>
      <c r="H43" s="218"/>
      <c r="I43" s="217">
        <f t="shared" si="5"/>
        <v>0</v>
      </c>
      <c r="J43" s="219">
        <f t="shared" si="3"/>
        <v>0</v>
      </c>
      <c r="K43" s="220">
        <f t="shared" si="3"/>
        <v>0</v>
      </c>
      <c r="L43" s="222"/>
    </row>
    <row r="44" spans="1:12" ht="29.4" customHeight="1">
      <c r="A44" s="211" t="s">
        <v>4083</v>
      </c>
      <c r="B44" s="212" t="s">
        <v>4036</v>
      </c>
      <c r="C44" s="213" t="s">
        <v>4060</v>
      </c>
      <c r="D44" s="214" t="s">
        <v>4019</v>
      </c>
      <c r="E44" s="533">
        <v>16.5</v>
      </c>
      <c r="F44" s="216"/>
      <c r="G44" s="217">
        <f t="shared" si="4"/>
        <v>0</v>
      </c>
      <c r="H44" s="218"/>
      <c r="I44" s="217">
        <f t="shared" si="5"/>
        <v>0</v>
      </c>
      <c r="J44" s="219">
        <f t="shared" si="3"/>
        <v>0</v>
      </c>
      <c r="K44" s="220">
        <f t="shared" si="3"/>
        <v>0</v>
      </c>
      <c r="L44" s="222"/>
    </row>
    <row r="45" spans="1:12" ht="13.2" customHeight="1">
      <c r="A45" s="211" t="s">
        <v>4085</v>
      </c>
      <c r="B45" s="212" t="s">
        <v>4036</v>
      </c>
      <c r="C45" s="213" t="s">
        <v>4062</v>
      </c>
      <c r="D45" s="214" t="s">
        <v>4019</v>
      </c>
      <c r="E45" s="533">
        <v>3.3</v>
      </c>
      <c r="F45" s="216"/>
      <c r="G45" s="217">
        <f t="shared" si="4"/>
        <v>0</v>
      </c>
      <c r="H45" s="218"/>
      <c r="I45" s="217">
        <f t="shared" si="5"/>
        <v>0</v>
      </c>
      <c r="J45" s="219">
        <f t="shared" si="3"/>
        <v>0</v>
      </c>
      <c r="K45" s="220">
        <f t="shared" si="3"/>
        <v>0</v>
      </c>
      <c r="L45" s="222"/>
    </row>
    <row r="46" spans="1:12">
      <c r="A46" s="528"/>
      <c r="B46" s="529"/>
      <c r="C46" s="530"/>
      <c r="D46" s="224"/>
      <c r="E46" s="534"/>
      <c r="F46" s="226"/>
      <c r="G46" s="227"/>
      <c r="H46" s="226"/>
      <c r="I46" s="227"/>
      <c r="J46" s="228"/>
      <c r="K46" s="229"/>
      <c r="L46" s="230"/>
    </row>
    <row r="47" spans="1:12">
      <c r="A47" s="204" t="s">
        <v>4151</v>
      </c>
      <c r="B47" s="205"/>
      <c r="C47" s="205" t="s">
        <v>5580</v>
      </c>
      <c r="D47" s="206"/>
      <c r="E47" s="537"/>
      <c r="F47" s="208"/>
      <c r="G47" s="206"/>
      <c r="H47" s="208"/>
      <c r="I47" s="206"/>
      <c r="J47" s="209"/>
      <c r="K47" s="206"/>
      <c r="L47" s="210">
        <f>SUM(K48:K58)</f>
        <v>0</v>
      </c>
    </row>
    <row r="48" spans="1:12" ht="15" customHeight="1">
      <c r="A48" s="538" t="s">
        <v>4153</v>
      </c>
      <c r="B48" s="212" t="s">
        <v>4154</v>
      </c>
      <c r="C48" s="234" t="s">
        <v>5581</v>
      </c>
      <c r="D48" s="214" t="s">
        <v>188</v>
      </c>
      <c r="E48" s="539">
        <v>9</v>
      </c>
      <c r="F48" s="218"/>
      <c r="G48" s="217">
        <f t="shared" ref="G48:G58" si="6">E48*F48</f>
        <v>0</v>
      </c>
      <c r="H48" s="218"/>
      <c r="I48" s="217">
        <f t="shared" ref="I48:I58" si="7">E48*H48</f>
        <v>0</v>
      </c>
      <c r="J48" s="219">
        <f>F48+H48</f>
        <v>0</v>
      </c>
      <c r="K48" s="220">
        <f t="shared" ref="K48:K58" si="8">+G48+I48</f>
        <v>0</v>
      </c>
      <c r="L48" s="221"/>
    </row>
    <row r="49" spans="1:12" ht="15.6" customHeight="1">
      <c r="A49" s="211" t="s">
        <v>4156</v>
      </c>
      <c r="B49" s="212" t="s">
        <v>4167</v>
      </c>
      <c r="C49" s="234" t="s">
        <v>5582</v>
      </c>
      <c r="D49" s="214" t="s">
        <v>330</v>
      </c>
      <c r="E49" s="539">
        <v>1</v>
      </c>
      <c r="F49" s="218"/>
      <c r="G49" s="217">
        <f t="shared" si="6"/>
        <v>0</v>
      </c>
      <c r="H49" s="218"/>
      <c r="I49" s="217">
        <f t="shared" si="7"/>
        <v>0</v>
      </c>
      <c r="J49" s="219">
        <f>F49+H49</f>
        <v>0</v>
      </c>
      <c r="K49" s="220">
        <f t="shared" si="8"/>
        <v>0</v>
      </c>
      <c r="L49" s="222"/>
    </row>
    <row r="50" spans="1:12" ht="30.6" customHeight="1">
      <c r="A50" s="211" t="s">
        <v>4158</v>
      </c>
      <c r="B50" s="212" t="s">
        <v>4170</v>
      </c>
      <c r="C50" s="234" t="s">
        <v>5583</v>
      </c>
      <c r="D50" s="214" t="s">
        <v>4088</v>
      </c>
      <c r="E50" s="539">
        <v>1</v>
      </c>
      <c r="F50" s="218"/>
      <c r="G50" s="217">
        <f t="shared" si="6"/>
        <v>0</v>
      </c>
      <c r="H50" s="218"/>
      <c r="I50" s="217">
        <f t="shared" si="7"/>
        <v>0</v>
      </c>
      <c r="J50" s="219">
        <f t="shared" ref="J50:J58" si="9">F50+H50</f>
        <v>0</v>
      </c>
      <c r="K50" s="220">
        <f t="shared" si="8"/>
        <v>0</v>
      </c>
      <c r="L50" s="222"/>
    </row>
    <row r="51" spans="1:12" ht="18" customHeight="1">
      <c r="A51" s="211" t="s">
        <v>4160</v>
      </c>
      <c r="B51" s="212"/>
      <c r="C51" s="234" t="s">
        <v>5584</v>
      </c>
      <c r="D51" s="214" t="s">
        <v>188</v>
      </c>
      <c r="E51" s="539">
        <v>10</v>
      </c>
      <c r="F51" s="218"/>
      <c r="G51" s="217">
        <f t="shared" si="6"/>
        <v>0</v>
      </c>
      <c r="H51" s="218"/>
      <c r="I51" s="217">
        <f t="shared" si="7"/>
        <v>0</v>
      </c>
      <c r="J51" s="219">
        <f t="shared" si="9"/>
        <v>0</v>
      </c>
      <c r="K51" s="220">
        <f t="shared" si="8"/>
        <v>0</v>
      </c>
      <c r="L51" s="222"/>
    </row>
    <row r="52" spans="1:12" ht="30" customHeight="1">
      <c r="A52" s="211" t="s">
        <v>4162</v>
      </c>
      <c r="B52" s="212" t="s">
        <v>4177</v>
      </c>
      <c r="C52" s="234" t="s">
        <v>5585</v>
      </c>
      <c r="D52" s="214" t="s">
        <v>4088</v>
      </c>
      <c r="E52" s="539">
        <v>1</v>
      </c>
      <c r="F52" s="218"/>
      <c r="G52" s="217">
        <f t="shared" si="6"/>
        <v>0</v>
      </c>
      <c r="H52" s="218"/>
      <c r="I52" s="217">
        <f t="shared" si="7"/>
        <v>0</v>
      </c>
      <c r="J52" s="219">
        <f t="shared" si="9"/>
        <v>0</v>
      </c>
      <c r="K52" s="220">
        <f t="shared" si="8"/>
        <v>0</v>
      </c>
      <c r="L52" s="222"/>
    </row>
    <row r="53" spans="1:12" ht="18.600000000000001" customHeight="1">
      <c r="A53" s="211" t="s">
        <v>4164</v>
      </c>
      <c r="B53" s="212" t="s">
        <v>4194</v>
      </c>
      <c r="C53" s="234" t="s">
        <v>5586</v>
      </c>
      <c r="D53" s="214" t="s">
        <v>330</v>
      </c>
      <c r="E53" s="539">
        <v>1</v>
      </c>
      <c r="F53" s="218"/>
      <c r="G53" s="217">
        <f t="shared" si="6"/>
        <v>0</v>
      </c>
      <c r="H53" s="218"/>
      <c r="I53" s="217">
        <f t="shared" si="7"/>
        <v>0</v>
      </c>
      <c r="J53" s="219">
        <f t="shared" si="9"/>
        <v>0</v>
      </c>
      <c r="K53" s="220">
        <f t="shared" si="8"/>
        <v>0</v>
      </c>
      <c r="L53" s="222"/>
    </row>
    <row r="54" spans="1:12" ht="18.600000000000001" customHeight="1">
      <c r="A54" s="211" t="s">
        <v>4166</v>
      </c>
      <c r="B54" s="212" t="s">
        <v>4211</v>
      </c>
      <c r="C54" s="234" t="s">
        <v>5587</v>
      </c>
      <c r="D54" s="214" t="s">
        <v>330</v>
      </c>
      <c r="E54" s="539">
        <v>1</v>
      </c>
      <c r="F54" s="218"/>
      <c r="G54" s="217">
        <f t="shared" si="6"/>
        <v>0</v>
      </c>
      <c r="H54" s="218"/>
      <c r="I54" s="217">
        <f t="shared" si="7"/>
        <v>0</v>
      </c>
      <c r="J54" s="219">
        <f t="shared" si="9"/>
        <v>0</v>
      </c>
      <c r="K54" s="220">
        <f t="shared" si="8"/>
        <v>0</v>
      </c>
      <c r="L54" s="222"/>
    </row>
    <row r="55" spans="1:12" ht="16.95" customHeight="1">
      <c r="A55" s="211" t="s">
        <v>4169</v>
      </c>
      <c r="B55" s="212" t="s">
        <v>4214</v>
      </c>
      <c r="C55" s="234" t="s">
        <v>5588</v>
      </c>
      <c r="D55" s="214" t="s">
        <v>330</v>
      </c>
      <c r="E55" s="539">
        <v>1</v>
      </c>
      <c r="F55" s="218"/>
      <c r="G55" s="217">
        <f t="shared" si="6"/>
        <v>0</v>
      </c>
      <c r="H55" s="218"/>
      <c r="I55" s="217">
        <f t="shared" si="7"/>
        <v>0</v>
      </c>
      <c r="J55" s="219">
        <f t="shared" si="9"/>
        <v>0</v>
      </c>
      <c r="K55" s="220">
        <f t="shared" si="8"/>
        <v>0</v>
      </c>
      <c r="L55" s="222"/>
    </row>
    <row r="56" spans="1:12" ht="15.6" customHeight="1">
      <c r="A56" s="211" t="s">
        <v>4172</v>
      </c>
      <c r="B56" s="212" t="s">
        <v>4219</v>
      </c>
      <c r="C56" s="234" t="s">
        <v>5589</v>
      </c>
      <c r="D56" s="214" t="s">
        <v>330</v>
      </c>
      <c r="E56" s="539">
        <v>1</v>
      </c>
      <c r="F56" s="218"/>
      <c r="G56" s="217">
        <f t="shared" si="6"/>
        <v>0</v>
      </c>
      <c r="H56" s="218"/>
      <c r="I56" s="217">
        <f t="shared" si="7"/>
        <v>0</v>
      </c>
      <c r="J56" s="219">
        <f t="shared" si="9"/>
        <v>0</v>
      </c>
      <c r="K56" s="220">
        <f t="shared" si="8"/>
        <v>0</v>
      </c>
      <c r="L56" s="222"/>
    </row>
    <row r="57" spans="1:12" ht="16.95" customHeight="1">
      <c r="A57" s="211" t="s">
        <v>4174</v>
      </c>
      <c r="B57" s="212" t="s">
        <v>4228</v>
      </c>
      <c r="C57" s="234" t="s">
        <v>5590</v>
      </c>
      <c r="D57" s="214" t="s">
        <v>330</v>
      </c>
      <c r="E57" s="539">
        <v>1</v>
      </c>
      <c r="F57" s="218"/>
      <c r="G57" s="217">
        <f t="shared" si="6"/>
        <v>0</v>
      </c>
      <c r="H57" s="218"/>
      <c r="I57" s="217">
        <f t="shared" si="7"/>
        <v>0</v>
      </c>
      <c r="J57" s="219">
        <f t="shared" si="9"/>
        <v>0</v>
      </c>
      <c r="K57" s="220">
        <f t="shared" si="8"/>
        <v>0</v>
      </c>
      <c r="L57" s="222"/>
    </row>
    <row r="58" spans="1:12" ht="18" customHeight="1">
      <c r="A58" s="211" t="s">
        <v>4176</v>
      </c>
      <c r="B58" s="540" t="s">
        <v>4231</v>
      </c>
      <c r="C58" s="234" t="s">
        <v>5591</v>
      </c>
      <c r="D58" s="214" t="s">
        <v>4088</v>
      </c>
      <c r="E58" s="539">
        <v>1</v>
      </c>
      <c r="F58" s="218"/>
      <c r="G58" s="217">
        <f t="shared" si="6"/>
        <v>0</v>
      </c>
      <c r="H58" s="218"/>
      <c r="I58" s="217">
        <f t="shared" si="7"/>
        <v>0</v>
      </c>
      <c r="J58" s="219">
        <f t="shared" si="9"/>
        <v>0</v>
      </c>
      <c r="K58" s="541">
        <f t="shared" si="8"/>
        <v>0</v>
      </c>
      <c r="L58" s="222"/>
    </row>
    <row r="59" spans="1:12">
      <c r="A59" s="528"/>
      <c r="B59" s="529"/>
      <c r="C59" s="530"/>
      <c r="D59" s="224"/>
      <c r="E59" s="534"/>
      <c r="F59" s="226"/>
      <c r="G59" s="227"/>
      <c r="H59" s="226"/>
      <c r="I59" s="227"/>
      <c r="J59" s="228"/>
      <c r="K59" s="229"/>
      <c r="L59" s="230"/>
    </row>
    <row r="60" spans="1:12">
      <c r="A60" s="204" t="s">
        <v>4269</v>
      </c>
      <c r="B60" s="205"/>
      <c r="C60" s="205" t="s">
        <v>5592</v>
      </c>
      <c r="D60" s="206"/>
      <c r="E60" s="537"/>
      <c r="F60" s="208"/>
      <c r="G60" s="206"/>
      <c r="H60" s="208"/>
      <c r="I60" s="206"/>
      <c r="J60" s="209"/>
      <c r="K60" s="206"/>
      <c r="L60" s="210">
        <f>SUM(K61:K62)</f>
        <v>0</v>
      </c>
    </row>
    <row r="61" spans="1:12" ht="13.95" customHeight="1">
      <c r="A61" s="538" t="s">
        <v>4271</v>
      </c>
      <c r="B61" s="240" t="s">
        <v>4154</v>
      </c>
      <c r="C61" s="542" t="s">
        <v>5581</v>
      </c>
      <c r="D61" s="242" t="s">
        <v>188</v>
      </c>
      <c r="E61" s="543">
        <v>8</v>
      </c>
      <c r="F61" s="244"/>
      <c r="G61" s="245">
        <f>E61*F61</f>
        <v>0</v>
      </c>
      <c r="H61" s="244"/>
      <c r="I61" s="245">
        <f>E61*H61</f>
        <v>0</v>
      </c>
      <c r="J61" s="246">
        <f>F61+H61</f>
        <v>0</v>
      </c>
      <c r="K61" s="247">
        <f>+G61+I61</f>
        <v>0</v>
      </c>
      <c r="L61" s="221"/>
    </row>
    <row r="62" spans="1:12" ht="18" customHeight="1">
      <c r="A62" s="211" t="s">
        <v>4274</v>
      </c>
      <c r="B62" s="212"/>
      <c r="C62" s="234" t="s">
        <v>5584</v>
      </c>
      <c r="D62" s="214" t="s">
        <v>188</v>
      </c>
      <c r="E62" s="539">
        <v>9</v>
      </c>
      <c r="F62" s="218"/>
      <c r="G62" s="217">
        <f>E62*F62</f>
        <v>0</v>
      </c>
      <c r="H62" s="218"/>
      <c r="I62" s="217">
        <f>E62*H62</f>
        <v>0</v>
      </c>
      <c r="J62" s="219">
        <f>F62+H62</f>
        <v>0</v>
      </c>
      <c r="K62" s="220">
        <f>+G62+I62</f>
        <v>0</v>
      </c>
      <c r="L62" s="222"/>
    </row>
    <row r="63" spans="1:12">
      <c r="C63" s="223"/>
      <c r="D63" s="224"/>
      <c r="E63" s="225"/>
      <c r="F63" s="226"/>
      <c r="G63" s="227"/>
      <c r="H63" s="226"/>
      <c r="I63" s="227"/>
      <c r="J63" s="228"/>
      <c r="K63" s="229"/>
      <c r="L63" s="222"/>
    </row>
    <row r="64" spans="1:12">
      <c r="A64" s="544"/>
      <c r="B64" s="544"/>
      <c r="C64" s="545"/>
      <c r="D64" s="544"/>
      <c r="E64" s="546"/>
      <c r="F64" s="544"/>
      <c r="G64" s="544"/>
      <c r="H64" s="544"/>
      <c r="I64" s="544"/>
      <c r="J64" s="544"/>
      <c r="K64" s="544"/>
      <c r="L64" s="545"/>
    </row>
    <row r="65" spans="1:12">
      <c r="A65" s="544"/>
      <c r="B65" s="544"/>
      <c r="C65" s="545"/>
      <c r="D65" s="544"/>
      <c r="E65" s="546"/>
      <c r="F65" s="544"/>
      <c r="G65" s="544"/>
      <c r="H65" s="544"/>
      <c r="I65" s="544"/>
      <c r="J65" s="544"/>
      <c r="K65" s="544"/>
      <c r="L65" s="545"/>
    </row>
    <row r="66" spans="1:12">
      <c r="A66" s="196"/>
      <c r="E66" s="547"/>
    </row>
    <row r="67" spans="1:12">
      <c r="E67" s="547"/>
    </row>
    <row r="68" spans="1:12">
      <c r="E68" s="547"/>
    </row>
    <row r="69" spans="1:12">
      <c r="E69" s="547"/>
    </row>
    <row r="70" spans="1:12">
      <c r="E70" s="547"/>
    </row>
    <row r="71" spans="1:12">
      <c r="E71" s="547"/>
    </row>
    <row r="72" spans="1:12">
      <c r="E72" s="547"/>
    </row>
    <row r="73" spans="1:12">
      <c r="E73" s="547"/>
    </row>
    <row r="74" spans="1:12">
      <c r="E74" s="547"/>
    </row>
    <row r="75" spans="1:12">
      <c r="E75" s="547"/>
    </row>
    <row r="76" spans="1:12">
      <c r="E76" s="547"/>
    </row>
    <row r="77" spans="1:12">
      <c r="E77" s="547"/>
    </row>
    <row r="78" spans="1:12">
      <c r="E78" s="547"/>
    </row>
  </sheetData>
  <mergeCells count="7">
    <mergeCell ref="C18:L18"/>
    <mergeCell ref="A4:L4"/>
    <mergeCell ref="A5:L5"/>
    <mergeCell ref="C13:K13"/>
    <mergeCell ref="C14:K14"/>
    <mergeCell ref="F16:I16"/>
    <mergeCell ref="J16:L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B2:BM170"/>
  <sheetViews>
    <sheetView showGridLines="0" workbookViewId="0">
      <selection activeCell="H165" sqref="H165:H169"/>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594" t="s">
        <v>5</v>
      </c>
      <c r="M2" s="595"/>
      <c r="N2" s="595"/>
      <c r="O2" s="595"/>
      <c r="P2" s="595"/>
      <c r="Q2" s="595"/>
      <c r="R2" s="595"/>
      <c r="S2" s="595"/>
      <c r="T2" s="595"/>
      <c r="U2" s="595"/>
      <c r="V2" s="595"/>
      <c r="AT2" s="17" t="s">
        <v>93</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29" t="str">
        <f>'Rekapitulace stavby'!K6</f>
        <v>Tělocvična v ulici Jívanská - revize 06</v>
      </c>
      <c r="F7" s="630"/>
      <c r="G7" s="630"/>
      <c r="H7" s="630"/>
      <c r="L7" s="20"/>
    </row>
    <row r="8" spans="2:46" s="1" customFormat="1" ht="12" customHeight="1">
      <c r="B8" s="29"/>
      <c r="D8" s="26" t="s">
        <v>101</v>
      </c>
      <c r="L8" s="29"/>
    </row>
    <row r="9" spans="2:46" s="1" customFormat="1" ht="16.5" customHeight="1">
      <c r="B9" s="29"/>
      <c r="E9" s="619" t="s">
        <v>3930</v>
      </c>
      <c r="F9" s="628"/>
      <c r="G9" s="628"/>
      <c r="H9" s="628"/>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44932</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03" t="str">
        <f>'Rekapitulace stavby'!E14</f>
        <v/>
      </c>
      <c r="F18" s="603"/>
      <c r="G18" s="603"/>
      <c r="H18" s="603"/>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05" t="s">
        <v>1</v>
      </c>
      <c r="F27" s="605"/>
      <c r="G27" s="605"/>
      <c r="H27" s="605"/>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ROUND(J128,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ROUND((SUM(BE128:BE169)),  2)</f>
        <v>0</v>
      </c>
      <c r="I33" s="89">
        <v>0.21</v>
      </c>
      <c r="J33" s="88">
        <f>ROUND(((SUM(BE128:BE169))*I33),  2)</f>
        <v>0</v>
      </c>
      <c r="L33" s="29"/>
    </row>
    <row r="34" spans="2:12" s="1" customFormat="1" ht="14.4" customHeight="1">
      <c r="B34" s="29"/>
      <c r="E34" s="26" t="s">
        <v>37</v>
      </c>
      <c r="F34" s="88">
        <f>ROUND((SUM(BF128:BF169)),  2)</f>
        <v>0</v>
      </c>
      <c r="I34" s="89">
        <v>0.15</v>
      </c>
      <c r="J34" s="88">
        <f>ROUND(((SUM(BF128:BF169))*I34),  2)</f>
        <v>0</v>
      </c>
      <c r="L34" s="29"/>
    </row>
    <row r="35" spans="2:12" s="1" customFormat="1" ht="14.4" hidden="1" customHeight="1">
      <c r="B35" s="29"/>
      <c r="E35" s="26" t="s">
        <v>38</v>
      </c>
      <c r="F35" s="88">
        <f>ROUND((SUM(BG128:BG169)),  2)</f>
        <v>0</v>
      </c>
      <c r="I35" s="89">
        <v>0.21</v>
      </c>
      <c r="J35" s="88">
        <f>0</f>
        <v>0</v>
      </c>
      <c r="L35" s="29"/>
    </row>
    <row r="36" spans="2:12" s="1" customFormat="1" ht="14.4" hidden="1" customHeight="1">
      <c r="B36" s="29"/>
      <c r="E36" s="26" t="s">
        <v>39</v>
      </c>
      <c r="F36" s="88">
        <f>ROUND((SUM(BH128:BH169)),  2)</f>
        <v>0</v>
      </c>
      <c r="I36" s="89">
        <v>0.15</v>
      </c>
      <c r="J36" s="88">
        <f>0</f>
        <v>0</v>
      </c>
      <c r="L36" s="29"/>
    </row>
    <row r="37" spans="2:12" s="1" customFormat="1" ht="14.4" hidden="1" customHeight="1">
      <c r="B37" s="29"/>
      <c r="E37" s="26" t="s">
        <v>40</v>
      </c>
      <c r="F37" s="88">
        <f>ROUND((SUM(BI128:BI169)),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29" t="str">
        <f>E7</f>
        <v>Tělocvična v ulici Jívanská - revize 06</v>
      </c>
      <c r="F85" s="630"/>
      <c r="G85" s="630"/>
      <c r="H85" s="630"/>
      <c r="L85" s="29"/>
    </row>
    <row r="86" spans="2:47" s="1" customFormat="1" ht="12" customHeight="1">
      <c r="B86" s="29"/>
      <c r="C86" s="26" t="s">
        <v>101</v>
      </c>
      <c r="L86" s="29"/>
    </row>
    <row r="87" spans="2:47" s="1" customFormat="1" ht="16.5" customHeight="1">
      <c r="B87" s="29"/>
      <c r="E87" s="619" t="str">
        <f>E9</f>
        <v>IO 02 - Přípojka kanalizace</v>
      </c>
      <c r="F87" s="628"/>
      <c r="G87" s="628"/>
      <c r="H87" s="628"/>
      <c r="L87" s="29"/>
    </row>
    <row r="88" spans="2:47" s="1" customFormat="1" ht="6.9" customHeight="1">
      <c r="B88" s="29"/>
      <c r="L88" s="29"/>
    </row>
    <row r="89" spans="2:47" s="1" customFormat="1" ht="12" customHeight="1">
      <c r="B89" s="29"/>
      <c r="C89" s="26" t="s">
        <v>17</v>
      </c>
      <c r="F89" s="24" t="str">
        <f>F12</f>
        <v>Praha - Horní Počernice</v>
      </c>
      <c r="I89" s="26" t="s">
        <v>19</v>
      </c>
      <c r="J89" s="49">
        <f>IF(J12="","",J12)</f>
        <v>44932</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J128</f>
        <v>0</v>
      </c>
      <c r="L96" s="29"/>
      <c r="AU96" s="17" t="s">
        <v>107</v>
      </c>
    </row>
    <row r="97" spans="2:12" s="8" customFormat="1" ht="24.9" customHeight="1">
      <c r="B97" s="101"/>
      <c r="D97" s="102" t="s">
        <v>108</v>
      </c>
      <c r="E97" s="103"/>
      <c r="F97" s="103"/>
      <c r="G97" s="103"/>
      <c r="H97" s="103"/>
      <c r="I97" s="103"/>
      <c r="J97" s="104">
        <f>J129</f>
        <v>0</v>
      </c>
      <c r="L97" s="101"/>
    </row>
    <row r="98" spans="2:12" s="9" customFormat="1" ht="19.95" customHeight="1">
      <c r="B98" s="105"/>
      <c r="D98" s="106" t="s">
        <v>109</v>
      </c>
      <c r="E98" s="107"/>
      <c r="F98" s="107"/>
      <c r="G98" s="107"/>
      <c r="H98" s="107"/>
      <c r="I98" s="107"/>
      <c r="J98" s="108">
        <f>J130</f>
        <v>0</v>
      </c>
      <c r="L98" s="105"/>
    </row>
    <row r="99" spans="2:12" s="9" customFormat="1" ht="19.95" customHeight="1">
      <c r="B99" s="105"/>
      <c r="D99" s="106" t="s">
        <v>111</v>
      </c>
      <c r="E99" s="107"/>
      <c r="F99" s="107"/>
      <c r="G99" s="107"/>
      <c r="H99" s="107"/>
      <c r="I99" s="107"/>
      <c r="J99" s="108">
        <f>J137</f>
        <v>0</v>
      </c>
      <c r="L99" s="105"/>
    </row>
    <row r="100" spans="2:12" s="9" customFormat="1" ht="19.95" customHeight="1">
      <c r="B100" s="105"/>
      <c r="D100" s="106" t="s">
        <v>3872</v>
      </c>
      <c r="E100" s="107"/>
      <c r="F100" s="107"/>
      <c r="G100" s="107"/>
      <c r="H100" s="107"/>
      <c r="I100" s="107"/>
      <c r="J100" s="108">
        <f>J146</f>
        <v>0</v>
      </c>
      <c r="L100" s="105"/>
    </row>
    <row r="101" spans="2:12" s="9" customFormat="1" ht="19.95" customHeight="1">
      <c r="B101" s="105"/>
      <c r="D101" s="106" t="s">
        <v>112</v>
      </c>
      <c r="E101" s="107"/>
      <c r="F101" s="107"/>
      <c r="G101" s="107"/>
      <c r="H101" s="107"/>
      <c r="I101" s="107"/>
      <c r="J101" s="108">
        <f>J148</f>
        <v>0</v>
      </c>
      <c r="L101" s="105"/>
    </row>
    <row r="102" spans="2:12" s="9" customFormat="1" ht="19.95" customHeight="1">
      <c r="B102" s="105"/>
      <c r="D102" s="106" t="s">
        <v>113</v>
      </c>
      <c r="E102" s="107"/>
      <c r="F102" s="107"/>
      <c r="G102" s="107"/>
      <c r="H102" s="107"/>
      <c r="I102" s="107"/>
      <c r="J102" s="108">
        <f>J150</f>
        <v>0</v>
      </c>
      <c r="L102" s="105"/>
    </row>
    <row r="103" spans="2:12" s="9" customFormat="1" ht="19.95" customHeight="1">
      <c r="B103" s="105"/>
      <c r="D103" s="106" t="s">
        <v>114</v>
      </c>
      <c r="E103" s="107"/>
      <c r="F103" s="107"/>
      <c r="G103" s="107"/>
      <c r="H103" s="107"/>
      <c r="I103" s="107"/>
      <c r="J103" s="108">
        <f>J159</f>
        <v>0</v>
      </c>
      <c r="L103" s="105"/>
    </row>
    <row r="104" spans="2:12" s="8" customFormat="1" ht="24.9" customHeight="1">
      <c r="B104" s="101"/>
      <c r="D104" s="102" t="s">
        <v>115</v>
      </c>
      <c r="E104" s="103"/>
      <c r="F104" s="103"/>
      <c r="G104" s="103"/>
      <c r="H104" s="103"/>
      <c r="I104" s="103"/>
      <c r="J104" s="104">
        <f>J161</f>
        <v>0</v>
      </c>
      <c r="L104" s="101"/>
    </row>
    <row r="105" spans="2:12" s="9" customFormat="1" ht="19.95" customHeight="1">
      <c r="B105" s="105"/>
      <c r="D105" s="106" t="s">
        <v>116</v>
      </c>
      <c r="E105" s="107"/>
      <c r="F105" s="107"/>
      <c r="G105" s="107"/>
      <c r="H105" s="107"/>
      <c r="I105" s="107"/>
      <c r="J105" s="108">
        <f>J162</f>
        <v>0</v>
      </c>
      <c r="L105" s="105"/>
    </row>
    <row r="106" spans="2:12" s="9" customFormat="1" ht="19.95" customHeight="1">
      <c r="B106" s="105"/>
      <c r="D106" s="106" t="s">
        <v>117</v>
      </c>
      <c r="E106" s="107"/>
      <c r="F106" s="107"/>
      <c r="G106" s="107"/>
      <c r="H106" s="107"/>
      <c r="I106" s="107"/>
      <c r="J106" s="108">
        <f>J164</f>
        <v>0</v>
      </c>
      <c r="L106" s="105"/>
    </row>
    <row r="107" spans="2:12" s="9" customFormat="1" ht="19.95" customHeight="1">
      <c r="B107" s="105"/>
      <c r="D107" s="106" t="s">
        <v>118</v>
      </c>
      <c r="E107" s="107"/>
      <c r="F107" s="107"/>
      <c r="G107" s="107"/>
      <c r="H107" s="107"/>
      <c r="I107" s="107"/>
      <c r="J107" s="108">
        <f>J166</f>
        <v>0</v>
      </c>
      <c r="L107" s="105"/>
    </row>
    <row r="108" spans="2:12" s="9" customFormat="1" ht="19.95" customHeight="1">
      <c r="B108" s="105"/>
      <c r="D108" s="106" t="s">
        <v>119</v>
      </c>
      <c r="E108" s="107"/>
      <c r="F108" s="107"/>
      <c r="G108" s="107"/>
      <c r="H108" s="107"/>
      <c r="I108" s="107"/>
      <c r="J108" s="108">
        <f>J168</f>
        <v>0</v>
      </c>
      <c r="L108" s="105"/>
    </row>
    <row r="109" spans="2:12" s="1" customFormat="1" ht="21.75" customHeight="1">
      <c r="B109" s="29"/>
      <c r="L109" s="29"/>
    </row>
    <row r="110" spans="2:12" s="1" customFormat="1" ht="6.9" customHeight="1">
      <c r="B110" s="41"/>
      <c r="C110" s="42"/>
      <c r="D110" s="42"/>
      <c r="E110" s="42"/>
      <c r="F110" s="42"/>
      <c r="G110" s="42"/>
      <c r="H110" s="42"/>
      <c r="I110" s="42"/>
      <c r="J110" s="42"/>
      <c r="K110" s="42"/>
      <c r="L110" s="29"/>
    </row>
    <row r="114" spans="2:63" s="1" customFormat="1" ht="6.9" customHeight="1">
      <c r="B114" s="43"/>
      <c r="C114" s="44"/>
      <c r="D114" s="44"/>
      <c r="E114" s="44"/>
      <c r="F114" s="44"/>
      <c r="G114" s="44"/>
      <c r="H114" s="44"/>
      <c r="I114" s="44"/>
      <c r="J114" s="44"/>
      <c r="K114" s="44"/>
      <c r="L114" s="29"/>
    </row>
    <row r="115" spans="2:63" s="1" customFormat="1" ht="24.9" customHeight="1">
      <c r="B115" s="29"/>
      <c r="C115" s="21" t="s">
        <v>120</v>
      </c>
      <c r="L115" s="29"/>
    </row>
    <row r="116" spans="2:63" s="1" customFormat="1" ht="6.9" customHeight="1">
      <c r="B116" s="29"/>
      <c r="L116" s="29"/>
    </row>
    <row r="117" spans="2:63" s="1" customFormat="1" ht="12" customHeight="1">
      <c r="B117" s="29"/>
      <c r="C117" s="26" t="s">
        <v>14</v>
      </c>
      <c r="L117" s="29"/>
    </row>
    <row r="118" spans="2:63" s="1" customFormat="1" ht="16.5" customHeight="1">
      <c r="B118" s="29"/>
      <c r="E118" s="629" t="str">
        <f>E7</f>
        <v>Tělocvična v ulici Jívanská - revize 06</v>
      </c>
      <c r="F118" s="630"/>
      <c r="G118" s="630"/>
      <c r="H118" s="630"/>
      <c r="L118" s="29"/>
    </row>
    <row r="119" spans="2:63" s="1" customFormat="1" ht="12" customHeight="1">
      <c r="B119" s="29"/>
      <c r="C119" s="26" t="s">
        <v>101</v>
      </c>
      <c r="L119" s="29"/>
    </row>
    <row r="120" spans="2:63" s="1" customFormat="1" ht="16.5" customHeight="1">
      <c r="B120" s="29"/>
      <c r="E120" s="619" t="str">
        <f>E9</f>
        <v>IO 02 - Přípojka kanalizace</v>
      </c>
      <c r="F120" s="628"/>
      <c r="G120" s="628"/>
      <c r="H120" s="628"/>
      <c r="L120" s="29"/>
    </row>
    <row r="121" spans="2:63" s="1" customFormat="1" ht="6.9" customHeight="1">
      <c r="B121" s="29"/>
      <c r="L121" s="29"/>
    </row>
    <row r="122" spans="2:63" s="1" customFormat="1" ht="12" customHeight="1">
      <c r="B122" s="29"/>
      <c r="C122" s="26" t="s">
        <v>17</v>
      </c>
      <c r="F122" s="24" t="str">
        <f>F12</f>
        <v>Praha - Horní Počernice</v>
      </c>
      <c r="I122" s="26" t="s">
        <v>19</v>
      </c>
      <c r="J122" s="49">
        <f>IF(J12="","",J12)</f>
        <v>44932</v>
      </c>
      <c r="L122" s="29"/>
    </row>
    <row r="123" spans="2:63" s="1" customFormat="1" ht="6.9" customHeight="1">
      <c r="B123" s="29"/>
      <c r="L123" s="29"/>
    </row>
    <row r="124" spans="2:63" s="1" customFormat="1" ht="25.65" customHeight="1">
      <c r="B124" s="29"/>
      <c r="C124" s="26" t="s">
        <v>20</v>
      </c>
      <c r="F124" s="24" t="str">
        <f>E15</f>
        <v/>
      </c>
      <c r="I124" s="26" t="s">
        <v>25</v>
      </c>
      <c r="J124" s="27" t="str">
        <f>E21</f>
        <v>Sportovní projekty s.r.o.</v>
      </c>
      <c r="L124" s="29"/>
    </row>
    <row r="125" spans="2:63" s="1" customFormat="1" ht="15.15" customHeight="1">
      <c r="B125" s="29"/>
      <c r="C125" s="26" t="s">
        <v>24</v>
      </c>
      <c r="F125" s="24" t="str">
        <f>IF(E18="","",E18)</f>
        <v/>
      </c>
      <c r="I125" s="26" t="s">
        <v>28</v>
      </c>
      <c r="J125" s="27" t="str">
        <f>E24</f>
        <v>F.Pecka</v>
      </c>
      <c r="L125" s="29"/>
    </row>
    <row r="126" spans="2:63" s="1" customFormat="1" ht="10.35" customHeight="1">
      <c r="B126" s="29"/>
      <c r="L126" s="29"/>
    </row>
    <row r="127" spans="2:63" s="10" customFormat="1" ht="29.25" customHeight="1">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5" customHeight="1">
      <c r="B128" s="29"/>
      <c r="C128" s="60" t="s">
        <v>132</v>
      </c>
      <c r="J128" s="114">
        <f>BK128</f>
        <v>0</v>
      </c>
      <c r="L128" s="29"/>
      <c r="M128" s="58"/>
      <c r="N128" s="50"/>
      <c r="O128" s="50"/>
      <c r="P128" s="115">
        <f>P129+P161</f>
        <v>27.021161000000003</v>
      </c>
      <c r="Q128" s="50"/>
      <c r="R128" s="115">
        <f>R129+R161</f>
        <v>6.0819600000000014</v>
      </c>
      <c r="S128" s="50"/>
      <c r="T128" s="116">
        <f>T129+T161</f>
        <v>5.4744999999999999</v>
      </c>
      <c r="AT128" s="17" t="s">
        <v>70</v>
      </c>
      <c r="AU128" s="17" t="s">
        <v>107</v>
      </c>
      <c r="BK128" s="117">
        <f>BK129+BK161</f>
        <v>0</v>
      </c>
    </row>
    <row r="129" spans="2:65" s="11" customFormat="1" ht="25.95" customHeight="1">
      <c r="B129" s="118"/>
      <c r="D129" s="119" t="s">
        <v>70</v>
      </c>
      <c r="E129" s="120" t="s">
        <v>133</v>
      </c>
      <c r="F129" s="120" t="s">
        <v>134</v>
      </c>
      <c r="J129" s="121">
        <f>BK129</f>
        <v>0</v>
      </c>
      <c r="L129" s="118"/>
      <c r="M129" s="122"/>
      <c r="P129" s="123">
        <f>P130+P137+P146+P148+P150+P159</f>
        <v>27.021161000000003</v>
      </c>
      <c r="R129" s="123">
        <f>R130+R137+R146+R148+R150+R159</f>
        <v>6.0819600000000014</v>
      </c>
      <c r="T129" s="124">
        <f>T130+T137+T146+T148+T150+T159</f>
        <v>5.4744999999999999</v>
      </c>
      <c r="AR129" s="119" t="s">
        <v>79</v>
      </c>
      <c r="AT129" s="125" t="s">
        <v>70</v>
      </c>
      <c r="AU129" s="125" t="s">
        <v>71</v>
      </c>
      <c r="AY129" s="119" t="s">
        <v>135</v>
      </c>
      <c r="BK129" s="126">
        <f>BK130+BK137+BK146+BK148+BK150+BK159</f>
        <v>0</v>
      </c>
    </row>
    <row r="130" spans="2:65" s="11" customFormat="1" ht="22.95" customHeight="1">
      <c r="B130" s="118"/>
      <c r="D130" s="119" t="s">
        <v>70</v>
      </c>
      <c r="E130" s="127" t="s">
        <v>79</v>
      </c>
      <c r="F130" s="127" t="s">
        <v>136</v>
      </c>
      <c r="J130" s="128">
        <f>BK130</f>
        <v>0</v>
      </c>
      <c r="L130" s="118"/>
      <c r="M130" s="122"/>
      <c r="P130" s="123">
        <f>SUM(P131:P136)</f>
        <v>22.0047</v>
      </c>
      <c r="R130" s="123">
        <f>SUM(R131:R136)</f>
        <v>0</v>
      </c>
      <c r="T130" s="124">
        <f>SUM(T131:T136)</f>
        <v>5.4744999999999999</v>
      </c>
      <c r="AR130" s="119" t="s">
        <v>79</v>
      </c>
      <c r="AT130" s="125" t="s">
        <v>70</v>
      </c>
      <c r="AU130" s="125" t="s">
        <v>79</v>
      </c>
      <c r="AY130" s="119" t="s">
        <v>135</v>
      </c>
      <c r="BK130" s="126">
        <f>SUM(BK131:BK136)</f>
        <v>0</v>
      </c>
    </row>
    <row r="131" spans="2:65" s="1" customFormat="1" ht="24.15" customHeight="1">
      <c r="B131" s="129"/>
      <c r="C131" s="130" t="s">
        <v>79</v>
      </c>
      <c r="D131" s="130" t="s">
        <v>137</v>
      </c>
      <c r="E131" s="131" t="s">
        <v>3873</v>
      </c>
      <c r="F131" s="132" t="s">
        <v>3874</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3931</v>
      </c>
    </row>
    <row r="132" spans="2:65" s="1" customFormat="1" ht="24.15" customHeight="1">
      <c r="B132" s="129"/>
      <c r="C132" s="130" t="s">
        <v>81</v>
      </c>
      <c r="D132" s="130" t="s">
        <v>137</v>
      </c>
      <c r="E132" s="131" t="s">
        <v>3876</v>
      </c>
      <c r="F132" s="132" t="s">
        <v>3877</v>
      </c>
      <c r="G132" s="133" t="s">
        <v>140</v>
      </c>
      <c r="H132" s="134">
        <v>5.7</v>
      </c>
      <c r="I132" s="135"/>
      <c r="J132" s="135">
        <f>ROUND(I132*H132,2)</f>
        <v>0</v>
      </c>
      <c r="K132" s="136"/>
      <c r="L132" s="29"/>
      <c r="M132" s="137" t="s">
        <v>1</v>
      </c>
      <c r="N132" s="138" t="s">
        <v>36</v>
      </c>
      <c r="O132" s="139">
        <v>1.3029999999999999</v>
      </c>
      <c r="P132" s="139">
        <f>O132*H132</f>
        <v>7.4271000000000003</v>
      </c>
      <c r="Q132" s="139">
        <v>0</v>
      </c>
      <c r="R132" s="139">
        <f>Q132*H132</f>
        <v>0</v>
      </c>
      <c r="S132" s="139">
        <v>0.28999999999999998</v>
      </c>
      <c r="T132" s="140">
        <f>S132*H132</f>
        <v>1.653</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3932</v>
      </c>
    </row>
    <row r="133" spans="2:65" s="12" customFormat="1">
      <c r="B133" s="143"/>
      <c r="D133" s="144" t="s">
        <v>143</v>
      </c>
      <c r="E133" s="145" t="s">
        <v>1</v>
      </c>
      <c r="F133" s="146" t="s">
        <v>3933</v>
      </c>
      <c r="H133" s="147">
        <v>5.7</v>
      </c>
      <c r="L133" s="143"/>
      <c r="M133" s="148"/>
      <c r="T133" s="149"/>
      <c r="AT133" s="145" t="s">
        <v>143</v>
      </c>
      <c r="AU133" s="145" t="s">
        <v>81</v>
      </c>
      <c r="AV133" s="12" t="s">
        <v>81</v>
      </c>
      <c r="AW133" s="12" t="s">
        <v>27</v>
      </c>
      <c r="AX133" s="12" t="s">
        <v>79</v>
      </c>
      <c r="AY133" s="145" t="s">
        <v>135</v>
      </c>
    </row>
    <row r="134" spans="2:65" s="1" customFormat="1" ht="24.15" customHeight="1">
      <c r="B134" s="129"/>
      <c r="C134" s="130" t="s">
        <v>150</v>
      </c>
      <c r="D134" s="130" t="s">
        <v>137</v>
      </c>
      <c r="E134" s="131" t="s">
        <v>3880</v>
      </c>
      <c r="F134" s="132" t="s">
        <v>3881</v>
      </c>
      <c r="G134" s="133" t="s">
        <v>140</v>
      </c>
      <c r="H134" s="134">
        <v>5.7</v>
      </c>
      <c r="I134" s="135"/>
      <c r="J134" s="135">
        <f>ROUND(I134*H134,2)</f>
        <v>0</v>
      </c>
      <c r="K134" s="136"/>
      <c r="L134" s="29"/>
      <c r="M134" s="137" t="s">
        <v>1</v>
      </c>
      <c r="N134" s="138" t="s">
        <v>36</v>
      </c>
      <c r="O134" s="139">
        <v>2.1749999999999998</v>
      </c>
      <c r="P134" s="139">
        <f>O134*H134</f>
        <v>12.397499999999999</v>
      </c>
      <c r="Q134" s="139">
        <v>0</v>
      </c>
      <c r="R134" s="139">
        <f>Q134*H134</f>
        <v>0</v>
      </c>
      <c r="S134" s="139">
        <v>0.44</v>
      </c>
      <c r="T134" s="140">
        <f>S134*H134</f>
        <v>2.508</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3934</v>
      </c>
    </row>
    <row r="135" spans="2:65" s="12" customFormat="1">
      <c r="B135" s="143"/>
      <c r="D135" s="144" t="s">
        <v>143</v>
      </c>
      <c r="E135" s="145" t="s">
        <v>1</v>
      </c>
      <c r="F135" s="146" t="s">
        <v>3933</v>
      </c>
      <c r="H135" s="147">
        <v>5.7</v>
      </c>
      <c r="L135" s="143"/>
      <c r="M135" s="148"/>
      <c r="T135" s="149"/>
      <c r="AT135" s="145" t="s">
        <v>143</v>
      </c>
      <c r="AU135" s="145" t="s">
        <v>81</v>
      </c>
      <c r="AV135" s="12" t="s">
        <v>81</v>
      </c>
      <c r="AW135" s="12" t="s">
        <v>27</v>
      </c>
      <c r="AX135" s="12" t="s">
        <v>79</v>
      </c>
      <c r="AY135" s="145" t="s">
        <v>135</v>
      </c>
    </row>
    <row r="136" spans="2:65" s="1" customFormat="1" ht="21.75" customHeight="1">
      <c r="B136" s="129"/>
      <c r="C136" s="130" t="s">
        <v>141</v>
      </c>
      <c r="D136" s="130" t="s">
        <v>137</v>
      </c>
      <c r="E136" s="131" t="s">
        <v>3883</v>
      </c>
      <c r="F136" s="132" t="s">
        <v>3884</v>
      </c>
      <c r="G136" s="133" t="s">
        <v>140</v>
      </c>
      <c r="H136" s="134">
        <v>4</v>
      </c>
      <c r="I136" s="135"/>
      <c r="J136" s="135">
        <f>ROUND(I136*H136,2)</f>
        <v>0</v>
      </c>
      <c r="K136" s="136"/>
      <c r="L136" s="29"/>
      <c r="M136" s="137" t="s">
        <v>1</v>
      </c>
      <c r="N136" s="138" t="s">
        <v>36</v>
      </c>
      <c r="O136" s="139">
        <v>0.41199999999999998</v>
      </c>
      <c r="P136" s="139">
        <f>O136*H136</f>
        <v>1.6479999999999999</v>
      </c>
      <c r="Q136" s="139">
        <v>0</v>
      </c>
      <c r="R136" s="139">
        <f>Q136*H136</f>
        <v>0</v>
      </c>
      <c r="S136" s="139">
        <v>0.22</v>
      </c>
      <c r="T136" s="140">
        <f>S136*H136</f>
        <v>0.88</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3935</v>
      </c>
    </row>
    <row r="137" spans="2:65" s="11" customFormat="1" ht="22.95" customHeight="1">
      <c r="B137" s="118"/>
      <c r="D137" s="119" t="s">
        <v>70</v>
      </c>
      <c r="E137" s="127" t="s">
        <v>158</v>
      </c>
      <c r="F137" s="127" t="s">
        <v>297</v>
      </c>
      <c r="J137" s="128">
        <f>BK137</f>
        <v>0</v>
      </c>
      <c r="L137" s="118"/>
      <c r="M137" s="122"/>
      <c r="P137" s="123">
        <f>SUM(P138:P145)</f>
        <v>2.8924000000000003</v>
      </c>
      <c r="R137" s="123">
        <f>SUM(R138:R145)</f>
        <v>6.0819600000000014</v>
      </c>
      <c r="T137" s="124">
        <f>SUM(T138:T145)</f>
        <v>0</v>
      </c>
      <c r="AR137" s="119" t="s">
        <v>79</v>
      </c>
      <c r="AT137" s="125" t="s">
        <v>70</v>
      </c>
      <c r="AU137" s="125" t="s">
        <v>79</v>
      </c>
      <c r="AY137" s="119" t="s">
        <v>135</v>
      </c>
      <c r="BK137" s="126">
        <f>SUM(BK138:BK145)</f>
        <v>0</v>
      </c>
    </row>
    <row r="138" spans="2:65" s="1" customFormat="1" ht="24.15" customHeight="1">
      <c r="B138" s="129"/>
      <c r="C138" s="130" t="s">
        <v>158</v>
      </c>
      <c r="D138" s="130" t="s">
        <v>137</v>
      </c>
      <c r="E138" s="131" t="s">
        <v>3886</v>
      </c>
      <c r="F138" s="132" t="s">
        <v>3887</v>
      </c>
      <c r="G138" s="133" t="s">
        <v>140</v>
      </c>
      <c r="H138" s="134">
        <v>5.7</v>
      </c>
      <c r="I138" s="135"/>
      <c r="J138" s="135">
        <f>ROUND(I138*H138,2)</f>
        <v>0</v>
      </c>
      <c r="K138" s="136"/>
      <c r="L138" s="29"/>
      <c r="M138" s="137" t="s">
        <v>1</v>
      </c>
      <c r="N138" s="138" t="s">
        <v>36</v>
      </c>
      <c r="O138" s="139">
        <v>0.11899999999999999</v>
      </c>
      <c r="P138" s="139">
        <f>O138*H138</f>
        <v>0.67830000000000001</v>
      </c>
      <c r="Q138" s="139">
        <v>0.39800000000000002</v>
      </c>
      <c r="R138" s="139">
        <f>Q138*H138</f>
        <v>2.2686000000000002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3936</v>
      </c>
    </row>
    <row r="139" spans="2:65" s="12" customFormat="1">
      <c r="B139" s="143"/>
      <c r="D139" s="144" t="s">
        <v>143</v>
      </c>
      <c r="E139" s="145" t="s">
        <v>1</v>
      </c>
      <c r="F139" s="146" t="s">
        <v>3937</v>
      </c>
      <c r="H139" s="147">
        <v>5.7</v>
      </c>
      <c r="L139" s="143"/>
      <c r="M139" s="148"/>
      <c r="T139" s="149"/>
      <c r="AT139" s="145" t="s">
        <v>143</v>
      </c>
      <c r="AU139" s="145" t="s">
        <v>81</v>
      </c>
      <c r="AV139" s="12" t="s">
        <v>81</v>
      </c>
      <c r="AW139" s="12" t="s">
        <v>27</v>
      </c>
      <c r="AX139" s="12" t="s">
        <v>79</v>
      </c>
      <c r="AY139" s="145" t="s">
        <v>135</v>
      </c>
    </row>
    <row r="140" spans="2:65" s="1" customFormat="1" ht="24.15" customHeight="1">
      <c r="B140" s="129"/>
      <c r="C140" s="130" t="s">
        <v>163</v>
      </c>
      <c r="D140" s="130" t="s">
        <v>137</v>
      </c>
      <c r="E140" s="131" t="s">
        <v>3890</v>
      </c>
      <c r="F140" s="132" t="s">
        <v>3891</v>
      </c>
      <c r="G140" s="133" t="s">
        <v>140</v>
      </c>
      <c r="H140" s="134">
        <v>5.7</v>
      </c>
      <c r="I140" s="135"/>
      <c r="J140" s="135">
        <f>ROUND(I140*H140,2)</f>
        <v>0</v>
      </c>
      <c r="K140" s="136"/>
      <c r="L140" s="29"/>
      <c r="M140" s="137" t="s">
        <v>1</v>
      </c>
      <c r="N140" s="138" t="s">
        <v>36</v>
      </c>
      <c r="O140" s="139">
        <v>0.13300000000000001</v>
      </c>
      <c r="P140" s="139">
        <f>O140*H140</f>
        <v>0.75810000000000011</v>
      </c>
      <c r="Q140" s="139">
        <v>0.496</v>
      </c>
      <c r="R140" s="139">
        <f>Q140*H140</f>
        <v>2.8271999999999999</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3938</v>
      </c>
    </row>
    <row r="141" spans="2:65" s="12" customFormat="1">
      <c r="B141" s="143"/>
      <c r="D141" s="144" t="s">
        <v>143</v>
      </c>
      <c r="E141" s="145" t="s">
        <v>1</v>
      </c>
      <c r="F141" s="146" t="s">
        <v>3937</v>
      </c>
      <c r="H141" s="147">
        <v>5.7</v>
      </c>
      <c r="L141" s="143"/>
      <c r="M141" s="148"/>
      <c r="T141" s="149"/>
      <c r="AT141" s="145" t="s">
        <v>143</v>
      </c>
      <c r="AU141" s="145" t="s">
        <v>81</v>
      </c>
      <c r="AV141" s="12" t="s">
        <v>81</v>
      </c>
      <c r="AW141" s="12" t="s">
        <v>27</v>
      </c>
      <c r="AX141" s="12" t="s">
        <v>79</v>
      </c>
      <c r="AY141" s="145" t="s">
        <v>135</v>
      </c>
    </row>
    <row r="142" spans="2:65" s="1" customFormat="1" ht="24.15" customHeight="1">
      <c r="B142" s="129"/>
      <c r="C142" s="130" t="s">
        <v>168</v>
      </c>
      <c r="D142" s="130" t="s">
        <v>137</v>
      </c>
      <c r="E142" s="131" t="s">
        <v>3893</v>
      </c>
      <c r="F142" s="132" t="s">
        <v>3894</v>
      </c>
      <c r="G142" s="133" t="s">
        <v>140</v>
      </c>
      <c r="H142" s="134">
        <v>4</v>
      </c>
      <c r="I142" s="135"/>
      <c r="J142" s="135">
        <f>ROUND(I142*H142,2)</f>
        <v>0</v>
      </c>
      <c r="K142" s="136"/>
      <c r="L142" s="29"/>
      <c r="M142" s="137" t="s">
        <v>1</v>
      </c>
      <c r="N142" s="138" t="s">
        <v>36</v>
      </c>
      <c r="O142" s="139">
        <v>4.4999999999999998E-2</v>
      </c>
      <c r="P142" s="139">
        <f>O142*H142</f>
        <v>0.18</v>
      </c>
      <c r="Q142" s="139">
        <v>9.2799999999999994E-2</v>
      </c>
      <c r="R142" s="139">
        <f>Q142*H142</f>
        <v>0.37119999999999997</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3939</v>
      </c>
    </row>
    <row r="143" spans="2:65" s="1" customFormat="1" ht="24.15" customHeight="1">
      <c r="B143" s="129"/>
      <c r="C143" s="130" t="s">
        <v>175</v>
      </c>
      <c r="D143" s="130" t="s">
        <v>137</v>
      </c>
      <c r="E143" s="131" t="s">
        <v>3896</v>
      </c>
      <c r="F143" s="132" t="s">
        <v>3897</v>
      </c>
      <c r="G143" s="133" t="s">
        <v>140</v>
      </c>
      <c r="H143" s="134">
        <v>4</v>
      </c>
      <c r="I143" s="135"/>
      <c r="J143" s="135">
        <f>ROUND(I143*H143,2)</f>
        <v>0</v>
      </c>
      <c r="K143" s="136"/>
      <c r="L143" s="29"/>
      <c r="M143" s="137" t="s">
        <v>1</v>
      </c>
      <c r="N143" s="138" t="s">
        <v>36</v>
      </c>
      <c r="O143" s="139">
        <v>4.7E-2</v>
      </c>
      <c r="P143" s="139">
        <f>O143*H143</f>
        <v>0.188</v>
      </c>
      <c r="Q143" s="139">
        <v>0.11600000000000001</v>
      </c>
      <c r="R143" s="139">
        <f>Q143*H143</f>
        <v>0.46400000000000002</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3940</v>
      </c>
    </row>
    <row r="144" spans="2:65" s="1" customFormat="1" ht="24.15" customHeight="1">
      <c r="B144" s="129"/>
      <c r="C144" s="130" t="s">
        <v>180</v>
      </c>
      <c r="D144" s="130" t="s">
        <v>137</v>
      </c>
      <c r="E144" s="131" t="s">
        <v>3899</v>
      </c>
      <c r="F144" s="132" t="s">
        <v>3900</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3941</v>
      </c>
    </row>
    <row r="145" spans="2:65" s="12" customFormat="1">
      <c r="B145" s="143"/>
      <c r="D145" s="144" t="s">
        <v>143</v>
      </c>
      <c r="E145" s="145" t="s">
        <v>1</v>
      </c>
      <c r="F145" s="146" t="s">
        <v>3902</v>
      </c>
      <c r="H145" s="147">
        <v>1.7</v>
      </c>
      <c r="L145" s="143"/>
      <c r="M145" s="148"/>
      <c r="T145" s="149"/>
      <c r="AT145" s="145" t="s">
        <v>143</v>
      </c>
      <c r="AU145" s="145" t="s">
        <v>81</v>
      </c>
      <c r="AV145" s="12" t="s">
        <v>81</v>
      </c>
      <c r="AW145" s="12" t="s">
        <v>27</v>
      </c>
      <c r="AX145" s="12" t="s">
        <v>79</v>
      </c>
      <c r="AY145" s="145" t="s">
        <v>135</v>
      </c>
    </row>
    <row r="146" spans="2:65" s="11" customFormat="1" ht="22.95" customHeight="1">
      <c r="B146" s="118"/>
      <c r="D146" s="119" t="s">
        <v>70</v>
      </c>
      <c r="E146" s="127" t="s">
        <v>175</v>
      </c>
      <c r="F146" s="127" t="s">
        <v>3903</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c r="B147" s="129"/>
      <c r="C147" s="130" t="s">
        <v>185</v>
      </c>
      <c r="D147" s="130" t="s">
        <v>137</v>
      </c>
      <c r="E147" s="131" t="s">
        <v>3942</v>
      </c>
      <c r="F147" s="132" t="s">
        <v>3943</v>
      </c>
      <c r="G147" s="133" t="s">
        <v>316</v>
      </c>
      <c r="H147" s="134">
        <v>1</v>
      </c>
      <c r="I147" s="135">
        <f>'IO 02'!J16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3944</v>
      </c>
    </row>
    <row r="148" spans="2:65" s="11" customFormat="1" ht="22.95" customHeight="1">
      <c r="B148" s="118"/>
      <c r="D148" s="119" t="s">
        <v>70</v>
      </c>
      <c r="E148" s="127" t="s">
        <v>180</v>
      </c>
      <c r="F148" s="127" t="s">
        <v>312</v>
      </c>
      <c r="J148" s="128">
        <f>BK148</f>
        <v>0</v>
      </c>
      <c r="L148" s="118"/>
      <c r="M148" s="122"/>
      <c r="P148" s="123">
        <f>P149</f>
        <v>1.274</v>
      </c>
      <c r="R148" s="123">
        <f>R149</f>
        <v>0</v>
      </c>
      <c r="T148" s="124">
        <f>T149</f>
        <v>0</v>
      </c>
      <c r="AR148" s="119" t="s">
        <v>79</v>
      </c>
      <c r="AT148" s="125" t="s">
        <v>70</v>
      </c>
      <c r="AU148" s="125" t="s">
        <v>79</v>
      </c>
      <c r="AY148" s="119" t="s">
        <v>135</v>
      </c>
      <c r="BK148" s="126">
        <f>BK149</f>
        <v>0</v>
      </c>
    </row>
    <row r="149" spans="2:65" s="1" customFormat="1" ht="24.15" customHeight="1">
      <c r="B149" s="129"/>
      <c r="C149" s="130" t="s">
        <v>191</v>
      </c>
      <c r="D149" s="130" t="s">
        <v>137</v>
      </c>
      <c r="E149" s="131" t="s">
        <v>3907</v>
      </c>
      <c r="F149" s="132" t="s">
        <v>3908</v>
      </c>
      <c r="G149" s="133" t="s">
        <v>188</v>
      </c>
      <c r="H149" s="134">
        <v>6.5</v>
      </c>
      <c r="I149" s="135"/>
      <c r="J149" s="135">
        <f>ROUND(I149*H149,2)</f>
        <v>0</v>
      </c>
      <c r="K149" s="136"/>
      <c r="L149" s="29"/>
      <c r="M149" s="137" t="s">
        <v>1</v>
      </c>
      <c r="N149" s="138" t="s">
        <v>36</v>
      </c>
      <c r="O149" s="139">
        <v>0.19600000000000001</v>
      </c>
      <c r="P149" s="139">
        <f>O149*H149</f>
        <v>1.274</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3945</v>
      </c>
    </row>
    <row r="150" spans="2:65" s="11" customFormat="1" ht="22.95" customHeight="1">
      <c r="B150" s="118"/>
      <c r="D150" s="119" t="s">
        <v>70</v>
      </c>
      <c r="E150" s="127" t="s">
        <v>342</v>
      </c>
      <c r="F150" s="127" t="s">
        <v>343</v>
      </c>
      <c r="J150" s="128">
        <f>BK150</f>
        <v>0</v>
      </c>
      <c r="L150" s="118"/>
      <c r="M150" s="122"/>
      <c r="P150" s="123">
        <f>SUM(P151:P158)</f>
        <v>0.44864900000000002</v>
      </c>
      <c r="R150" s="123">
        <f>SUM(R151:R158)</f>
        <v>0</v>
      </c>
      <c r="T150" s="124">
        <f>SUM(T151:T158)</f>
        <v>0</v>
      </c>
      <c r="AR150" s="119" t="s">
        <v>79</v>
      </c>
      <c r="AT150" s="125" t="s">
        <v>70</v>
      </c>
      <c r="AU150" s="125" t="s">
        <v>79</v>
      </c>
      <c r="AY150" s="119" t="s">
        <v>135</v>
      </c>
      <c r="BK150" s="126">
        <f>SUM(BK151:BK158)</f>
        <v>0</v>
      </c>
    </row>
    <row r="151" spans="2:65" s="1" customFormat="1" ht="21.75" customHeight="1">
      <c r="B151" s="129"/>
      <c r="C151" s="130" t="s">
        <v>196</v>
      </c>
      <c r="D151" s="130" t="s">
        <v>137</v>
      </c>
      <c r="E151" s="131" t="s">
        <v>3910</v>
      </c>
      <c r="F151" s="132" t="s">
        <v>3911</v>
      </c>
      <c r="G151" s="133" t="s">
        <v>215</v>
      </c>
      <c r="H151" s="134">
        <v>5.0410000000000004</v>
      </c>
      <c r="I151" s="135"/>
      <c r="J151" s="135">
        <f>ROUND(I151*H151,2)</f>
        <v>0</v>
      </c>
      <c r="K151" s="136"/>
      <c r="L151" s="29"/>
      <c r="M151" s="137" t="s">
        <v>1</v>
      </c>
      <c r="N151" s="138" t="s">
        <v>36</v>
      </c>
      <c r="O151" s="139">
        <v>3.2000000000000001E-2</v>
      </c>
      <c r="P151" s="139">
        <f>O151*H151</f>
        <v>0.16131200000000001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3946</v>
      </c>
    </row>
    <row r="152" spans="2:65" s="12" customFormat="1">
      <c r="B152" s="143"/>
      <c r="D152" s="144" t="s">
        <v>143</v>
      </c>
      <c r="E152" s="145" t="s">
        <v>1</v>
      </c>
      <c r="F152" s="146" t="s">
        <v>3947</v>
      </c>
      <c r="H152" s="147">
        <v>5.0410000000000004</v>
      </c>
      <c r="L152" s="143"/>
      <c r="M152" s="148"/>
      <c r="T152" s="149"/>
      <c r="AT152" s="145" t="s">
        <v>143</v>
      </c>
      <c r="AU152" s="145" t="s">
        <v>81</v>
      </c>
      <c r="AV152" s="12" t="s">
        <v>81</v>
      </c>
      <c r="AW152" s="12" t="s">
        <v>27</v>
      </c>
      <c r="AX152" s="12" t="s">
        <v>79</v>
      </c>
      <c r="AY152" s="145" t="s">
        <v>135</v>
      </c>
    </row>
    <row r="153" spans="2:65" s="1" customFormat="1" ht="24.15" customHeight="1">
      <c r="B153" s="129"/>
      <c r="C153" s="130" t="s">
        <v>202</v>
      </c>
      <c r="D153" s="130" t="s">
        <v>137</v>
      </c>
      <c r="E153" s="131" t="s">
        <v>3914</v>
      </c>
      <c r="F153" s="132" t="s">
        <v>3915</v>
      </c>
      <c r="G153" s="133" t="s">
        <v>215</v>
      </c>
      <c r="H153" s="134">
        <v>95.778999999999996</v>
      </c>
      <c r="I153" s="135"/>
      <c r="J153" s="135">
        <f>ROUND(I153*H153,2)</f>
        <v>0</v>
      </c>
      <c r="K153" s="136"/>
      <c r="L153" s="29"/>
      <c r="M153" s="137" t="s">
        <v>1</v>
      </c>
      <c r="N153" s="138" t="s">
        <v>36</v>
      </c>
      <c r="O153" s="139">
        <v>3.0000000000000001E-3</v>
      </c>
      <c r="P153" s="139">
        <f>O153*H153</f>
        <v>0.28733700000000001</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3948</v>
      </c>
    </row>
    <row r="154" spans="2:65" s="12" customFormat="1">
      <c r="B154" s="143"/>
      <c r="D154" s="144" t="s">
        <v>143</v>
      </c>
      <c r="E154" s="145" t="s">
        <v>1</v>
      </c>
      <c r="F154" s="146" t="s">
        <v>3949</v>
      </c>
      <c r="H154" s="147">
        <v>95.778999999999996</v>
      </c>
      <c r="L154" s="143"/>
      <c r="M154" s="148"/>
      <c r="T154" s="149"/>
      <c r="AT154" s="145" t="s">
        <v>143</v>
      </c>
      <c r="AU154" s="145" t="s">
        <v>81</v>
      </c>
      <c r="AV154" s="12" t="s">
        <v>81</v>
      </c>
      <c r="AW154" s="12" t="s">
        <v>27</v>
      </c>
      <c r="AX154" s="12" t="s">
        <v>79</v>
      </c>
      <c r="AY154" s="145" t="s">
        <v>135</v>
      </c>
    </row>
    <row r="155" spans="2:65" s="1" customFormat="1" ht="33" customHeight="1">
      <c r="B155" s="129"/>
      <c r="C155" s="130" t="s">
        <v>211</v>
      </c>
      <c r="D155" s="130" t="s">
        <v>137</v>
      </c>
      <c r="E155" s="131" t="s">
        <v>3918</v>
      </c>
      <c r="F155" s="132" t="s">
        <v>3919</v>
      </c>
      <c r="G155" s="133" t="s">
        <v>215</v>
      </c>
      <c r="H155" s="134">
        <v>0.88</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3950</v>
      </c>
    </row>
    <row r="156" spans="2:65" s="12" customFormat="1">
      <c r="B156" s="143"/>
      <c r="D156" s="144" t="s">
        <v>143</v>
      </c>
      <c r="E156" s="145" t="s">
        <v>1</v>
      </c>
      <c r="F156" s="146" t="s">
        <v>3951</v>
      </c>
      <c r="H156" s="147">
        <v>0.88</v>
      </c>
      <c r="L156" s="143"/>
      <c r="M156" s="148"/>
      <c r="T156" s="149"/>
      <c r="AT156" s="145" t="s">
        <v>143</v>
      </c>
      <c r="AU156" s="145" t="s">
        <v>81</v>
      </c>
      <c r="AV156" s="12" t="s">
        <v>81</v>
      </c>
      <c r="AW156" s="12" t="s">
        <v>27</v>
      </c>
      <c r="AX156" s="12" t="s">
        <v>79</v>
      </c>
      <c r="AY156" s="145" t="s">
        <v>135</v>
      </c>
    </row>
    <row r="157" spans="2:65" s="1" customFormat="1" ht="24.15" customHeight="1">
      <c r="B157" s="129"/>
      <c r="C157" s="130" t="s">
        <v>8</v>
      </c>
      <c r="D157" s="130" t="s">
        <v>137</v>
      </c>
      <c r="E157" s="131" t="s">
        <v>3921</v>
      </c>
      <c r="F157" s="132" t="s">
        <v>275</v>
      </c>
      <c r="G157" s="133" t="s">
        <v>215</v>
      </c>
      <c r="H157" s="134">
        <v>4.1609999999999996</v>
      </c>
      <c r="I157" s="135"/>
      <c r="J157" s="135">
        <f>ROUND(I157*H157,2)</f>
        <v>0</v>
      </c>
      <c r="K157" s="136"/>
      <c r="L157" s="29"/>
      <c r="M157" s="137" t="s">
        <v>1</v>
      </c>
      <c r="N157" s="138" t="s">
        <v>36</v>
      </c>
      <c r="O157" s="139">
        <v>0</v>
      </c>
      <c r="P157" s="139">
        <f>O157*H157</f>
        <v>0</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3952</v>
      </c>
    </row>
    <row r="158" spans="2:65" s="12" customFormat="1">
      <c r="B158" s="143"/>
      <c r="D158" s="144" t="s">
        <v>143</v>
      </c>
      <c r="E158" s="145" t="s">
        <v>1</v>
      </c>
      <c r="F158" s="146" t="s">
        <v>3953</v>
      </c>
      <c r="H158" s="147">
        <v>4.1609999999999996</v>
      </c>
      <c r="L158" s="143"/>
      <c r="M158" s="148"/>
      <c r="T158" s="149"/>
      <c r="AT158" s="145" t="s">
        <v>143</v>
      </c>
      <c r="AU158" s="145" t="s">
        <v>81</v>
      </c>
      <c r="AV158" s="12" t="s">
        <v>81</v>
      </c>
      <c r="AW158" s="12" t="s">
        <v>27</v>
      </c>
      <c r="AX158" s="12" t="s">
        <v>79</v>
      </c>
      <c r="AY158" s="145" t="s">
        <v>135</v>
      </c>
    </row>
    <row r="159" spans="2:65" s="11" customFormat="1" ht="22.95" customHeight="1">
      <c r="B159" s="118"/>
      <c r="D159" s="119" t="s">
        <v>70</v>
      </c>
      <c r="E159" s="127" t="s">
        <v>363</v>
      </c>
      <c r="F159" s="127" t="s">
        <v>364</v>
      </c>
      <c r="J159" s="128">
        <f>BK159</f>
        <v>0</v>
      </c>
      <c r="L159" s="118"/>
      <c r="M159" s="122"/>
      <c r="P159" s="123">
        <f>P160</f>
        <v>0.40141199999999999</v>
      </c>
      <c r="R159" s="123">
        <f>R160</f>
        <v>0</v>
      </c>
      <c r="T159" s="124">
        <f>T160</f>
        <v>0</v>
      </c>
      <c r="AR159" s="119" t="s">
        <v>79</v>
      </c>
      <c r="AT159" s="125" t="s">
        <v>70</v>
      </c>
      <c r="AU159" s="125" t="s">
        <v>79</v>
      </c>
      <c r="AY159" s="119" t="s">
        <v>135</v>
      </c>
      <c r="BK159" s="126">
        <f>BK160</f>
        <v>0</v>
      </c>
    </row>
    <row r="160" spans="2:65" s="1" customFormat="1" ht="24.15" customHeight="1">
      <c r="B160" s="129"/>
      <c r="C160" s="130" t="s">
        <v>221</v>
      </c>
      <c r="D160" s="130" t="s">
        <v>137</v>
      </c>
      <c r="E160" s="131" t="s">
        <v>3923</v>
      </c>
      <c r="F160" s="132" t="s">
        <v>3924</v>
      </c>
      <c r="G160" s="133" t="s">
        <v>215</v>
      </c>
      <c r="H160" s="134">
        <v>6.0819999999999999</v>
      </c>
      <c r="I160" s="135"/>
      <c r="J160" s="135">
        <f>ROUND(I160*H160,2)</f>
        <v>0</v>
      </c>
      <c r="K160" s="136"/>
      <c r="L160" s="29"/>
      <c r="M160" s="137" t="s">
        <v>1</v>
      </c>
      <c r="N160" s="138" t="s">
        <v>36</v>
      </c>
      <c r="O160" s="139">
        <v>6.6000000000000003E-2</v>
      </c>
      <c r="P160" s="139">
        <f>O160*H160</f>
        <v>0.40141199999999999</v>
      </c>
      <c r="Q160" s="139">
        <v>0</v>
      </c>
      <c r="R160" s="139">
        <f>Q160*H160</f>
        <v>0</v>
      </c>
      <c r="S160" s="139">
        <v>0</v>
      </c>
      <c r="T160" s="140">
        <f>S160*H160</f>
        <v>0</v>
      </c>
      <c r="AR160" s="141" t="s">
        <v>141</v>
      </c>
      <c r="AT160" s="141" t="s">
        <v>137</v>
      </c>
      <c r="AU160" s="141" t="s">
        <v>81</v>
      </c>
      <c r="AY160" s="17" t="s">
        <v>135</v>
      </c>
      <c r="BE160" s="142">
        <f>IF(N160="základní",J160,0)</f>
        <v>0</v>
      </c>
      <c r="BF160" s="142">
        <f>IF(N160="snížená",J160,0)</f>
        <v>0</v>
      </c>
      <c r="BG160" s="142">
        <f>IF(N160="zákl. přenesená",J160,0)</f>
        <v>0</v>
      </c>
      <c r="BH160" s="142">
        <f>IF(N160="sníž. přenesená",J160,0)</f>
        <v>0</v>
      </c>
      <c r="BI160" s="142">
        <f>IF(N160="nulová",J160,0)</f>
        <v>0</v>
      </c>
      <c r="BJ160" s="17" t="s">
        <v>79</v>
      </c>
      <c r="BK160" s="142">
        <f>ROUND(I160*H160,2)</f>
        <v>0</v>
      </c>
      <c r="BL160" s="17" t="s">
        <v>141</v>
      </c>
      <c r="BM160" s="141" t="s">
        <v>3954</v>
      </c>
    </row>
    <row r="161" spans="2:65" s="11" customFormat="1" ht="25.95" customHeight="1">
      <c r="B161" s="118"/>
      <c r="D161" s="119" t="s">
        <v>70</v>
      </c>
      <c r="E161" s="120" t="s">
        <v>369</v>
      </c>
      <c r="F161" s="120" t="s">
        <v>370</v>
      </c>
      <c r="J161" s="121">
        <f>BK161</f>
        <v>0</v>
      </c>
      <c r="L161" s="118"/>
      <c r="M161" s="122"/>
      <c r="P161" s="123">
        <f>P162+P164+P166+P168</f>
        <v>0</v>
      </c>
      <c r="R161" s="123">
        <f>R162+R164+R166+R168</f>
        <v>0</v>
      </c>
      <c r="T161" s="124">
        <f>T162+T164+T166+T168</f>
        <v>0</v>
      </c>
      <c r="AR161" s="119" t="s">
        <v>158</v>
      </c>
      <c r="AT161" s="125" t="s">
        <v>70</v>
      </c>
      <c r="AU161" s="125" t="s">
        <v>71</v>
      </c>
      <c r="AY161" s="119" t="s">
        <v>135</v>
      </c>
      <c r="BK161" s="126">
        <f>BK162+BK164+BK166+BK168</f>
        <v>0</v>
      </c>
    </row>
    <row r="162" spans="2:65" s="11" customFormat="1" ht="22.95" customHeight="1">
      <c r="B162" s="118"/>
      <c r="D162" s="119" t="s">
        <v>70</v>
      </c>
      <c r="E162" s="127" t="s">
        <v>371</v>
      </c>
      <c r="F162" s="127" t="s">
        <v>372</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c r="B163" s="129"/>
      <c r="C163" s="130" t="s">
        <v>230</v>
      </c>
      <c r="D163" s="130" t="s">
        <v>137</v>
      </c>
      <c r="E163" s="131" t="s">
        <v>374</v>
      </c>
      <c r="F163" s="132" t="s">
        <v>375</v>
      </c>
      <c r="G163" s="133" t="s">
        <v>316</v>
      </c>
      <c r="H163" s="134">
        <v>1</v>
      </c>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3955</v>
      </c>
    </row>
    <row r="164" spans="2:65" s="11" customFormat="1" ht="22.95" customHeight="1">
      <c r="B164" s="118"/>
      <c r="D164" s="119" t="s">
        <v>70</v>
      </c>
      <c r="E164" s="127" t="s">
        <v>378</v>
      </c>
      <c r="F164" s="127" t="s">
        <v>379</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c r="B165" s="129"/>
      <c r="C165" s="130" t="s">
        <v>234</v>
      </c>
      <c r="D165" s="130" t="s">
        <v>137</v>
      </c>
      <c r="E165" s="131" t="s">
        <v>381</v>
      </c>
      <c r="F165" s="132" t="s">
        <v>379</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3956</v>
      </c>
    </row>
    <row r="166" spans="2:65" s="11" customFormat="1" ht="22.95" customHeight="1">
      <c r="B166" s="118"/>
      <c r="D166" s="119" t="s">
        <v>70</v>
      </c>
      <c r="E166" s="127" t="s">
        <v>384</v>
      </c>
      <c r="F166" s="127" t="s">
        <v>385</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c r="B167" s="129"/>
      <c r="C167" s="130" t="s">
        <v>238</v>
      </c>
      <c r="D167" s="130" t="s">
        <v>137</v>
      </c>
      <c r="E167" s="131" t="s">
        <v>387</v>
      </c>
      <c r="F167" s="132" t="s">
        <v>385</v>
      </c>
      <c r="G167" s="133" t="s">
        <v>382</v>
      </c>
      <c r="H167" s="134"/>
      <c r="I167" s="135"/>
      <c r="J167" s="135">
        <f>ROUND(I167*H167,2)</f>
        <v>0</v>
      </c>
      <c r="K167" s="136"/>
      <c r="L167" s="29"/>
      <c r="M167" s="137" t="s">
        <v>1</v>
      </c>
      <c r="N167" s="138" t="s">
        <v>36</v>
      </c>
      <c r="O167" s="139">
        <v>0</v>
      </c>
      <c r="P167" s="139">
        <f>O167*H167</f>
        <v>0</v>
      </c>
      <c r="Q167" s="139">
        <v>0</v>
      </c>
      <c r="R167" s="139">
        <f>Q167*H167</f>
        <v>0</v>
      </c>
      <c r="S167" s="139">
        <v>0</v>
      </c>
      <c r="T167" s="140">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3957</v>
      </c>
    </row>
    <row r="168" spans="2:65" s="11" customFormat="1" ht="22.95" customHeight="1">
      <c r="B168" s="118"/>
      <c r="D168" s="119" t="s">
        <v>70</v>
      </c>
      <c r="E168" s="127" t="s">
        <v>389</v>
      </c>
      <c r="F168" s="127" t="s">
        <v>390</v>
      </c>
      <c r="J168" s="128">
        <f>BK168</f>
        <v>0</v>
      </c>
      <c r="L168" s="118"/>
      <c r="M168" s="122"/>
      <c r="P168" s="123">
        <f>P169</f>
        <v>0</v>
      </c>
      <c r="R168" s="123">
        <f>R169</f>
        <v>0</v>
      </c>
      <c r="T168" s="124">
        <f>T169</f>
        <v>0</v>
      </c>
      <c r="AR168" s="119" t="s">
        <v>158</v>
      </c>
      <c r="AT168" s="125" t="s">
        <v>70</v>
      </c>
      <c r="AU168" s="125" t="s">
        <v>79</v>
      </c>
      <c r="AY168" s="119" t="s">
        <v>135</v>
      </c>
      <c r="BK168" s="126">
        <f>BK169</f>
        <v>0</v>
      </c>
    </row>
    <row r="169" spans="2:65" s="1" customFormat="1" ht="16.5" customHeight="1">
      <c r="B169" s="129"/>
      <c r="C169" s="130" t="s">
        <v>243</v>
      </c>
      <c r="D169" s="130" t="s">
        <v>137</v>
      </c>
      <c r="E169" s="131" t="s">
        <v>392</v>
      </c>
      <c r="F169" s="132" t="s">
        <v>393</v>
      </c>
      <c r="G169" s="133" t="s">
        <v>382</v>
      </c>
      <c r="H169" s="134"/>
      <c r="I169" s="135"/>
      <c r="J169" s="135">
        <f>ROUND(I169*H169,2)</f>
        <v>0</v>
      </c>
      <c r="K169" s="136"/>
      <c r="L169" s="29"/>
      <c r="M169" s="171" t="s">
        <v>1</v>
      </c>
      <c r="N169" s="172" t="s">
        <v>36</v>
      </c>
      <c r="O169" s="173">
        <v>0</v>
      </c>
      <c r="P169" s="173">
        <f>O169*H169</f>
        <v>0</v>
      </c>
      <c r="Q169" s="173">
        <v>0</v>
      </c>
      <c r="R169" s="173">
        <f>Q169*H169</f>
        <v>0</v>
      </c>
      <c r="S169" s="173">
        <v>0</v>
      </c>
      <c r="T169" s="174">
        <f>S169*H169</f>
        <v>0</v>
      </c>
      <c r="AR169" s="141" t="s">
        <v>376</v>
      </c>
      <c r="AT169" s="141" t="s">
        <v>137</v>
      </c>
      <c r="AU169" s="141" t="s">
        <v>81</v>
      </c>
      <c r="AY169" s="17" t="s">
        <v>135</v>
      </c>
      <c r="BE169" s="142">
        <f>IF(N169="základní",J169,0)</f>
        <v>0</v>
      </c>
      <c r="BF169" s="142">
        <f>IF(N169="snížená",J169,0)</f>
        <v>0</v>
      </c>
      <c r="BG169" s="142">
        <f>IF(N169="zákl. přenesená",J169,0)</f>
        <v>0</v>
      </c>
      <c r="BH169" s="142">
        <f>IF(N169="sníž. přenesená",J169,0)</f>
        <v>0</v>
      </c>
      <c r="BI169" s="142">
        <f>IF(N169="nulová",J169,0)</f>
        <v>0</v>
      </c>
      <c r="BJ169" s="17" t="s">
        <v>79</v>
      </c>
      <c r="BK169" s="142">
        <f>ROUND(I169*H169,2)</f>
        <v>0</v>
      </c>
      <c r="BL169" s="17" t="s">
        <v>376</v>
      </c>
      <c r="BM169" s="141" t="s">
        <v>3958</v>
      </c>
    </row>
    <row r="170" spans="2:65" s="1" customFormat="1" ht="6.9" customHeight="1">
      <c r="B170" s="41"/>
      <c r="C170" s="42"/>
      <c r="D170" s="42"/>
      <c r="E170" s="42"/>
      <c r="F170" s="42"/>
      <c r="G170" s="42"/>
      <c r="H170" s="42"/>
      <c r="I170" s="42"/>
      <c r="J170" s="42"/>
      <c r="K170" s="42"/>
      <c r="L170" s="29"/>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dimension ref="A4:M92"/>
  <sheetViews>
    <sheetView workbookViewId="0">
      <selection activeCell="H42" sqref="H42:H60"/>
    </sheetView>
  </sheetViews>
  <sheetFormatPr defaultColWidth="9.140625" defaultRowHeight="13.8"/>
  <cols>
    <col min="1" max="2" width="9.140625" style="185"/>
    <col min="3" max="3" width="51.28515625" style="185" customWidth="1"/>
    <col min="4" max="4" width="7.42578125" style="185" customWidth="1"/>
    <col min="5" max="5" width="8.7109375" style="185" customWidth="1"/>
    <col min="6" max="6" width="11.140625" style="185" customWidth="1"/>
    <col min="7" max="7" width="11.85546875" style="185" customWidth="1"/>
    <col min="8" max="8" width="9.140625" style="185"/>
    <col min="9" max="9" width="13.7109375" style="185" customWidth="1"/>
    <col min="10" max="10" width="11.42578125" style="185" customWidth="1"/>
    <col min="11" max="11" width="12.7109375" style="185" customWidth="1"/>
    <col min="12" max="16384" width="9.140625" style="185"/>
  </cols>
  <sheetData>
    <row r="4" spans="1:12" ht="18">
      <c r="A4" s="634" t="s">
        <v>3989</v>
      </c>
      <c r="B4" s="634"/>
      <c r="C4" s="635"/>
      <c r="D4" s="635"/>
      <c r="E4" s="635"/>
      <c r="F4" s="635"/>
      <c r="G4" s="635"/>
      <c r="H4" s="635"/>
      <c r="I4" s="635"/>
      <c r="J4" s="635"/>
      <c r="K4" s="635"/>
      <c r="L4" s="635"/>
    </row>
    <row r="5" spans="1:12" ht="18">
      <c r="A5" s="636" t="s">
        <v>3990</v>
      </c>
      <c r="B5" s="636"/>
      <c r="C5" s="637"/>
      <c r="D5" s="637"/>
      <c r="E5" s="637"/>
      <c r="F5" s="637"/>
      <c r="G5" s="637"/>
      <c r="H5" s="637"/>
      <c r="I5" s="637"/>
      <c r="J5" s="637"/>
      <c r="K5" s="637"/>
      <c r="L5" s="637"/>
    </row>
    <row r="6" spans="1:12" ht="18">
      <c r="A6" s="181"/>
      <c r="B6" s="181"/>
      <c r="C6" s="182"/>
      <c r="D6" s="182"/>
      <c r="E6" s="182"/>
      <c r="F6" s="182"/>
      <c r="G6" s="182"/>
      <c r="H6" s="182"/>
      <c r="I6" s="182"/>
      <c r="J6" s="182"/>
      <c r="K6" s="182"/>
      <c r="L6" s="182"/>
    </row>
    <row r="7" spans="1:12" ht="15.6">
      <c r="A7" s="183" t="s">
        <v>3991</v>
      </c>
      <c r="B7" s="183"/>
      <c r="C7" s="184" t="s">
        <v>3992</v>
      </c>
    </row>
    <row r="8" spans="1:12" ht="15.6">
      <c r="A8" s="183" t="s">
        <v>3993</v>
      </c>
      <c r="B8" s="183"/>
      <c r="C8" s="184" t="s">
        <v>3994</v>
      </c>
    </row>
    <row r="9" spans="1:12" ht="15.6">
      <c r="A9" s="183" t="s">
        <v>3995</v>
      </c>
      <c r="B9" s="183"/>
      <c r="C9" s="184" t="s">
        <v>3996</v>
      </c>
    </row>
    <row r="10" spans="1:12">
      <c r="A10" s="183"/>
      <c r="B10" s="183"/>
    </row>
    <row r="11" spans="1:12" ht="18">
      <c r="A11" s="183" t="s">
        <v>3997</v>
      </c>
      <c r="B11" s="183"/>
      <c r="C11" s="186" t="s">
        <v>5593</v>
      </c>
    </row>
    <row r="12" spans="1:12">
      <c r="C12" s="638"/>
      <c r="D12" s="638"/>
      <c r="E12" s="638"/>
      <c r="F12" s="638"/>
      <c r="G12" s="638"/>
      <c r="H12" s="638"/>
      <c r="I12" s="638"/>
      <c r="J12" s="638"/>
      <c r="K12" s="638"/>
    </row>
    <row r="13" spans="1:12">
      <c r="C13" s="638" t="s">
        <v>3999</v>
      </c>
      <c r="D13" s="639"/>
      <c r="E13" s="639"/>
      <c r="F13" s="639"/>
      <c r="G13" s="639"/>
      <c r="H13" s="639"/>
      <c r="I13" s="639"/>
      <c r="J13" s="639"/>
      <c r="K13" s="639"/>
    </row>
    <row r="14" spans="1:12">
      <c r="C14" s="640"/>
      <c r="D14" s="639"/>
      <c r="E14" s="639"/>
      <c r="F14" s="639"/>
      <c r="G14" s="639"/>
      <c r="H14" s="639"/>
      <c r="I14" s="639"/>
      <c r="J14" s="639"/>
      <c r="K14" s="639"/>
    </row>
    <row r="15" spans="1:12" ht="14.4" thickBot="1">
      <c r="C15" s="187"/>
    </row>
    <row r="16" spans="1:12" ht="16.2" thickBot="1">
      <c r="F16" s="641" t="s">
        <v>4000</v>
      </c>
      <c r="G16" s="642"/>
      <c r="H16" s="642"/>
      <c r="I16" s="643"/>
      <c r="J16" s="644">
        <f>SUM(L22,L41)</f>
        <v>0</v>
      </c>
      <c r="K16" s="645"/>
      <c r="L16" s="646"/>
    </row>
    <row r="18" spans="1:12">
      <c r="C18" s="631" t="s">
        <v>4001</v>
      </c>
      <c r="D18" s="632"/>
      <c r="E18" s="632"/>
      <c r="F18" s="632"/>
      <c r="G18" s="632"/>
      <c r="H18" s="632"/>
      <c r="I18" s="632"/>
      <c r="J18" s="632"/>
      <c r="K18" s="632"/>
      <c r="L18" s="633"/>
    </row>
    <row r="19" spans="1:12">
      <c r="C19" s="188"/>
    </row>
    <row r="20" spans="1:12" ht="41.4">
      <c r="A20" s="189" t="s">
        <v>4002</v>
      </c>
      <c r="B20" s="190" t="s">
        <v>4003</v>
      </c>
      <c r="C20" s="191" t="s">
        <v>4004</v>
      </c>
      <c r="D20" s="192" t="s">
        <v>4005</v>
      </c>
      <c r="E20" s="193" t="s">
        <v>4006</v>
      </c>
      <c r="F20" s="194" t="s">
        <v>4007</v>
      </c>
      <c r="G20" s="194" t="s">
        <v>4008</v>
      </c>
      <c r="H20" s="194" t="s">
        <v>4009</v>
      </c>
      <c r="I20" s="194" t="s">
        <v>4010</v>
      </c>
      <c r="J20" s="194" t="s">
        <v>4011</v>
      </c>
      <c r="K20" s="194" t="s">
        <v>4012</v>
      </c>
      <c r="L20" s="195" t="s">
        <v>4013</v>
      </c>
    </row>
    <row r="21" spans="1:12">
      <c r="A21" s="196"/>
      <c r="B21" s="196"/>
      <c r="C21" s="197"/>
      <c r="D21" s="198"/>
      <c r="E21" s="199"/>
      <c r="F21" s="199"/>
      <c r="G21" s="200"/>
      <c r="H21" s="200"/>
      <c r="I21" s="200"/>
      <c r="J21" s="201"/>
      <c r="K21" s="202"/>
      <c r="L21" s="203"/>
    </row>
    <row r="22" spans="1:12">
      <c r="A22" s="204" t="s">
        <v>4014</v>
      </c>
      <c r="B22" s="205"/>
      <c r="C22" s="205" t="s">
        <v>4015</v>
      </c>
      <c r="D22" s="206"/>
      <c r="E22" s="207"/>
      <c r="F22" s="208"/>
      <c r="G22" s="206"/>
      <c r="H22" s="208"/>
      <c r="I22" s="206"/>
      <c r="J22" s="209"/>
      <c r="K22" s="206"/>
      <c r="L22" s="210">
        <f>SUM(K23:K39)</f>
        <v>0</v>
      </c>
    </row>
    <row r="23" spans="1:12" ht="15.6">
      <c r="A23" s="211" t="s">
        <v>4016</v>
      </c>
      <c r="B23" s="212" t="s">
        <v>4017</v>
      </c>
      <c r="C23" s="213" t="s">
        <v>5575</v>
      </c>
      <c r="D23" s="214" t="s">
        <v>4019</v>
      </c>
      <c r="E23" s="533">
        <v>118</v>
      </c>
      <c r="F23" s="216"/>
      <c r="G23" s="217">
        <f t="shared" ref="G23:G39" si="0">E23*F23</f>
        <v>0</v>
      </c>
      <c r="H23" s="218"/>
      <c r="I23" s="217">
        <f t="shared" ref="I23:I39" si="1">E23*H23</f>
        <v>0</v>
      </c>
      <c r="J23" s="219">
        <f t="shared" ref="J23:K33" si="2">+F23+H23</f>
        <v>0</v>
      </c>
      <c r="K23" s="220">
        <f t="shared" si="2"/>
        <v>0</v>
      </c>
      <c r="L23" s="221"/>
    </row>
    <row r="24" spans="1:12" ht="27.6">
      <c r="A24" s="211" t="s">
        <v>4020</v>
      </c>
      <c r="B24" s="212" t="s">
        <v>4021</v>
      </c>
      <c r="C24" s="213" t="s">
        <v>5594</v>
      </c>
      <c r="D24" s="214" t="s">
        <v>4019</v>
      </c>
      <c r="E24" s="533">
        <v>340</v>
      </c>
      <c r="F24" s="216"/>
      <c r="G24" s="217">
        <f t="shared" si="0"/>
        <v>0</v>
      </c>
      <c r="H24" s="218"/>
      <c r="I24" s="217">
        <f t="shared" si="1"/>
        <v>0</v>
      </c>
      <c r="J24" s="219">
        <f t="shared" si="2"/>
        <v>0</v>
      </c>
      <c r="K24" s="220">
        <f t="shared" si="2"/>
        <v>0</v>
      </c>
      <c r="L24" s="222"/>
    </row>
    <row r="25" spans="1:12" ht="15.6">
      <c r="A25" s="211" t="s">
        <v>4023</v>
      </c>
      <c r="B25" s="212" t="s">
        <v>4021</v>
      </c>
      <c r="C25" s="213" t="s">
        <v>5595</v>
      </c>
      <c r="D25" s="214" t="s">
        <v>4019</v>
      </c>
      <c r="E25" s="533">
        <v>340</v>
      </c>
      <c r="F25" s="216"/>
      <c r="G25" s="217">
        <f t="shared" si="0"/>
        <v>0</v>
      </c>
      <c r="H25" s="218"/>
      <c r="I25" s="217">
        <f t="shared" si="1"/>
        <v>0</v>
      </c>
      <c r="J25" s="219">
        <f t="shared" si="2"/>
        <v>0</v>
      </c>
      <c r="K25" s="220">
        <f t="shared" si="2"/>
        <v>0</v>
      </c>
      <c r="L25" s="222"/>
    </row>
    <row r="26" spans="1:12" ht="15.6">
      <c r="A26" s="211" t="s">
        <v>4026</v>
      </c>
      <c r="B26" s="212" t="s">
        <v>4024</v>
      </c>
      <c r="C26" s="213" t="s">
        <v>5596</v>
      </c>
      <c r="D26" s="214" t="s">
        <v>4019</v>
      </c>
      <c r="E26" s="533">
        <v>21.7</v>
      </c>
      <c r="F26" s="216"/>
      <c r="G26" s="217">
        <f t="shared" si="0"/>
        <v>0</v>
      </c>
      <c r="H26" s="218"/>
      <c r="I26" s="217">
        <f t="shared" si="1"/>
        <v>0</v>
      </c>
      <c r="J26" s="219">
        <f t="shared" si="2"/>
        <v>0</v>
      </c>
      <c r="K26" s="220">
        <f t="shared" si="2"/>
        <v>0</v>
      </c>
      <c r="L26" s="222"/>
    </row>
    <row r="27" spans="1:12" ht="15.6">
      <c r="A27" s="211" t="s">
        <v>4029</v>
      </c>
      <c r="B27" s="212" t="s">
        <v>4027</v>
      </c>
      <c r="C27" s="213" t="s">
        <v>4025</v>
      </c>
      <c r="D27" s="214" t="s">
        <v>4019</v>
      </c>
      <c r="E27" s="533">
        <v>5.0999999999999996</v>
      </c>
      <c r="F27" s="216"/>
      <c r="G27" s="217">
        <f t="shared" si="0"/>
        <v>0</v>
      </c>
      <c r="H27" s="218"/>
      <c r="I27" s="217">
        <f t="shared" si="1"/>
        <v>0</v>
      </c>
      <c r="J27" s="219">
        <f t="shared" si="2"/>
        <v>0</v>
      </c>
      <c r="K27" s="220">
        <f t="shared" si="2"/>
        <v>0</v>
      </c>
      <c r="L27" s="222"/>
    </row>
    <row r="28" spans="1:12" ht="15.6">
      <c r="A28" s="211" t="s">
        <v>4033</v>
      </c>
      <c r="B28" s="212" t="s">
        <v>4030</v>
      </c>
      <c r="C28" s="213" t="s">
        <v>5597</v>
      </c>
      <c r="D28" s="214" t="s">
        <v>4032</v>
      </c>
      <c r="E28" s="533">
        <v>175</v>
      </c>
      <c r="F28" s="216"/>
      <c r="G28" s="217">
        <f t="shared" si="0"/>
        <v>0</v>
      </c>
      <c r="H28" s="218"/>
      <c r="I28" s="217">
        <f t="shared" si="1"/>
        <v>0</v>
      </c>
      <c r="J28" s="219">
        <f>+F28+H28</f>
        <v>0</v>
      </c>
      <c r="K28" s="220">
        <f>+G28+I28</f>
        <v>0</v>
      </c>
      <c r="L28" s="222"/>
    </row>
    <row r="29" spans="1:12" ht="15.6">
      <c r="A29" s="211" t="s">
        <v>4035</v>
      </c>
      <c r="B29" s="212" t="s">
        <v>4030</v>
      </c>
      <c r="C29" s="213" t="s">
        <v>5598</v>
      </c>
      <c r="D29" s="214" t="s">
        <v>4032</v>
      </c>
      <c r="E29" s="533">
        <v>175</v>
      </c>
      <c r="F29" s="216"/>
      <c r="G29" s="217">
        <f>E29*F29</f>
        <v>0</v>
      </c>
      <c r="H29" s="218"/>
      <c r="I29" s="217">
        <f>E29*H29</f>
        <v>0</v>
      </c>
      <c r="J29" s="219">
        <f>+F29+H29</f>
        <v>0</v>
      </c>
      <c r="K29" s="220">
        <f>+G29+I29</f>
        <v>0</v>
      </c>
      <c r="L29" s="222"/>
    </row>
    <row r="30" spans="1:12" ht="15.6">
      <c r="A30" s="211" t="s">
        <v>4038</v>
      </c>
      <c r="B30" s="212" t="s">
        <v>4036</v>
      </c>
      <c r="C30" s="213" t="s">
        <v>4031</v>
      </c>
      <c r="D30" s="214" t="s">
        <v>4032</v>
      </c>
      <c r="E30" s="533">
        <v>190</v>
      </c>
      <c r="F30" s="216"/>
      <c r="G30" s="217">
        <f t="shared" si="0"/>
        <v>0</v>
      </c>
      <c r="H30" s="218"/>
      <c r="I30" s="217">
        <f t="shared" si="1"/>
        <v>0</v>
      </c>
      <c r="J30" s="219">
        <f t="shared" si="2"/>
        <v>0</v>
      </c>
      <c r="K30" s="220">
        <f t="shared" si="2"/>
        <v>0</v>
      </c>
      <c r="L30" s="222"/>
    </row>
    <row r="31" spans="1:12" ht="15.6">
      <c r="A31" s="211" t="s">
        <v>4040</v>
      </c>
      <c r="B31" s="212" t="s">
        <v>4036</v>
      </c>
      <c r="C31" s="213" t="s">
        <v>4034</v>
      </c>
      <c r="D31" s="214" t="s">
        <v>4032</v>
      </c>
      <c r="E31" s="533">
        <v>190</v>
      </c>
      <c r="F31" s="216"/>
      <c r="G31" s="217">
        <f>E31*F31</f>
        <v>0</v>
      </c>
      <c r="H31" s="218"/>
      <c r="I31" s="217">
        <f>E31*H31</f>
        <v>0</v>
      </c>
      <c r="J31" s="219">
        <f>+F31+H31</f>
        <v>0</v>
      </c>
      <c r="K31" s="220">
        <f>+G31+I31</f>
        <v>0</v>
      </c>
      <c r="L31" s="222"/>
    </row>
    <row r="32" spans="1:12" ht="15.6">
      <c r="A32" s="211" t="s">
        <v>4043</v>
      </c>
      <c r="B32" s="212" t="s">
        <v>4041</v>
      </c>
      <c r="C32" s="213" t="s">
        <v>5599</v>
      </c>
      <c r="D32" s="214" t="s">
        <v>4019</v>
      </c>
      <c r="E32" s="533">
        <v>57.7</v>
      </c>
      <c r="F32" s="216"/>
      <c r="G32" s="217">
        <f>E32*F32</f>
        <v>0</v>
      </c>
      <c r="H32" s="218"/>
      <c r="I32" s="217">
        <f>E32*H32</f>
        <v>0</v>
      </c>
      <c r="J32" s="219">
        <f>+F32+H32</f>
        <v>0</v>
      </c>
      <c r="K32" s="220">
        <f>+G32+I32</f>
        <v>0</v>
      </c>
      <c r="L32" s="222"/>
    </row>
    <row r="33" spans="1:12" ht="15.6">
      <c r="A33" s="211" t="s">
        <v>4046</v>
      </c>
      <c r="B33" s="212" t="s">
        <v>4044</v>
      </c>
      <c r="C33" s="213" t="s">
        <v>4042</v>
      </c>
      <c r="D33" s="214" t="s">
        <v>4019</v>
      </c>
      <c r="E33" s="533">
        <v>25.5</v>
      </c>
      <c r="F33" s="216"/>
      <c r="G33" s="217">
        <f t="shared" si="0"/>
        <v>0</v>
      </c>
      <c r="H33" s="218"/>
      <c r="I33" s="217">
        <f t="shared" si="1"/>
        <v>0</v>
      </c>
      <c r="J33" s="219">
        <f t="shared" si="2"/>
        <v>0</v>
      </c>
      <c r="K33" s="220">
        <f t="shared" si="2"/>
        <v>0</v>
      </c>
      <c r="L33" s="222"/>
    </row>
    <row r="34" spans="1:12" ht="15.6">
      <c r="A34" s="211" t="s">
        <v>4049</v>
      </c>
      <c r="B34" s="212" t="s">
        <v>4047</v>
      </c>
      <c r="C34" s="213" t="s">
        <v>4048</v>
      </c>
      <c r="D34" s="214" t="s">
        <v>4019</v>
      </c>
      <c r="E34" s="533">
        <v>239.4</v>
      </c>
      <c r="F34" s="216"/>
      <c r="G34" s="217">
        <f t="shared" si="0"/>
        <v>0</v>
      </c>
      <c r="H34" s="218"/>
      <c r="I34" s="217">
        <f t="shared" si="1"/>
        <v>0</v>
      </c>
      <c r="J34" s="219">
        <f>+F34+H34</f>
        <v>0</v>
      </c>
      <c r="K34" s="220">
        <f>+G34+I34</f>
        <v>0</v>
      </c>
      <c r="L34" s="222"/>
    </row>
    <row r="35" spans="1:12" ht="27.6">
      <c r="A35" s="211" t="s">
        <v>4051</v>
      </c>
      <c r="B35" s="212" t="s">
        <v>4047</v>
      </c>
      <c r="C35" s="213" t="s">
        <v>4050</v>
      </c>
      <c r="D35" s="214" t="s">
        <v>4019</v>
      </c>
      <c r="E35" s="533">
        <v>239.4</v>
      </c>
      <c r="F35" s="216"/>
      <c r="G35" s="217">
        <f t="shared" si="0"/>
        <v>0</v>
      </c>
      <c r="H35" s="218"/>
      <c r="I35" s="217">
        <f t="shared" si="1"/>
        <v>0</v>
      </c>
      <c r="J35" s="219">
        <f>+F35+H35</f>
        <v>0</v>
      </c>
      <c r="K35" s="220">
        <f>+G35+I35</f>
        <v>0</v>
      </c>
      <c r="L35" s="222"/>
    </row>
    <row r="36" spans="1:12" ht="27.6">
      <c r="A36" s="211" t="s">
        <v>4054</v>
      </c>
      <c r="B36" s="212" t="s">
        <v>4052</v>
      </c>
      <c r="C36" s="213" t="s">
        <v>4058</v>
      </c>
      <c r="D36" s="214" t="s">
        <v>4019</v>
      </c>
      <c r="E36" s="533">
        <v>218.6</v>
      </c>
      <c r="F36" s="216"/>
      <c r="G36" s="217">
        <f t="shared" si="0"/>
        <v>0</v>
      </c>
      <c r="H36" s="218"/>
      <c r="I36" s="217">
        <f t="shared" si="1"/>
        <v>0</v>
      </c>
      <c r="J36" s="219">
        <f t="shared" ref="J36:K39" si="3">+F36+H36</f>
        <v>0</v>
      </c>
      <c r="K36" s="220">
        <f t="shared" si="3"/>
        <v>0</v>
      </c>
      <c r="L36" s="222"/>
    </row>
    <row r="37" spans="1:12" ht="27.6">
      <c r="A37" s="211" t="s">
        <v>4056</v>
      </c>
      <c r="B37" s="212" t="s">
        <v>4052</v>
      </c>
      <c r="C37" s="213" t="s">
        <v>4060</v>
      </c>
      <c r="D37" s="214" t="s">
        <v>4019</v>
      </c>
      <c r="E37" s="533">
        <v>1093</v>
      </c>
      <c r="F37" s="216"/>
      <c r="G37" s="217">
        <f t="shared" si="0"/>
        <v>0</v>
      </c>
      <c r="H37" s="218"/>
      <c r="I37" s="217">
        <f t="shared" si="1"/>
        <v>0</v>
      </c>
      <c r="J37" s="219">
        <f t="shared" si="3"/>
        <v>0</v>
      </c>
      <c r="K37" s="220">
        <f t="shared" si="3"/>
        <v>0</v>
      </c>
      <c r="L37" s="222"/>
    </row>
    <row r="38" spans="1:12" ht="15.6">
      <c r="A38" s="211" t="s">
        <v>4059</v>
      </c>
      <c r="B38" s="212" t="s">
        <v>4052</v>
      </c>
      <c r="C38" s="213" t="s">
        <v>4062</v>
      </c>
      <c r="D38" s="214" t="s">
        <v>4019</v>
      </c>
      <c r="E38" s="533">
        <v>218.6</v>
      </c>
      <c r="F38" s="216"/>
      <c r="G38" s="217">
        <f t="shared" si="0"/>
        <v>0</v>
      </c>
      <c r="H38" s="218"/>
      <c r="I38" s="217">
        <f t="shared" si="1"/>
        <v>0</v>
      </c>
      <c r="J38" s="219">
        <f t="shared" si="3"/>
        <v>0</v>
      </c>
      <c r="K38" s="220">
        <f t="shared" si="3"/>
        <v>0</v>
      </c>
      <c r="L38" s="222"/>
    </row>
    <row r="39" spans="1:12" ht="15.6">
      <c r="A39" s="211" t="s">
        <v>4061</v>
      </c>
      <c r="B39" s="212" t="s">
        <v>4057</v>
      </c>
      <c r="C39" s="213" t="s">
        <v>5600</v>
      </c>
      <c r="D39" s="214" t="s">
        <v>4032</v>
      </c>
      <c r="E39" s="533">
        <v>250</v>
      </c>
      <c r="F39" s="218"/>
      <c r="G39" s="217">
        <f t="shared" si="0"/>
        <v>0</v>
      </c>
      <c r="H39" s="218"/>
      <c r="I39" s="217">
        <f t="shared" si="1"/>
        <v>0</v>
      </c>
      <c r="J39" s="219">
        <f t="shared" si="3"/>
        <v>0</v>
      </c>
      <c r="K39" s="220">
        <f t="shared" si="3"/>
        <v>0</v>
      </c>
      <c r="L39" s="222"/>
    </row>
    <row r="40" spans="1:12">
      <c r="C40" s="223"/>
      <c r="D40" s="224"/>
      <c r="E40" s="225"/>
      <c r="F40" s="226"/>
      <c r="G40" s="227"/>
      <c r="H40" s="226"/>
      <c r="I40" s="227"/>
      <c r="J40" s="228"/>
      <c r="K40" s="229"/>
      <c r="L40" s="230"/>
    </row>
    <row r="41" spans="1:12">
      <c r="A41" s="204" t="s">
        <v>4063</v>
      </c>
      <c r="B41" s="205"/>
      <c r="C41" s="205" t="s">
        <v>5601</v>
      </c>
      <c r="D41" s="206"/>
      <c r="E41" s="537"/>
      <c r="F41" s="208"/>
      <c r="G41" s="206"/>
      <c r="H41" s="208"/>
      <c r="I41" s="206"/>
      <c r="J41" s="209"/>
      <c r="K41" s="206"/>
      <c r="L41" s="210">
        <f>SUM(K42:K60)</f>
        <v>0</v>
      </c>
    </row>
    <row r="42" spans="1:12">
      <c r="A42" s="211" t="s">
        <v>4065</v>
      </c>
      <c r="B42" s="212" t="s">
        <v>4066</v>
      </c>
      <c r="C42" s="213" t="s">
        <v>5602</v>
      </c>
      <c r="D42" s="214" t="s">
        <v>188</v>
      </c>
      <c r="E42" s="533">
        <v>1.5</v>
      </c>
      <c r="F42" s="218"/>
      <c r="G42" s="217">
        <f t="shared" ref="G42:G57" si="4">E42*F42</f>
        <v>0</v>
      </c>
      <c r="H42" s="218"/>
      <c r="I42" s="217">
        <f t="shared" ref="I42:I57" si="5">E42*H42</f>
        <v>0</v>
      </c>
      <c r="J42" s="219">
        <f t="shared" ref="J42:K57" si="6">+F42+H42</f>
        <v>0</v>
      </c>
      <c r="K42" s="220">
        <f t="shared" si="6"/>
        <v>0</v>
      </c>
      <c r="L42" s="221"/>
    </row>
    <row r="43" spans="1:12">
      <c r="A43" s="211" t="s">
        <v>4068</v>
      </c>
      <c r="B43" s="212" t="s">
        <v>4066</v>
      </c>
      <c r="C43" s="213" t="s">
        <v>5603</v>
      </c>
      <c r="D43" s="214" t="s">
        <v>188</v>
      </c>
      <c r="E43" s="533">
        <v>22</v>
      </c>
      <c r="F43" s="218"/>
      <c r="G43" s="217">
        <f t="shared" si="4"/>
        <v>0</v>
      </c>
      <c r="H43" s="218"/>
      <c r="I43" s="217">
        <f t="shared" si="5"/>
        <v>0</v>
      </c>
      <c r="J43" s="219">
        <f t="shared" si="6"/>
        <v>0</v>
      </c>
      <c r="K43" s="220">
        <f t="shared" si="6"/>
        <v>0</v>
      </c>
      <c r="L43" s="222"/>
    </row>
    <row r="44" spans="1:12">
      <c r="A44" s="211" t="s">
        <v>4070</v>
      </c>
      <c r="B44" s="212" t="s">
        <v>4066</v>
      </c>
      <c r="C44" s="213" t="s">
        <v>5604</v>
      </c>
      <c r="D44" s="214" t="s">
        <v>188</v>
      </c>
      <c r="E44" s="533">
        <v>20</v>
      </c>
      <c r="F44" s="218"/>
      <c r="G44" s="217">
        <f t="shared" si="4"/>
        <v>0</v>
      </c>
      <c r="H44" s="218"/>
      <c r="I44" s="217">
        <f t="shared" si="5"/>
        <v>0</v>
      </c>
      <c r="J44" s="219">
        <f t="shared" si="6"/>
        <v>0</v>
      </c>
      <c r="K44" s="220">
        <f t="shared" si="6"/>
        <v>0</v>
      </c>
      <c r="L44" s="222"/>
    </row>
    <row r="45" spans="1:12">
      <c r="A45" s="211" t="s">
        <v>4072</v>
      </c>
      <c r="B45" s="212" t="s">
        <v>4077</v>
      </c>
      <c r="C45" s="213" t="s">
        <v>5605</v>
      </c>
      <c r="D45" s="214" t="s">
        <v>188</v>
      </c>
      <c r="E45" s="533">
        <v>7</v>
      </c>
      <c r="F45" s="218"/>
      <c r="G45" s="217">
        <f t="shared" si="4"/>
        <v>0</v>
      </c>
      <c r="H45" s="218"/>
      <c r="I45" s="217">
        <f t="shared" si="5"/>
        <v>0</v>
      </c>
      <c r="J45" s="219">
        <f>+F45+H45</f>
        <v>0</v>
      </c>
      <c r="K45" s="220">
        <f>+G45+I45</f>
        <v>0</v>
      </c>
      <c r="L45" s="222"/>
    </row>
    <row r="46" spans="1:12">
      <c r="A46" s="211" t="s">
        <v>4074</v>
      </c>
      <c r="B46" s="212" t="s">
        <v>4086</v>
      </c>
      <c r="C46" s="213" t="s">
        <v>5606</v>
      </c>
      <c r="D46" s="214" t="s">
        <v>330</v>
      </c>
      <c r="E46" s="533">
        <v>1</v>
      </c>
      <c r="F46" s="218"/>
      <c r="G46" s="217">
        <f t="shared" si="4"/>
        <v>0</v>
      </c>
      <c r="H46" s="218"/>
      <c r="I46" s="217">
        <f t="shared" si="5"/>
        <v>0</v>
      </c>
      <c r="J46" s="219">
        <f t="shared" si="6"/>
        <v>0</v>
      </c>
      <c r="K46" s="220">
        <f t="shared" si="6"/>
        <v>0</v>
      </c>
      <c r="L46" s="222"/>
    </row>
    <row r="47" spans="1:12">
      <c r="A47" s="211" t="s">
        <v>4076</v>
      </c>
      <c r="B47" s="212" t="s">
        <v>4086</v>
      </c>
      <c r="C47" s="213" t="s">
        <v>5607</v>
      </c>
      <c r="D47" s="214" t="s">
        <v>330</v>
      </c>
      <c r="E47" s="533">
        <v>2</v>
      </c>
      <c r="F47" s="218"/>
      <c r="G47" s="217">
        <f t="shared" si="4"/>
        <v>0</v>
      </c>
      <c r="H47" s="218"/>
      <c r="I47" s="217">
        <f t="shared" si="5"/>
        <v>0</v>
      </c>
      <c r="J47" s="219">
        <f t="shared" si="6"/>
        <v>0</v>
      </c>
      <c r="K47" s="220">
        <f t="shared" si="6"/>
        <v>0</v>
      </c>
      <c r="L47" s="222"/>
    </row>
    <row r="48" spans="1:12">
      <c r="A48" s="211" t="s">
        <v>4079</v>
      </c>
      <c r="B48" s="212" t="s">
        <v>4098</v>
      </c>
      <c r="C48" s="213" t="s">
        <v>5608</v>
      </c>
      <c r="D48" s="214" t="s">
        <v>330</v>
      </c>
      <c r="E48" s="533">
        <v>1</v>
      </c>
      <c r="F48" s="218"/>
      <c r="G48" s="217">
        <f t="shared" si="4"/>
        <v>0</v>
      </c>
      <c r="H48" s="218"/>
      <c r="I48" s="217">
        <f t="shared" si="5"/>
        <v>0</v>
      </c>
      <c r="J48" s="219">
        <f t="shared" si="6"/>
        <v>0</v>
      </c>
      <c r="K48" s="220">
        <f t="shared" si="6"/>
        <v>0</v>
      </c>
      <c r="L48" s="222"/>
    </row>
    <row r="49" spans="1:13" ht="16.95" customHeight="1">
      <c r="A49" s="211" t="s">
        <v>4081</v>
      </c>
      <c r="B49" s="212" t="s">
        <v>4101</v>
      </c>
      <c r="C49" s="213" t="s">
        <v>5609</v>
      </c>
      <c r="D49" s="214" t="s">
        <v>4088</v>
      </c>
      <c r="E49" s="533">
        <v>1</v>
      </c>
      <c r="F49" s="218"/>
      <c r="G49" s="217">
        <f t="shared" si="4"/>
        <v>0</v>
      </c>
      <c r="H49" s="218"/>
      <c r="I49" s="217">
        <f t="shared" si="5"/>
        <v>0</v>
      </c>
      <c r="J49" s="219">
        <f t="shared" si="6"/>
        <v>0</v>
      </c>
      <c r="K49" s="220">
        <f t="shared" si="6"/>
        <v>0</v>
      </c>
      <c r="L49" s="222"/>
    </row>
    <row r="50" spans="1:13" ht="30" customHeight="1">
      <c r="A50" s="211" t="s">
        <v>4083</v>
      </c>
      <c r="B50" s="212" t="s">
        <v>4104</v>
      </c>
      <c r="C50" s="234" t="s">
        <v>5610</v>
      </c>
      <c r="D50" s="214" t="s">
        <v>4088</v>
      </c>
      <c r="E50" s="215">
        <v>2</v>
      </c>
      <c r="F50" s="218"/>
      <c r="G50" s="217">
        <f t="shared" si="4"/>
        <v>0</v>
      </c>
      <c r="H50" s="218"/>
      <c r="I50" s="217">
        <f t="shared" si="5"/>
        <v>0</v>
      </c>
      <c r="J50" s="219">
        <f t="shared" si="6"/>
        <v>0</v>
      </c>
      <c r="K50" s="220">
        <f t="shared" si="6"/>
        <v>0</v>
      </c>
      <c r="L50" s="222"/>
    </row>
    <row r="51" spans="1:13" ht="31.2" customHeight="1">
      <c r="A51" s="211" t="s">
        <v>4085</v>
      </c>
      <c r="B51" s="212" t="s">
        <v>4107</v>
      </c>
      <c r="C51" s="234" t="s">
        <v>5611</v>
      </c>
      <c r="D51" s="214" t="s">
        <v>4088</v>
      </c>
      <c r="E51" s="215">
        <v>1</v>
      </c>
      <c r="F51" s="218"/>
      <c r="G51" s="217">
        <f t="shared" si="4"/>
        <v>0</v>
      </c>
      <c r="H51" s="218"/>
      <c r="I51" s="217">
        <f t="shared" si="5"/>
        <v>0</v>
      </c>
      <c r="J51" s="219">
        <f t="shared" si="6"/>
        <v>0</v>
      </c>
      <c r="K51" s="220">
        <f t="shared" si="6"/>
        <v>0</v>
      </c>
      <c r="L51" s="222"/>
    </row>
    <row r="52" spans="1:13" ht="60" customHeight="1">
      <c r="A52" s="211" t="s">
        <v>4089</v>
      </c>
      <c r="B52" s="212" t="s">
        <v>4110</v>
      </c>
      <c r="C52" s="234" t="s">
        <v>5612</v>
      </c>
      <c r="D52" s="214" t="s">
        <v>4088</v>
      </c>
      <c r="E52" s="539">
        <v>1</v>
      </c>
      <c r="F52" s="218"/>
      <c r="G52" s="217">
        <f t="shared" si="4"/>
        <v>0</v>
      </c>
      <c r="H52" s="218"/>
      <c r="I52" s="217">
        <f t="shared" si="5"/>
        <v>0</v>
      </c>
      <c r="J52" s="219">
        <f t="shared" si="6"/>
        <v>0</v>
      </c>
      <c r="K52" s="220">
        <f t="shared" si="6"/>
        <v>0</v>
      </c>
      <c r="L52" s="222"/>
    </row>
    <row r="53" spans="1:13" ht="60" customHeight="1">
      <c r="A53" s="211" t="s">
        <v>4091</v>
      </c>
      <c r="B53" s="212" t="s">
        <v>4110</v>
      </c>
      <c r="C53" s="234" t="s">
        <v>5613</v>
      </c>
      <c r="D53" s="214" t="s">
        <v>4088</v>
      </c>
      <c r="E53" s="539">
        <v>1</v>
      </c>
      <c r="F53" s="218"/>
      <c r="G53" s="217">
        <f>E53*F53</f>
        <v>0</v>
      </c>
      <c r="H53" s="218"/>
      <c r="I53" s="217">
        <f>E53*H53</f>
        <v>0</v>
      </c>
      <c r="J53" s="219">
        <f>+F53+H53</f>
        <v>0</v>
      </c>
      <c r="K53" s="220">
        <f>+G53+I53</f>
        <v>0</v>
      </c>
      <c r="L53" s="222"/>
    </row>
    <row r="54" spans="1:13" ht="43.95" customHeight="1">
      <c r="A54" s="211" t="s">
        <v>4093</v>
      </c>
      <c r="B54" s="212" t="s">
        <v>4113</v>
      </c>
      <c r="C54" s="234" t="s">
        <v>5614</v>
      </c>
      <c r="D54" s="214" t="s">
        <v>4088</v>
      </c>
      <c r="E54" s="539">
        <v>1</v>
      </c>
      <c r="F54" s="218"/>
      <c r="G54" s="217">
        <f t="shared" si="4"/>
        <v>0</v>
      </c>
      <c r="H54" s="218"/>
      <c r="I54" s="217">
        <f t="shared" si="5"/>
        <v>0</v>
      </c>
      <c r="J54" s="219">
        <f t="shared" si="6"/>
        <v>0</v>
      </c>
      <c r="K54" s="220">
        <f t="shared" si="6"/>
        <v>0</v>
      </c>
      <c r="L54" s="222"/>
    </row>
    <row r="55" spans="1:13" ht="46.2" customHeight="1">
      <c r="A55" s="211" t="s">
        <v>4095</v>
      </c>
      <c r="B55" s="212" t="s">
        <v>4113</v>
      </c>
      <c r="C55" s="234" t="s">
        <v>5615</v>
      </c>
      <c r="D55" s="214" t="s">
        <v>4088</v>
      </c>
      <c r="E55" s="539">
        <v>1</v>
      </c>
      <c r="F55" s="218"/>
      <c r="G55" s="217">
        <f t="shared" si="4"/>
        <v>0</v>
      </c>
      <c r="H55" s="218"/>
      <c r="I55" s="217">
        <f t="shared" si="5"/>
        <v>0</v>
      </c>
      <c r="J55" s="219">
        <f t="shared" si="6"/>
        <v>0</v>
      </c>
      <c r="K55" s="220">
        <f t="shared" si="6"/>
        <v>0</v>
      </c>
      <c r="L55" s="222"/>
    </row>
    <row r="56" spans="1:13" ht="45.6" customHeight="1">
      <c r="A56" s="211" t="s">
        <v>4097</v>
      </c>
      <c r="B56" s="212" t="s">
        <v>4113</v>
      </c>
      <c r="C56" s="234" t="s">
        <v>5616</v>
      </c>
      <c r="D56" s="214" t="s">
        <v>4088</v>
      </c>
      <c r="E56" s="539">
        <v>1</v>
      </c>
      <c r="F56" s="218"/>
      <c r="G56" s="217">
        <f t="shared" si="4"/>
        <v>0</v>
      </c>
      <c r="H56" s="218"/>
      <c r="I56" s="217">
        <f t="shared" si="5"/>
        <v>0</v>
      </c>
      <c r="J56" s="219">
        <f t="shared" si="6"/>
        <v>0</v>
      </c>
      <c r="K56" s="220">
        <f t="shared" si="6"/>
        <v>0</v>
      </c>
      <c r="L56" s="222"/>
    </row>
    <row r="57" spans="1:13" ht="48" customHeight="1">
      <c r="A57" s="211" t="s">
        <v>4100</v>
      </c>
      <c r="B57" s="212" t="s">
        <v>4113</v>
      </c>
      <c r="C57" s="234" t="s">
        <v>5617</v>
      </c>
      <c r="D57" s="214" t="s">
        <v>4088</v>
      </c>
      <c r="E57" s="539">
        <v>1</v>
      </c>
      <c r="F57" s="218"/>
      <c r="G57" s="217">
        <f t="shared" si="4"/>
        <v>0</v>
      </c>
      <c r="H57" s="218"/>
      <c r="I57" s="217">
        <f t="shared" si="5"/>
        <v>0</v>
      </c>
      <c r="J57" s="219">
        <f t="shared" si="6"/>
        <v>0</v>
      </c>
      <c r="K57" s="220">
        <f t="shared" si="6"/>
        <v>0</v>
      </c>
      <c r="L57" s="222"/>
    </row>
    <row r="58" spans="1:13" ht="48.6" customHeight="1">
      <c r="A58" s="211" t="s">
        <v>4103</v>
      </c>
      <c r="B58" s="212" t="s">
        <v>4113</v>
      </c>
      <c r="C58" s="234" t="s">
        <v>5618</v>
      </c>
      <c r="D58" s="214" t="s">
        <v>4088</v>
      </c>
      <c r="E58" s="539">
        <v>1</v>
      </c>
      <c r="F58" s="218"/>
      <c r="G58" s="217">
        <f>E58*F58</f>
        <v>0</v>
      </c>
      <c r="H58" s="218"/>
      <c r="I58" s="217">
        <f>E58*H58</f>
        <v>0</v>
      </c>
      <c r="J58" s="219">
        <f>+F58+H58</f>
        <v>0</v>
      </c>
      <c r="K58" s="220">
        <f>+G58+I58</f>
        <v>0</v>
      </c>
      <c r="L58" s="222"/>
    </row>
    <row r="59" spans="1:13" ht="44.4" customHeight="1">
      <c r="A59" s="211" t="s">
        <v>4106</v>
      </c>
      <c r="B59" s="212" t="s">
        <v>4113</v>
      </c>
      <c r="C59" s="234" t="s">
        <v>5619</v>
      </c>
      <c r="D59" s="214" t="s">
        <v>4088</v>
      </c>
      <c r="E59" s="539">
        <v>1</v>
      </c>
      <c r="F59" s="218"/>
      <c r="G59" s="217">
        <f>E59*F59</f>
        <v>0</v>
      </c>
      <c r="H59" s="218"/>
      <c r="I59" s="217">
        <f>E59*H59</f>
        <v>0</v>
      </c>
      <c r="J59" s="219">
        <f>+F59+H59</f>
        <v>0</v>
      </c>
      <c r="K59" s="220">
        <f>+G59+I59</f>
        <v>0</v>
      </c>
      <c r="L59" s="222"/>
      <c r="M59" s="548"/>
    </row>
    <row r="60" spans="1:13" ht="19.2" customHeight="1">
      <c r="A60" s="211" t="s">
        <v>4109</v>
      </c>
      <c r="B60" s="212"/>
      <c r="C60" s="213" t="s">
        <v>5620</v>
      </c>
      <c r="D60" s="214" t="s">
        <v>215</v>
      </c>
      <c r="E60" s="533">
        <v>3.5</v>
      </c>
      <c r="F60" s="216"/>
      <c r="G60" s="217">
        <f>E60*F60</f>
        <v>0</v>
      </c>
      <c r="H60" s="218"/>
      <c r="I60" s="217">
        <f>E60*H60</f>
        <v>0</v>
      </c>
      <c r="J60" s="219">
        <f t="shared" ref="J60:K60" si="7">+F60+H60</f>
        <v>0</v>
      </c>
      <c r="K60" s="220">
        <f t="shared" si="7"/>
        <v>0</v>
      </c>
      <c r="L60" s="222"/>
    </row>
    <row r="61" spans="1:13">
      <c r="C61" s="223"/>
      <c r="D61" s="224"/>
      <c r="E61" s="225"/>
      <c r="F61" s="226"/>
      <c r="G61" s="227"/>
      <c r="H61" s="226"/>
      <c r="I61" s="227"/>
      <c r="J61" s="228"/>
      <c r="K61" s="229"/>
      <c r="L61" s="222"/>
    </row>
    <row r="62" spans="1:13">
      <c r="A62" s="544"/>
      <c r="B62" s="544"/>
      <c r="C62" s="545"/>
      <c r="D62" s="544"/>
      <c r="E62" s="546"/>
      <c r="F62" s="544"/>
      <c r="G62" s="544"/>
      <c r="H62" s="544"/>
      <c r="I62" s="544"/>
      <c r="J62" s="544"/>
      <c r="K62" s="544"/>
      <c r="L62" s="545"/>
    </row>
    <row r="63" spans="1:13">
      <c r="A63" s="544"/>
      <c r="B63" s="544"/>
      <c r="C63" s="545"/>
      <c r="D63" s="544"/>
      <c r="E63" s="546"/>
      <c r="F63" s="544"/>
      <c r="G63" s="544"/>
      <c r="H63" s="544"/>
      <c r="I63" s="544"/>
      <c r="J63" s="544"/>
      <c r="K63" s="544"/>
      <c r="L63" s="545"/>
    </row>
    <row r="64" spans="1:13">
      <c r="A64" s="544"/>
      <c r="B64" s="544"/>
      <c r="C64" s="545"/>
      <c r="D64" s="544"/>
      <c r="E64" s="546"/>
      <c r="F64" s="544"/>
      <c r="G64" s="544"/>
      <c r="H64" s="544"/>
      <c r="I64" s="544"/>
      <c r="J64" s="544"/>
      <c r="K64" s="544"/>
      <c r="L64" s="545"/>
    </row>
    <row r="65" spans="1:12">
      <c r="A65" s="544"/>
      <c r="B65" s="544"/>
      <c r="C65" s="545"/>
      <c r="D65" s="545"/>
      <c r="E65" s="549"/>
      <c r="F65" s="545"/>
      <c r="G65" s="545"/>
      <c r="H65" s="545"/>
      <c r="I65" s="545"/>
      <c r="J65" s="545"/>
      <c r="K65" s="545"/>
      <c r="L65" s="545"/>
    </row>
    <row r="66" spans="1:12">
      <c r="A66" s="544"/>
      <c r="B66" s="544"/>
      <c r="C66" s="545"/>
      <c r="D66" s="545"/>
      <c r="E66" s="549"/>
      <c r="F66" s="545"/>
      <c r="G66" s="545"/>
      <c r="H66" s="545"/>
      <c r="I66" s="545"/>
      <c r="J66" s="545"/>
      <c r="K66" s="545"/>
      <c r="L66" s="545"/>
    </row>
    <row r="67" spans="1:12">
      <c r="A67" s="544"/>
      <c r="B67" s="544"/>
      <c r="C67" s="545"/>
      <c r="D67" s="545"/>
      <c r="E67" s="549"/>
      <c r="F67" s="545"/>
      <c r="G67" s="545"/>
      <c r="H67" s="545"/>
      <c r="I67" s="545"/>
      <c r="J67" s="545"/>
      <c r="K67" s="545"/>
      <c r="L67" s="545"/>
    </row>
    <row r="68" spans="1:12">
      <c r="A68" s="544"/>
      <c r="B68" s="544"/>
      <c r="C68" s="545"/>
      <c r="D68" s="545"/>
      <c r="E68" s="549"/>
      <c r="F68" s="545"/>
      <c r="G68" s="545"/>
      <c r="H68" s="545"/>
      <c r="I68" s="545"/>
      <c r="J68" s="545"/>
      <c r="K68" s="545"/>
      <c r="L68" s="545"/>
    </row>
    <row r="69" spans="1:12">
      <c r="A69" s="544"/>
      <c r="B69" s="544"/>
      <c r="C69" s="545"/>
      <c r="D69" s="545"/>
      <c r="E69" s="549"/>
      <c r="F69" s="545"/>
      <c r="G69" s="545"/>
      <c r="H69" s="545"/>
      <c r="I69" s="545"/>
      <c r="J69" s="545"/>
      <c r="K69" s="545"/>
      <c r="L69" s="545"/>
    </row>
    <row r="70" spans="1:12">
      <c r="A70" s="544"/>
      <c r="B70" s="544"/>
      <c r="C70" s="545"/>
      <c r="D70" s="545"/>
      <c r="E70" s="549"/>
      <c r="F70" s="545"/>
      <c r="G70" s="545"/>
      <c r="H70" s="545"/>
      <c r="I70" s="545"/>
      <c r="J70" s="545"/>
      <c r="K70" s="545"/>
      <c r="L70" s="545"/>
    </row>
    <row r="71" spans="1:12">
      <c r="A71" s="550"/>
      <c r="B71" s="550"/>
      <c r="E71" s="547"/>
    </row>
    <row r="72" spans="1:12">
      <c r="E72" s="547"/>
    </row>
    <row r="73" spans="1:12">
      <c r="E73" s="547"/>
    </row>
    <row r="74" spans="1:12">
      <c r="E74" s="547"/>
    </row>
    <row r="75" spans="1:12">
      <c r="E75" s="547"/>
    </row>
    <row r="76" spans="1:12">
      <c r="E76" s="547"/>
    </row>
    <row r="77" spans="1:12">
      <c r="E77" s="547"/>
    </row>
    <row r="78" spans="1:12">
      <c r="E78" s="547"/>
    </row>
    <row r="79" spans="1:12">
      <c r="E79" s="547"/>
    </row>
    <row r="80" spans="1:12">
      <c r="E80" s="547"/>
    </row>
    <row r="81" spans="5:5">
      <c r="E81" s="547"/>
    </row>
    <row r="82" spans="5:5">
      <c r="E82" s="547"/>
    </row>
    <row r="83" spans="5:5">
      <c r="E83" s="547"/>
    </row>
    <row r="84" spans="5:5">
      <c r="E84" s="547"/>
    </row>
    <row r="85" spans="5:5">
      <c r="E85" s="547"/>
    </row>
    <row r="86" spans="5:5">
      <c r="E86" s="547"/>
    </row>
    <row r="87" spans="5:5">
      <c r="E87" s="547"/>
    </row>
    <row r="88" spans="5:5">
      <c r="E88" s="547"/>
    </row>
    <row r="89" spans="5:5">
      <c r="E89" s="547"/>
    </row>
    <row r="90" spans="5:5">
      <c r="E90" s="547"/>
    </row>
    <row r="91" spans="5:5">
      <c r="E91" s="547"/>
    </row>
    <row r="92" spans="5:5">
      <c r="E92"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B2:BM133"/>
  <sheetViews>
    <sheetView showGridLines="0" workbookViewId="0">
      <selection activeCell="H128" sqref="H128:H132"/>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594" t="s">
        <v>5</v>
      </c>
      <c r="M2" s="595"/>
      <c r="N2" s="595"/>
      <c r="O2" s="595"/>
      <c r="P2" s="595"/>
      <c r="Q2" s="595"/>
      <c r="R2" s="595"/>
      <c r="S2" s="595"/>
      <c r="T2" s="595"/>
      <c r="U2" s="595"/>
      <c r="V2" s="595"/>
      <c r="AT2" s="17" t="s">
        <v>96</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29" t="str">
        <f>'Rekapitulace stavby'!K6</f>
        <v>Tělocvična v ulici Jívanská - revize 06</v>
      </c>
      <c r="F7" s="630"/>
      <c r="G7" s="630"/>
      <c r="H7" s="630"/>
      <c r="L7" s="20"/>
    </row>
    <row r="8" spans="2:46" s="1" customFormat="1" ht="12" customHeight="1">
      <c r="B8" s="29"/>
      <c r="D8" s="26" t="s">
        <v>101</v>
      </c>
      <c r="L8" s="29"/>
    </row>
    <row r="9" spans="2:46" s="1" customFormat="1" ht="16.5" customHeight="1">
      <c r="B9" s="29"/>
      <c r="E9" s="619" t="s">
        <v>3959</v>
      </c>
      <c r="F9" s="628"/>
      <c r="G9" s="628"/>
      <c r="H9" s="628"/>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44932</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03" t="str">
        <f>'Rekapitulace stavby'!E14</f>
        <v/>
      </c>
      <c r="F18" s="603"/>
      <c r="G18" s="603"/>
      <c r="H18" s="603"/>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05" t="s">
        <v>1</v>
      </c>
      <c r="F27" s="605"/>
      <c r="G27" s="605"/>
      <c r="H27" s="605"/>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ROUND(J122,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ROUND((SUM(BE122:BE132)),  2)</f>
        <v>0</v>
      </c>
      <c r="I33" s="89">
        <v>0.21</v>
      </c>
      <c r="J33" s="88">
        <f>ROUND(((SUM(BE122:BE132))*I33),  2)</f>
        <v>0</v>
      </c>
      <c r="L33" s="29"/>
    </row>
    <row r="34" spans="2:12" s="1" customFormat="1" ht="14.4" customHeight="1">
      <c r="B34" s="29"/>
      <c r="E34" s="26" t="s">
        <v>37</v>
      </c>
      <c r="F34" s="88">
        <f>ROUND((SUM(BF122:BF132)),  2)</f>
        <v>0</v>
      </c>
      <c r="I34" s="89">
        <v>0.15</v>
      </c>
      <c r="J34" s="88">
        <f>ROUND(((SUM(BF122:BF132))*I34),  2)</f>
        <v>0</v>
      </c>
      <c r="L34" s="29"/>
    </row>
    <row r="35" spans="2:12" s="1" customFormat="1" ht="14.4" hidden="1" customHeight="1">
      <c r="B35" s="29"/>
      <c r="E35" s="26" t="s">
        <v>38</v>
      </c>
      <c r="F35" s="88">
        <f>ROUND((SUM(BG122:BG132)),  2)</f>
        <v>0</v>
      </c>
      <c r="I35" s="89">
        <v>0.21</v>
      </c>
      <c r="J35" s="88">
        <f>0</f>
        <v>0</v>
      </c>
      <c r="L35" s="29"/>
    </row>
    <row r="36" spans="2:12" s="1" customFormat="1" ht="14.4" hidden="1" customHeight="1">
      <c r="B36" s="29"/>
      <c r="E36" s="26" t="s">
        <v>39</v>
      </c>
      <c r="F36" s="88">
        <f>ROUND((SUM(BH122:BH132)),  2)</f>
        <v>0</v>
      </c>
      <c r="I36" s="89">
        <v>0.15</v>
      </c>
      <c r="J36" s="88">
        <f>0</f>
        <v>0</v>
      </c>
      <c r="L36" s="29"/>
    </row>
    <row r="37" spans="2:12" s="1" customFormat="1" ht="14.4" hidden="1" customHeight="1">
      <c r="B37" s="29"/>
      <c r="E37" s="26" t="s">
        <v>40</v>
      </c>
      <c r="F37" s="88">
        <f>ROUND((SUM(BI122:BI132)),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29" t="str">
        <f>E7</f>
        <v>Tělocvična v ulici Jívanská - revize 06</v>
      </c>
      <c r="F85" s="630"/>
      <c r="G85" s="630"/>
      <c r="H85" s="630"/>
      <c r="L85" s="29"/>
    </row>
    <row r="86" spans="2:47" s="1" customFormat="1" ht="12" customHeight="1">
      <c r="B86" s="29"/>
      <c r="C86" s="26" t="s">
        <v>101</v>
      </c>
      <c r="L86" s="29"/>
    </row>
    <row r="87" spans="2:47" s="1" customFormat="1" ht="16.5" customHeight="1">
      <c r="B87" s="29"/>
      <c r="E87" s="619" t="str">
        <f>E9</f>
        <v>IO 04 - Veřejné osvětlení</v>
      </c>
      <c r="F87" s="628"/>
      <c r="G87" s="628"/>
      <c r="H87" s="628"/>
      <c r="L87" s="29"/>
    </row>
    <row r="88" spans="2:47" s="1" customFormat="1" ht="6.9" customHeight="1">
      <c r="B88" s="29"/>
      <c r="L88" s="29"/>
    </row>
    <row r="89" spans="2:47" s="1" customFormat="1" ht="12" customHeight="1">
      <c r="B89" s="29"/>
      <c r="C89" s="26" t="s">
        <v>17</v>
      </c>
      <c r="F89" s="24" t="str">
        <f>F12</f>
        <v>Praha - Horní Počernice</v>
      </c>
      <c r="I89" s="26" t="s">
        <v>19</v>
      </c>
      <c r="J89" s="49">
        <f>IF(J12="","",J12)</f>
        <v>44932</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J122</f>
        <v>0</v>
      </c>
      <c r="L96" s="29"/>
      <c r="AU96" s="17" t="s">
        <v>107</v>
      </c>
    </row>
    <row r="97" spans="2:12" s="8" customFormat="1" ht="24.9" customHeight="1">
      <c r="B97" s="101"/>
      <c r="D97" s="102" t="s">
        <v>399</v>
      </c>
      <c r="E97" s="103"/>
      <c r="F97" s="103"/>
      <c r="G97" s="103"/>
      <c r="H97" s="103"/>
      <c r="I97" s="103"/>
      <c r="J97" s="104">
        <f>J123</f>
        <v>0</v>
      </c>
      <c r="L97" s="101"/>
    </row>
    <row r="98" spans="2:12" s="9" customFormat="1" ht="19.95" customHeight="1">
      <c r="B98" s="105"/>
      <c r="D98" s="106" t="s">
        <v>406</v>
      </c>
      <c r="E98" s="107"/>
      <c r="F98" s="107"/>
      <c r="G98" s="107"/>
      <c r="H98" s="107"/>
      <c r="I98" s="107"/>
      <c r="J98" s="108">
        <f>J124</f>
        <v>0</v>
      </c>
      <c r="L98" s="105"/>
    </row>
    <row r="99" spans="2:12" s="8" customFormat="1" ht="24.9" customHeight="1">
      <c r="B99" s="101"/>
      <c r="D99" s="102" t="s">
        <v>115</v>
      </c>
      <c r="E99" s="103"/>
      <c r="F99" s="103"/>
      <c r="G99" s="103"/>
      <c r="H99" s="103"/>
      <c r="I99" s="103"/>
      <c r="J99" s="104">
        <f>J126</f>
        <v>0</v>
      </c>
      <c r="L99" s="101"/>
    </row>
    <row r="100" spans="2:12" s="9" customFormat="1" ht="19.95" customHeight="1">
      <c r="B100" s="105"/>
      <c r="D100" s="106" t="s">
        <v>117</v>
      </c>
      <c r="E100" s="107"/>
      <c r="F100" s="107"/>
      <c r="G100" s="107"/>
      <c r="H100" s="107"/>
      <c r="I100" s="107"/>
      <c r="J100" s="108">
        <f>J127</f>
        <v>0</v>
      </c>
      <c r="L100" s="105"/>
    </row>
    <row r="101" spans="2:12" s="9" customFormat="1" ht="19.95" customHeight="1">
      <c r="B101" s="105"/>
      <c r="D101" s="106" t="s">
        <v>118</v>
      </c>
      <c r="E101" s="107"/>
      <c r="F101" s="107"/>
      <c r="G101" s="107"/>
      <c r="H101" s="107"/>
      <c r="I101" s="107"/>
      <c r="J101" s="108">
        <f>J129</f>
        <v>0</v>
      </c>
      <c r="L101" s="105"/>
    </row>
    <row r="102" spans="2:12" s="9" customFormat="1" ht="19.95" customHeight="1">
      <c r="B102" s="105"/>
      <c r="D102" s="106" t="s">
        <v>119</v>
      </c>
      <c r="E102" s="107"/>
      <c r="F102" s="107"/>
      <c r="G102" s="107"/>
      <c r="H102" s="107"/>
      <c r="I102" s="107"/>
      <c r="J102" s="108">
        <f>J131</f>
        <v>0</v>
      </c>
      <c r="L102" s="105"/>
    </row>
    <row r="103" spans="2:12" s="1" customFormat="1" ht="21.75" customHeight="1">
      <c r="B103" s="29"/>
      <c r="L103" s="29"/>
    </row>
    <row r="104" spans="2:12" s="1" customFormat="1" ht="6.9" customHeight="1">
      <c r="B104" s="41"/>
      <c r="C104" s="42"/>
      <c r="D104" s="42"/>
      <c r="E104" s="42"/>
      <c r="F104" s="42"/>
      <c r="G104" s="42"/>
      <c r="H104" s="42"/>
      <c r="I104" s="42"/>
      <c r="J104" s="42"/>
      <c r="K104" s="42"/>
      <c r="L104" s="29"/>
    </row>
    <row r="108" spans="2:12" s="1" customFormat="1" ht="6.9" customHeight="1">
      <c r="B108" s="43"/>
      <c r="C108" s="44"/>
      <c r="D108" s="44"/>
      <c r="E108" s="44"/>
      <c r="F108" s="44"/>
      <c r="G108" s="44"/>
      <c r="H108" s="44"/>
      <c r="I108" s="44"/>
      <c r="J108" s="44"/>
      <c r="K108" s="44"/>
      <c r="L108" s="29"/>
    </row>
    <row r="109" spans="2:12" s="1" customFormat="1" ht="24.9" customHeight="1">
      <c r="B109" s="29"/>
      <c r="C109" s="21" t="s">
        <v>120</v>
      </c>
      <c r="L109" s="29"/>
    </row>
    <row r="110" spans="2:12" s="1" customFormat="1" ht="6.9" customHeight="1">
      <c r="B110" s="29"/>
      <c r="L110" s="29"/>
    </row>
    <row r="111" spans="2:12" s="1" customFormat="1" ht="12" customHeight="1">
      <c r="B111" s="29"/>
      <c r="C111" s="26" t="s">
        <v>14</v>
      </c>
      <c r="L111" s="29"/>
    </row>
    <row r="112" spans="2:12" s="1" customFormat="1" ht="16.5" customHeight="1">
      <c r="B112" s="29"/>
      <c r="E112" s="629" t="str">
        <f>E7</f>
        <v>Tělocvična v ulici Jívanská - revize 06</v>
      </c>
      <c r="F112" s="630"/>
      <c r="G112" s="630"/>
      <c r="H112" s="630"/>
      <c r="L112" s="29"/>
    </row>
    <row r="113" spans="2:65" s="1" customFormat="1" ht="12" customHeight="1">
      <c r="B113" s="29"/>
      <c r="C113" s="26" t="s">
        <v>101</v>
      </c>
      <c r="L113" s="29"/>
    </row>
    <row r="114" spans="2:65" s="1" customFormat="1" ht="16.5" customHeight="1">
      <c r="B114" s="29"/>
      <c r="E114" s="619" t="str">
        <f>E9</f>
        <v>IO 04 - Veřejné osvětlení</v>
      </c>
      <c r="F114" s="628"/>
      <c r="G114" s="628"/>
      <c r="H114" s="628"/>
      <c r="L114" s="29"/>
    </row>
    <row r="115" spans="2:65" s="1" customFormat="1" ht="6.9" customHeight="1">
      <c r="B115" s="29"/>
      <c r="L115" s="29"/>
    </row>
    <row r="116" spans="2:65" s="1" customFormat="1" ht="12" customHeight="1">
      <c r="B116" s="29"/>
      <c r="C116" s="26" t="s">
        <v>17</v>
      </c>
      <c r="F116" s="24" t="str">
        <f>F12</f>
        <v>Praha - Horní Počernice</v>
      </c>
      <c r="I116" s="26" t="s">
        <v>19</v>
      </c>
      <c r="J116" s="49">
        <f>IF(J12="","",J12)</f>
        <v>44932</v>
      </c>
      <c r="L116" s="29"/>
    </row>
    <row r="117" spans="2:65" s="1" customFormat="1" ht="6.9" customHeight="1">
      <c r="B117" s="29"/>
      <c r="L117" s="29"/>
    </row>
    <row r="118" spans="2:65" s="1" customFormat="1" ht="25.65" customHeight="1">
      <c r="B118" s="29"/>
      <c r="C118" s="26" t="s">
        <v>20</v>
      </c>
      <c r="F118" s="24" t="str">
        <f>E15</f>
        <v/>
      </c>
      <c r="I118" s="26" t="s">
        <v>25</v>
      </c>
      <c r="J118" s="27" t="str">
        <f>E21</f>
        <v>Sportovní projekty s.r.o.</v>
      </c>
      <c r="L118" s="29"/>
    </row>
    <row r="119" spans="2:65" s="1" customFormat="1" ht="15.15" customHeight="1">
      <c r="B119" s="29"/>
      <c r="C119" s="26" t="s">
        <v>24</v>
      </c>
      <c r="F119" s="24" t="str">
        <f>IF(E18="","",E18)</f>
        <v/>
      </c>
      <c r="I119" s="26" t="s">
        <v>28</v>
      </c>
      <c r="J119" s="27" t="str">
        <f>E24</f>
        <v>F.Pecka</v>
      </c>
      <c r="L119" s="29"/>
    </row>
    <row r="120" spans="2:65" s="1" customFormat="1" ht="10.35" customHeight="1">
      <c r="B120" s="29"/>
      <c r="L120" s="29"/>
    </row>
    <row r="121" spans="2:65" s="10" customFormat="1" ht="29.25" customHeight="1">
      <c r="B121" s="109"/>
      <c r="C121" s="110" t="s">
        <v>121</v>
      </c>
      <c r="D121" s="111" t="s">
        <v>56</v>
      </c>
      <c r="E121" s="111" t="s">
        <v>52</v>
      </c>
      <c r="F121" s="111" t="s">
        <v>53</v>
      </c>
      <c r="G121" s="111" t="s">
        <v>122</v>
      </c>
      <c r="H121" s="111" t="s">
        <v>123</v>
      </c>
      <c r="I121" s="111" t="s">
        <v>124</v>
      </c>
      <c r="J121" s="112" t="s">
        <v>105</v>
      </c>
      <c r="K121" s="113" t="s">
        <v>125</v>
      </c>
      <c r="L121" s="109"/>
      <c r="M121" s="55" t="s">
        <v>1</v>
      </c>
      <c r="N121" s="56" t="s">
        <v>35</v>
      </c>
      <c r="O121" s="56" t="s">
        <v>126</v>
      </c>
      <c r="P121" s="56" t="s">
        <v>127</v>
      </c>
      <c r="Q121" s="56" t="s">
        <v>128</v>
      </c>
      <c r="R121" s="56" t="s">
        <v>129</v>
      </c>
      <c r="S121" s="56" t="s">
        <v>130</v>
      </c>
      <c r="T121" s="57" t="s">
        <v>131</v>
      </c>
    </row>
    <row r="122" spans="2:65" s="1" customFormat="1" ht="22.95" customHeight="1">
      <c r="B122" s="29"/>
      <c r="C122" s="60" t="s">
        <v>132</v>
      </c>
      <c r="J122" s="114">
        <f>BK122</f>
        <v>0</v>
      </c>
      <c r="L122" s="29"/>
      <c r="M122" s="58"/>
      <c r="N122" s="50"/>
      <c r="O122" s="50"/>
      <c r="P122" s="115">
        <f>P123+P126</f>
        <v>0</v>
      </c>
      <c r="Q122" s="50"/>
      <c r="R122" s="115">
        <f>R123+R126</f>
        <v>0</v>
      </c>
      <c r="S122" s="50"/>
      <c r="T122" s="116">
        <f>T123+T126</f>
        <v>0</v>
      </c>
      <c r="AT122" s="17" t="s">
        <v>70</v>
      </c>
      <c r="AU122" s="17" t="s">
        <v>107</v>
      </c>
      <c r="BK122" s="117">
        <f>BK123+BK126</f>
        <v>0</v>
      </c>
    </row>
    <row r="123" spans="2:65" s="11" customFormat="1" ht="25.95" customHeight="1">
      <c r="B123" s="118"/>
      <c r="D123" s="119" t="s">
        <v>70</v>
      </c>
      <c r="E123" s="120" t="s">
        <v>1739</v>
      </c>
      <c r="F123" s="120" t="s">
        <v>1740</v>
      </c>
      <c r="J123" s="121">
        <f>BK123</f>
        <v>0</v>
      </c>
      <c r="L123" s="118"/>
      <c r="M123" s="122"/>
      <c r="P123" s="123">
        <f>P124</f>
        <v>0</v>
      </c>
      <c r="R123" s="123">
        <f>R124</f>
        <v>0</v>
      </c>
      <c r="T123" s="124">
        <f>T124</f>
        <v>0</v>
      </c>
      <c r="AR123" s="119" t="s">
        <v>81</v>
      </c>
      <c r="AT123" s="125" t="s">
        <v>70</v>
      </c>
      <c r="AU123" s="125" t="s">
        <v>71</v>
      </c>
      <c r="AY123" s="119" t="s">
        <v>135</v>
      </c>
      <c r="BK123" s="126">
        <f>BK124</f>
        <v>0</v>
      </c>
    </row>
    <row r="124" spans="2:65" s="11" customFormat="1" ht="22.95" customHeight="1">
      <c r="B124" s="118"/>
      <c r="D124" s="119" t="s">
        <v>70</v>
      </c>
      <c r="E124" s="127" t="s">
        <v>2200</v>
      </c>
      <c r="F124" s="127" t="s">
        <v>2201</v>
      </c>
      <c r="J124" s="128">
        <f>BK124</f>
        <v>0</v>
      </c>
      <c r="L124" s="118"/>
      <c r="M124" s="122"/>
      <c r="P124" s="123">
        <f>P125</f>
        <v>0</v>
      </c>
      <c r="R124" s="123">
        <f>R125</f>
        <v>0</v>
      </c>
      <c r="T124" s="124">
        <f>T125</f>
        <v>0</v>
      </c>
      <c r="AR124" s="119" t="s">
        <v>81</v>
      </c>
      <c r="AT124" s="125" t="s">
        <v>70</v>
      </c>
      <c r="AU124" s="125" t="s">
        <v>79</v>
      </c>
      <c r="AY124" s="119" t="s">
        <v>135</v>
      </c>
      <c r="BK124" s="126">
        <f>BK125</f>
        <v>0</v>
      </c>
    </row>
    <row r="125" spans="2:65" s="1" customFormat="1" ht="16.5" customHeight="1">
      <c r="B125" s="129"/>
      <c r="C125" s="130" t="s">
        <v>79</v>
      </c>
      <c r="D125" s="130" t="s">
        <v>137</v>
      </c>
      <c r="E125" s="131" t="s">
        <v>3960</v>
      </c>
      <c r="F125" s="132" t="s">
        <v>3961</v>
      </c>
      <c r="G125" s="133" t="s">
        <v>316</v>
      </c>
      <c r="H125" s="134">
        <v>1</v>
      </c>
      <c r="I125" s="135">
        <f>'IO 04'!G36</f>
        <v>0</v>
      </c>
      <c r="J125" s="135">
        <f>ROUND(I125*H125,2)</f>
        <v>0</v>
      </c>
      <c r="K125" s="136"/>
      <c r="L125" s="29"/>
      <c r="M125" s="137" t="s">
        <v>1</v>
      </c>
      <c r="N125" s="138" t="s">
        <v>36</v>
      </c>
      <c r="O125" s="139">
        <v>0</v>
      </c>
      <c r="P125" s="139">
        <f>O125*H125</f>
        <v>0</v>
      </c>
      <c r="Q125" s="139">
        <v>0</v>
      </c>
      <c r="R125" s="139">
        <f>Q125*H125</f>
        <v>0</v>
      </c>
      <c r="S125" s="139">
        <v>0</v>
      </c>
      <c r="T125" s="140">
        <f>S125*H125</f>
        <v>0</v>
      </c>
      <c r="AR125" s="141" t="s">
        <v>221</v>
      </c>
      <c r="AT125" s="141" t="s">
        <v>137</v>
      </c>
      <c r="AU125" s="141" t="s">
        <v>81</v>
      </c>
      <c r="AY125" s="17" t="s">
        <v>135</v>
      </c>
      <c r="BE125" s="142">
        <f>IF(N125="základní",J125,0)</f>
        <v>0</v>
      </c>
      <c r="BF125" s="142">
        <f>IF(N125="snížená",J125,0)</f>
        <v>0</v>
      </c>
      <c r="BG125" s="142">
        <f>IF(N125="zákl. přenesená",J125,0)</f>
        <v>0</v>
      </c>
      <c r="BH125" s="142">
        <f>IF(N125="sníž. přenesená",J125,0)</f>
        <v>0</v>
      </c>
      <c r="BI125" s="142">
        <f>IF(N125="nulová",J125,0)</f>
        <v>0</v>
      </c>
      <c r="BJ125" s="17" t="s">
        <v>79</v>
      </c>
      <c r="BK125" s="142">
        <f>ROUND(I125*H125,2)</f>
        <v>0</v>
      </c>
      <c r="BL125" s="17" t="s">
        <v>221</v>
      </c>
      <c r="BM125" s="141" t="s">
        <v>3962</v>
      </c>
    </row>
    <row r="126" spans="2:65" s="11" customFormat="1" ht="25.95" customHeight="1">
      <c r="B126" s="118"/>
      <c r="D126" s="119" t="s">
        <v>70</v>
      </c>
      <c r="E126" s="120" t="s">
        <v>369</v>
      </c>
      <c r="F126" s="120" t="s">
        <v>370</v>
      </c>
      <c r="J126" s="121">
        <f>BK126</f>
        <v>0</v>
      </c>
      <c r="L126" s="118"/>
      <c r="M126" s="122"/>
      <c r="P126" s="123">
        <f>P127+P129+P131</f>
        <v>0</v>
      </c>
      <c r="R126" s="123">
        <f>R127+R129+R131</f>
        <v>0</v>
      </c>
      <c r="T126" s="124">
        <f>T127+T129+T131</f>
        <v>0</v>
      </c>
      <c r="AR126" s="119" t="s">
        <v>158</v>
      </c>
      <c r="AT126" s="125" t="s">
        <v>70</v>
      </c>
      <c r="AU126" s="125" t="s">
        <v>71</v>
      </c>
      <c r="AY126" s="119" t="s">
        <v>135</v>
      </c>
      <c r="BK126" s="126">
        <f>BK127+BK129+BK131</f>
        <v>0</v>
      </c>
    </row>
    <row r="127" spans="2:65" s="11" customFormat="1" ht="22.95" customHeight="1">
      <c r="B127" s="118"/>
      <c r="D127" s="119" t="s">
        <v>70</v>
      </c>
      <c r="E127" s="127" t="s">
        <v>378</v>
      </c>
      <c r="F127" s="127" t="s">
        <v>379</v>
      </c>
      <c r="J127" s="128">
        <f>BK127</f>
        <v>0</v>
      </c>
      <c r="L127" s="118"/>
      <c r="M127" s="122"/>
      <c r="P127" s="123">
        <f>P128</f>
        <v>0</v>
      </c>
      <c r="R127" s="123">
        <f>R128</f>
        <v>0</v>
      </c>
      <c r="T127" s="124">
        <f>T128</f>
        <v>0</v>
      </c>
      <c r="AR127" s="119" t="s">
        <v>158</v>
      </c>
      <c r="AT127" s="125" t="s">
        <v>70</v>
      </c>
      <c r="AU127" s="125" t="s">
        <v>79</v>
      </c>
      <c r="AY127" s="119" t="s">
        <v>135</v>
      </c>
      <c r="BK127" s="126">
        <f>BK128</f>
        <v>0</v>
      </c>
    </row>
    <row r="128" spans="2:65" s="1" customFormat="1" ht="16.5" customHeight="1">
      <c r="B128" s="129"/>
      <c r="C128" s="130" t="s">
        <v>81</v>
      </c>
      <c r="D128" s="130" t="s">
        <v>137</v>
      </c>
      <c r="E128" s="131" t="s">
        <v>381</v>
      </c>
      <c r="F128" s="132" t="s">
        <v>379</v>
      </c>
      <c r="G128" s="133" t="s">
        <v>382</v>
      </c>
      <c r="H128" s="134"/>
      <c r="I128" s="135"/>
      <c r="J128" s="135">
        <f>ROUND(I128*H128,2)</f>
        <v>0</v>
      </c>
      <c r="K128" s="136"/>
      <c r="L128" s="29"/>
      <c r="M128" s="137" t="s">
        <v>1</v>
      </c>
      <c r="N128" s="138" t="s">
        <v>36</v>
      </c>
      <c r="O128" s="139">
        <v>0</v>
      </c>
      <c r="P128" s="139">
        <f>O128*H128</f>
        <v>0</v>
      </c>
      <c r="Q128" s="139">
        <v>0</v>
      </c>
      <c r="R128" s="139">
        <f>Q128*H128</f>
        <v>0</v>
      </c>
      <c r="S128" s="139">
        <v>0</v>
      </c>
      <c r="T128" s="140">
        <f>S128*H128</f>
        <v>0</v>
      </c>
      <c r="AR128" s="141" t="s">
        <v>376</v>
      </c>
      <c r="AT128" s="141" t="s">
        <v>137</v>
      </c>
      <c r="AU128" s="141" t="s">
        <v>81</v>
      </c>
      <c r="AY128" s="17" t="s">
        <v>135</v>
      </c>
      <c r="BE128" s="142">
        <f>IF(N128="základní",J128,0)</f>
        <v>0</v>
      </c>
      <c r="BF128" s="142">
        <f>IF(N128="snížená",J128,0)</f>
        <v>0</v>
      </c>
      <c r="BG128" s="142">
        <f>IF(N128="zákl. přenesená",J128,0)</f>
        <v>0</v>
      </c>
      <c r="BH128" s="142">
        <f>IF(N128="sníž. přenesená",J128,0)</f>
        <v>0</v>
      </c>
      <c r="BI128" s="142">
        <f>IF(N128="nulová",J128,0)</f>
        <v>0</v>
      </c>
      <c r="BJ128" s="17" t="s">
        <v>79</v>
      </c>
      <c r="BK128" s="142">
        <f>ROUND(I128*H128,2)</f>
        <v>0</v>
      </c>
      <c r="BL128" s="17" t="s">
        <v>376</v>
      </c>
      <c r="BM128" s="141" t="s">
        <v>3963</v>
      </c>
    </row>
    <row r="129" spans="2:65" s="11" customFormat="1" ht="22.95" customHeight="1">
      <c r="B129" s="118"/>
      <c r="D129" s="119" t="s">
        <v>70</v>
      </c>
      <c r="E129" s="127" t="s">
        <v>384</v>
      </c>
      <c r="F129" s="127" t="s">
        <v>385</v>
      </c>
      <c r="J129" s="128">
        <f>BK129</f>
        <v>0</v>
      </c>
      <c r="L129" s="118"/>
      <c r="M129" s="122"/>
      <c r="P129" s="123">
        <f>P130</f>
        <v>0</v>
      </c>
      <c r="R129" s="123">
        <f>R130</f>
        <v>0</v>
      </c>
      <c r="T129" s="124">
        <f>T130</f>
        <v>0</v>
      </c>
      <c r="AR129" s="119" t="s">
        <v>158</v>
      </c>
      <c r="AT129" s="125" t="s">
        <v>70</v>
      </c>
      <c r="AU129" s="125" t="s">
        <v>79</v>
      </c>
      <c r="AY129" s="119" t="s">
        <v>135</v>
      </c>
      <c r="BK129" s="126">
        <f>BK130</f>
        <v>0</v>
      </c>
    </row>
    <row r="130" spans="2:65" s="1" customFormat="1" ht="16.5" customHeight="1">
      <c r="B130" s="129"/>
      <c r="C130" s="130" t="s">
        <v>150</v>
      </c>
      <c r="D130" s="130" t="s">
        <v>137</v>
      </c>
      <c r="E130" s="131" t="s">
        <v>387</v>
      </c>
      <c r="F130" s="132" t="s">
        <v>385</v>
      </c>
      <c r="G130" s="133" t="s">
        <v>382</v>
      </c>
      <c r="H130" s="134"/>
      <c r="I130" s="135"/>
      <c r="J130" s="135">
        <f>ROUND(I130*H130,2)</f>
        <v>0</v>
      </c>
      <c r="K130" s="136"/>
      <c r="L130" s="29"/>
      <c r="M130" s="137" t="s">
        <v>1</v>
      </c>
      <c r="N130" s="138" t="s">
        <v>36</v>
      </c>
      <c r="O130" s="139">
        <v>0</v>
      </c>
      <c r="P130" s="139">
        <f>O130*H130</f>
        <v>0</v>
      </c>
      <c r="Q130" s="139">
        <v>0</v>
      </c>
      <c r="R130" s="139">
        <f>Q130*H130</f>
        <v>0</v>
      </c>
      <c r="S130" s="139">
        <v>0</v>
      </c>
      <c r="T130" s="140">
        <f>S130*H130</f>
        <v>0</v>
      </c>
      <c r="AR130" s="141" t="s">
        <v>376</v>
      </c>
      <c r="AT130" s="141" t="s">
        <v>137</v>
      </c>
      <c r="AU130" s="141" t="s">
        <v>81</v>
      </c>
      <c r="AY130" s="17" t="s">
        <v>135</v>
      </c>
      <c r="BE130" s="142">
        <f>IF(N130="základní",J130,0)</f>
        <v>0</v>
      </c>
      <c r="BF130" s="142">
        <f>IF(N130="snížená",J130,0)</f>
        <v>0</v>
      </c>
      <c r="BG130" s="142">
        <f>IF(N130="zákl. přenesená",J130,0)</f>
        <v>0</v>
      </c>
      <c r="BH130" s="142">
        <f>IF(N130="sníž. přenesená",J130,0)</f>
        <v>0</v>
      </c>
      <c r="BI130" s="142">
        <f>IF(N130="nulová",J130,0)</f>
        <v>0</v>
      </c>
      <c r="BJ130" s="17" t="s">
        <v>79</v>
      </c>
      <c r="BK130" s="142">
        <f>ROUND(I130*H130,2)</f>
        <v>0</v>
      </c>
      <c r="BL130" s="17" t="s">
        <v>376</v>
      </c>
      <c r="BM130" s="141" t="s">
        <v>3964</v>
      </c>
    </row>
    <row r="131" spans="2:65" s="11" customFormat="1" ht="22.95" customHeight="1">
      <c r="B131" s="118"/>
      <c r="D131" s="119" t="s">
        <v>70</v>
      </c>
      <c r="E131" s="127" t="s">
        <v>389</v>
      </c>
      <c r="F131" s="127" t="s">
        <v>390</v>
      </c>
      <c r="J131" s="128">
        <f>BK131</f>
        <v>0</v>
      </c>
      <c r="L131" s="118"/>
      <c r="M131" s="122"/>
      <c r="P131" s="123">
        <f>P132</f>
        <v>0</v>
      </c>
      <c r="R131" s="123">
        <f>R132</f>
        <v>0</v>
      </c>
      <c r="T131" s="124">
        <f>T132</f>
        <v>0</v>
      </c>
      <c r="AR131" s="119" t="s">
        <v>158</v>
      </c>
      <c r="AT131" s="125" t="s">
        <v>70</v>
      </c>
      <c r="AU131" s="125" t="s">
        <v>79</v>
      </c>
      <c r="AY131" s="119" t="s">
        <v>135</v>
      </c>
      <c r="BK131" s="126">
        <f>BK132</f>
        <v>0</v>
      </c>
    </row>
    <row r="132" spans="2:65" s="1" customFormat="1" ht="16.5" customHeight="1">
      <c r="B132" s="129"/>
      <c r="C132" s="130" t="s">
        <v>141</v>
      </c>
      <c r="D132" s="130" t="s">
        <v>137</v>
      </c>
      <c r="E132" s="131" t="s">
        <v>392</v>
      </c>
      <c r="F132" s="132" t="s">
        <v>393</v>
      </c>
      <c r="G132" s="133" t="s">
        <v>382</v>
      </c>
      <c r="H132" s="134"/>
      <c r="I132" s="135"/>
      <c r="J132" s="135">
        <f>ROUND(I132*H132,2)</f>
        <v>0</v>
      </c>
      <c r="K132" s="136"/>
      <c r="L132" s="29"/>
      <c r="M132" s="171" t="s">
        <v>1</v>
      </c>
      <c r="N132" s="172" t="s">
        <v>36</v>
      </c>
      <c r="O132" s="173">
        <v>0</v>
      </c>
      <c r="P132" s="173">
        <f>O132*H132</f>
        <v>0</v>
      </c>
      <c r="Q132" s="173">
        <v>0</v>
      </c>
      <c r="R132" s="173">
        <f>Q132*H132</f>
        <v>0</v>
      </c>
      <c r="S132" s="173">
        <v>0</v>
      </c>
      <c r="T132" s="174">
        <f>S132*H132</f>
        <v>0</v>
      </c>
      <c r="AR132" s="141" t="s">
        <v>376</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376</v>
      </c>
      <c r="BM132" s="141" t="s">
        <v>3965</v>
      </c>
    </row>
    <row r="133" spans="2:65" s="1" customFormat="1" ht="6.9" customHeight="1">
      <c r="B133" s="41"/>
      <c r="C133" s="42"/>
      <c r="D133" s="42"/>
      <c r="E133" s="42"/>
      <c r="F133" s="42"/>
      <c r="G133" s="42"/>
      <c r="H133" s="42"/>
      <c r="I133" s="42"/>
      <c r="J133" s="42"/>
      <c r="K133" s="42"/>
      <c r="L133" s="29"/>
    </row>
  </sheetData>
  <autoFilter ref="C121:K13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dimension ref="A1:BH4982"/>
  <sheetViews>
    <sheetView workbookViewId="0">
      <selection activeCell="J9" sqref="J9:J34"/>
    </sheetView>
  </sheetViews>
  <sheetFormatPr defaultColWidth="11.7109375" defaultRowHeight="12" outlineLevelRow="1"/>
  <cols>
    <col min="1" max="1" width="5.140625" style="334" customWidth="1"/>
    <col min="2" max="2" width="16" style="339" bestFit="1" customWidth="1"/>
    <col min="3" max="3" width="49.28515625" style="339" customWidth="1"/>
    <col min="4" max="4" width="6.28515625" style="334" customWidth="1"/>
    <col min="5" max="5" width="13.42578125" style="334" customWidth="1"/>
    <col min="6" max="6" width="12.7109375" style="334" customWidth="1"/>
    <col min="7" max="7" width="16.28515625" style="334" customWidth="1"/>
    <col min="8" max="10" width="11.7109375" style="334"/>
    <col min="11" max="11" width="11.7109375" style="334" customWidth="1"/>
    <col min="12" max="13" width="11.7109375" style="334" hidden="1" customWidth="1"/>
    <col min="14" max="16384" width="11.7109375" style="334"/>
  </cols>
  <sheetData>
    <row r="1" spans="1:13" ht="15.6">
      <c r="A1" s="650" t="s">
        <v>5134</v>
      </c>
      <c r="B1" s="650"/>
      <c r="C1" s="650"/>
      <c r="D1" s="650"/>
      <c r="E1" s="650"/>
      <c r="F1" s="650"/>
      <c r="G1" s="650"/>
      <c r="H1" s="333"/>
      <c r="I1" s="333"/>
    </row>
    <row r="2" spans="1:13">
      <c r="A2" s="335" t="s">
        <v>5135</v>
      </c>
      <c r="B2" s="336" t="str">
        <f>[2]Stavba!CisloStavby</f>
        <v>0001</v>
      </c>
      <c r="C2" s="651" t="str">
        <f>[2]Stavba!NazevStavby</f>
        <v>Tělocvična Jívanská</v>
      </c>
      <c r="D2" s="651"/>
      <c r="E2" s="651"/>
      <c r="F2" s="651"/>
      <c r="G2" s="651"/>
      <c r="H2" s="651"/>
      <c r="I2" s="651"/>
      <c r="J2" s="651"/>
      <c r="K2" s="651"/>
    </row>
    <row r="3" spans="1:13">
      <c r="A3" s="335" t="s">
        <v>5136</v>
      </c>
      <c r="B3" s="336" t="str">
        <f>cisloobjektu</f>
        <v>20.011</v>
      </c>
      <c r="C3" s="652" t="str">
        <f>[2]Stavba!E3</f>
        <v>Tělocvična Jívanská</v>
      </c>
      <c r="D3" s="652"/>
      <c r="E3" s="652"/>
      <c r="F3" s="652"/>
      <c r="G3" s="652"/>
      <c r="H3" s="652"/>
      <c r="I3" s="652"/>
      <c r="J3" s="652"/>
      <c r="K3" s="652"/>
    </row>
    <row r="4" spans="1:13">
      <c r="A4" s="337" t="s">
        <v>5137</v>
      </c>
      <c r="B4" s="338" t="str">
        <f>CisloStavebnihoRozpoctu</f>
        <v>01</v>
      </c>
      <c r="C4" s="653" t="str">
        <f>VO</f>
        <v>projektový rozpočet</v>
      </c>
      <c r="D4" s="653"/>
      <c r="E4" s="653"/>
      <c r="F4" s="653"/>
      <c r="G4" s="653"/>
      <c r="H4" s="653"/>
      <c r="I4" s="653"/>
      <c r="J4" s="653"/>
      <c r="K4" s="653"/>
    </row>
    <row r="5" spans="1:13">
      <c r="D5" s="340"/>
      <c r="H5" s="333"/>
      <c r="I5" s="333"/>
    </row>
    <row r="6" spans="1:13" ht="24">
      <c r="A6" s="341" t="s">
        <v>5138</v>
      </c>
      <c r="B6" s="342" t="s">
        <v>5139</v>
      </c>
      <c r="C6" s="342" t="s">
        <v>5140</v>
      </c>
      <c r="D6" s="343" t="s">
        <v>122</v>
      </c>
      <c r="E6" s="341" t="s">
        <v>4006</v>
      </c>
      <c r="F6" s="341" t="s">
        <v>5141</v>
      </c>
      <c r="G6" s="344" t="s">
        <v>5142</v>
      </c>
      <c r="H6" s="345" t="s">
        <v>5143</v>
      </c>
      <c r="I6" s="345" t="s">
        <v>5144</v>
      </c>
      <c r="J6" s="346" t="s">
        <v>5145</v>
      </c>
      <c r="K6" s="346" t="s">
        <v>5146</v>
      </c>
      <c r="L6" s="346" t="s">
        <v>35</v>
      </c>
      <c r="M6" s="346" t="s">
        <v>5147</v>
      </c>
    </row>
    <row r="7" spans="1:13">
      <c r="A7" s="347"/>
      <c r="B7" s="348"/>
      <c r="C7" s="348"/>
      <c r="D7" s="349"/>
      <c r="E7" s="350"/>
      <c r="F7" s="351"/>
      <c r="G7" s="351"/>
      <c r="H7" s="352"/>
      <c r="I7" s="352"/>
      <c r="J7" s="351"/>
      <c r="K7" s="351"/>
      <c r="L7" s="351"/>
      <c r="M7" s="351"/>
    </row>
    <row r="8" spans="1:13" s="388" customFormat="1">
      <c r="A8" s="551" t="s">
        <v>5148</v>
      </c>
      <c r="B8" s="552" t="s">
        <v>5621</v>
      </c>
      <c r="C8" s="553" t="s">
        <v>5622</v>
      </c>
      <c r="D8" s="554"/>
      <c r="E8" s="555"/>
      <c r="F8" s="556"/>
      <c r="G8" s="556">
        <f>SUM(G9:G13)</f>
        <v>0</v>
      </c>
      <c r="H8" s="556"/>
      <c r="I8" s="556">
        <f>SUM(I9:I13)</f>
        <v>0</v>
      </c>
      <c r="J8" s="556"/>
      <c r="K8" s="557">
        <f>SUM(K9:K13)</f>
        <v>0</v>
      </c>
      <c r="L8" s="361"/>
      <c r="M8" s="361">
        <f>SUM(M9:M13)</f>
        <v>0</v>
      </c>
    </row>
    <row r="9" spans="1:13" s="388" customFormat="1">
      <c r="A9" s="362">
        <v>426</v>
      </c>
      <c r="B9" s="363" t="s">
        <v>5623</v>
      </c>
      <c r="C9" s="364" t="s">
        <v>5624</v>
      </c>
      <c r="D9" s="372" t="s">
        <v>188</v>
      </c>
      <c r="E9" s="373">
        <v>55</v>
      </c>
      <c r="F9" s="383">
        <f>H9+J9</f>
        <v>0</v>
      </c>
      <c r="G9" s="383">
        <f t="shared" ref="G9:G13" si="0">E9*F9</f>
        <v>0</v>
      </c>
      <c r="H9" s="383"/>
      <c r="I9" s="383">
        <f t="shared" ref="I9:I13" si="1">ROUND(E9*H9,2)</f>
        <v>0</v>
      </c>
      <c r="J9" s="374"/>
      <c r="K9" s="384">
        <f>ROUND(E9*J9,2)</f>
        <v>0</v>
      </c>
      <c r="L9" s="385">
        <v>21</v>
      </c>
      <c r="M9" s="385">
        <f>G9*(1+L9/100)</f>
        <v>0</v>
      </c>
    </row>
    <row r="10" spans="1:13" s="388" customFormat="1">
      <c r="A10" s="362"/>
      <c r="B10" s="363"/>
      <c r="C10" s="364" t="s">
        <v>5625</v>
      </c>
      <c r="D10" s="372" t="s">
        <v>1846</v>
      </c>
      <c r="E10" s="373">
        <v>53</v>
      </c>
      <c r="F10" s="383">
        <f>H10+J10</f>
        <v>0</v>
      </c>
      <c r="G10" s="383">
        <f t="shared" si="0"/>
        <v>0</v>
      </c>
      <c r="H10" s="374"/>
      <c r="I10" s="383">
        <f t="shared" si="1"/>
        <v>0</v>
      </c>
      <c r="J10" s="383"/>
      <c r="K10" s="384">
        <f>ROUND(E10*J10,2)</f>
        <v>0</v>
      </c>
      <c r="L10" s="385">
        <v>22</v>
      </c>
      <c r="M10" s="385">
        <f>G10*(1+L10/100)</f>
        <v>0</v>
      </c>
    </row>
    <row r="11" spans="1:13" s="388" customFormat="1" ht="24">
      <c r="A11" s="362">
        <v>431</v>
      </c>
      <c r="B11" s="363" t="s">
        <v>5626</v>
      </c>
      <c r="C11" s="364" t="s">
        <v>5627</v>
      </c>
      <c r="D11" s="372" t="s">
        <v>188</v>
      </c>
      <c r="E11" s="373">
        <v>60</v>
      </c>
      <c r="F11" s="383">
        <f t="shared" ref="F11:F13" si="2">H11+J11</f>
        <v>0</v>
      </c>
      <c r="G11" s="383">
        <f t="shared" si="0"/>
        <v>0</v>
      </c>
      <c r="H11" s="374"/>
      <c r="I11" s="383">
        <f t="shared" si="1"/>
        <v>0</v>
      </c>
      <c r="J11" s="374"/>
      <c r="K11" s="384">
        <f t="shared" ref="K11:K13" si="3">ROUND(E11*J11,2)</f>
        <v>0</v>
      </c>
      <c r="L11" s="385">
        <v>21</v>
      </c>
      <c r="M11" s="385">
        <f t="shared" ref="M11:M13" si="4">G11*(1+L11/100)</f>
        <v>0</v>
      </c>
    </row>
    <row r="12" spans="1:13" s="388" customFormat="1">
      <c r="A12" s="362">
        <v>434</v>
      </c>
      <c r="B12" s="363"/>
      <c r="C12" s="364" t="s">
        <v>5628</v>
      </c>
      <c r="D12" s="372" t="s">
        <v>330</v>
      </c>
      <c r="E12" s="373">
        <v>6</v>
      </c>
      <c r="F12" s="383">
        <f t="shared" si="2"/>
        <v>0</v>
      </c>
      <c r="G12" s="383">
        <f t="shared" si="0"/>
        <v>0</v>
      </c>
      <c r="H12" s="374"/>
      <c r="I12" s="383">
        <f t="shared" si="1"/>
        <v>0</v>
      </c>
      <c r="J12" s="374"/>
      <c r="K12" s="384">
        <f t="shared" si="3"/>
        <v>0</v>
      </c>
      <c r="L12" s="385">
        <v>21</v>
      </c>
      <c r="M12" s="385">
        <f t="shared" si="4"/>
        <v>0</v>
      </c>
    </row>
    <row r="13" spans="1:13" s="388" customFormat="1">
      <c r="A13" s="362">
        <v>439</v>
      </c>
      <c r="B13" s="363"/>
      <c r="C13" s="364" t="s">
        <v>5629</v>
      </c>
      <c r="D13" s="372" t="s">
        <v>188</v>
      </c>
      <c r="E13" s="373">
        <v>58</v>
      </c>
      <c r="F13" s="383">
        <f t="shared" si="2"/>
        <v>0</v>
      </c>
      <c r="G13" s="383">
        <f t="shared" si="0"/>
        <v>0</v>
      </c>
      <c r="H13" s="374"/>
      <c r="I13" s="383">
        <f t="shared" si="1"/>
        <v>0</v>
      </c>
      <c r="J13" s="383"/>
      <c r="K13" s="384">
        <f t="shared" si="3"/>
        <v>0</v>
      </c>
      <c r="L13" s="385">
        <v>21</v>
      </c>
      <c r="M13" s="385">
        <f t="shared" si="4"/>
        <v>0</v>
      </c>
    </row>
    <row r="14" spans="1:13">
      <c r="A14" s="353" t="s">
        <v>5148</v>
      </c>
      <c r="B14" s="354" t="s">
        <v>5630</v>
      </c>
      <c r="C14" s="355" t="s">
        <v>5631</v>
      </c>
      <c r="D14" s="378"/>
      <c r="E14" s="379"/>
      <c r="F14" s="380"/>
      <c r="G14" s="380">
        <f>SUM(G15:G25)</f>
        <v>0</v>
      </c>
      <c r="H14" s="380"/>
      <c r="I14" s="381">
        <f>SUM(I15:I25)</f>
        <v>0</v>
      </c>
      <c r="J14" s="380"/>
      <c r="K14" s="382">
        <f>SUM(K15:K25)</f>
        <v>0</v>
      </c>
      <c r="L14" s="361"/>
      <c r="M14" s="361">
        <f>SUM(M15:M25)</f>
        <v>0</v>
      </c>
    </row>
    <row r="15" spans="1:13">
      <c r="A15" s="362">
        <v>22</v>
      </c>
      <c r="B15" s="363" t="s">
        <v>5632</v>
      </c>
      <c r="C15" s="364" t="s">
        <v>5633</v>
      </c>
      <c r="D15" s="372" t="s">
        <v>316</v>
      </c>
      <c r="E15" s="373">
        <v>3</v>
      </c>
      <c r="F15" s="383">
        <f t="shared" ref="F15:F25" si="5">H15+J15</f>
        <v>0</v>
      </c>
      <c r="G15" s="383">
        <f t="shared" ref="G15:G25" si="6">ROUND(E15*F15,2)</f>
        <v>0</v>
      </c>
      <c r="H15" s="383"/>
      <c r="I15" s="383">
        <f>ROUND(E15*H15,2)</f>
        <v>0</v>
      </c>
      <c r="J15" s="374"/>
      <c r="K15" s="384">
        <f>ROUND(E15*J15,2)</f>
        <v>0</v>
      </c>
      <c r="L15" s="385">
        <v>21</v>
      </c>
      <c r="M15" s="385">
        <f>G15*(1+L15/100)</f>
        <v>0</v>
      </c>
    </row>
    <row r="16" spans="1:13">
      <c r="A16" s="362">
        <v>23</v>
      </c>
      <c r="B16" s="363" t="s">
        <v>5634</v>
      </c>
      <c r="C16" s="364" t="s">
        <v>5635</v>
      </c>
      <c r="D16" s="372" t="s">
        <v>316</v>
      </c>
      <c r="E16" s="373">
        <v>3</v>
      </c>
      <c r="F16" s="383">
        <f t="shared" si="5"/>
        <v>0</v>
      </c>
      <c r="G16" s="383">
        <f t="shared" si="6"/>
        <v>0</v>
      </c>
      <c r="H16" s="383"/>
      <c r="I16" s="383">
        <f>ROUND(E16*H16,2)</f>
        <v>0</v>
      </c>
      <c r="J16" s="374"/>
      <c r="K16" s="384">
        <f>ROUND(E16*J16,2)</f>
        <v>0</v>
      </c>
      <c r="L16" s="385">
        <v>21</v>
      </c>
      <c r="M16" s="385">
        <f t="shared" ref="M16:M25" si="7">G16*(1+L16/100)</f>
        <v>0</v>
      </c>
    </row>
    <row r="17" spans="1:60" s="388" customFormat="1" outlineLevel="1">
      <c r="A17" s="362">
        <v>443</v>
      </c>
      <c r="B17" s="363"/>
      <c r="C17" s="364" t="s">
        <v>5636</v>
      </c>
      <c r="D17" s="372" t="s">
        <v>153</v>
      </c>
      <c r="E17" s="373">
        <v>2</v>
      </c>
      <c r="F17" s="383">
        <f t="shared" si="5"/>
        <v>0</v>
      </c>
      <c r="G17" s="383">
        <f t="shared" ref="G17:G24" si="8">E17*F17</f>
        <v>0</v>
      </c>
      <c r="H17" s="374"/>
      <c r="I17" s="383">
        <f t="shared" ref="I17:I24" si="9">ROUND(E17*H17,2)</f>
        <v>0</v>
      </c>
      <c r="J17" s="374"/>
      <c r="K17" s="384">
        <f t="shared" ref="K17:K24" si="10">ROUND(E17*J17,2)</f>
        <v>0</v>
      </c>
      <c r="L17" s="385">
        <v>21</v>
      </c>
      <c r="M17" s="385">
        <f t="shared" si="7"/>
        <v>0</v>
      </c>
    </row>
    <row r="18" spans="1:60" customFormat="1" ht="24" outlineLevel="1">
      <c r="A18" s="558">
        <v>39</v>
      </c>
      <c r="B18" s="363" t="s">
        <v>5637</v>
      </c>
      <c r="C18" s="364" t="s">
        <v>5638</v>
      </c>
      <c r="D18" s="372" t="s">
        <v>188</v>
      </c>
      <c r="E18" s="373">
        <v>100</v>
      </c>
      <c r="F18" s="383">
        <f t="shared" si="5"/>
        <v>0</v>
      </c>
      <c r="G18" s="383">
        <f t="shared" ref="G18" si="11">ROUND(E18*F18,2)</f>
        <v>0</v>
      </c>
      <c r="H18" s="383"/>
      <c r="I18" s="383">
        <f t="shared" si="9"/>
        <v>0</v>
      </c>
      <c r="J18" s="374"/>
      <c r="K18" s="384">
        <f t="shared" si="10"/>
        <v>0</v>
      </c>
      <c r="L18" s="385">
        <v>21</v>
      </c>
      <c r="M18" s="385">
        <f t="shared" si="7"/>
        <v>0</v>
      </c>
      <c r="N18" s="559"/>
      <c r="O18" s="559"/>
      <c r="P18" s="559"/>
      <c r="Q18" s="559"/>
      <c r="R18" s="559"/>
      <c r="S18" s="559"/>
      <c r="T18" s="559"/>
      <c r="U18" s="559"/>
      <c r="V18" s="559"/>
      <c r="W18" s="559"/>
      <c r="X18" s="559"/>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row>
    <row r="19" spans="1:60" s="388" customFormat="1" ht="24" outlineLevel="1">
      <c r="A19" s="362">
        <v>444</v>
      </c>
      <c r="B19" s="363" t="s">
        <v>5639</v>
      </c>
      <c r="C19" s="364" t="s">
        <v>5640</v>
      </c>
      <c r="D19" s="372" t="s">
        <v>140</v>
      </c>
      <c r="E19" s="373">
        <v>25</v>
      </c>
      <c r="F19" s="383">
        <f t="shared" si="5"/>
        <v>0</v>
      </c>
      <c r="G19" s="383">
        <f t="shared" si="8"/>
        <v>0</v>
      </c>
      <c r="H19" s="383"/>
      <c r="I19" s="383">
        <f t="shared" si="9"/>
        <v>0</v>
      </c>
      <c r="J19" s="374"/>
      <c r="K19" s="384">
        <f t="shared" si="10"/>
        <v>0</v>
      </c>
      <c r="L19" s="385">
        <v>21</v>
      </c>
      <c r="M19" s="385">
        <f t="shared" si="7"/>
        <v>0</v>
      </c>
    </row>
    <row r="20" spans="1:60" s="388" customFormat="1" outlineLevel="1">
      <c r="A20" s="362">
        <v>445</v>
      </c>
      <c r="B20" s="363"/>
      <c r="C20" s="364" t="s">
        <v>5641</v>
      </c>
      <c r="D20" s="372" t="s">
        <v>140</v>
      </c>
      <c r="E20" s="373">
        <v>25</v>
      </c>
      <c r="F20" s="383">
        <f t="shared" si="5"/>
        <v>0</v>
      </c>
      <c r="G20" s="383">
        <f t="shared" si="8"/>
        <v>0</v>
      </c>
      <c r="H20" s="383"/>
      <c r="I20" s="383">
        <f t="shared" si="9"/>
        <v>0</v>
      </c>
      <c r="J20" s="374"/>
      <c r="K20" s="384">
        <f t="shared" si="10"/>
        <v>0</v>
      </c>
      <c r="L20" s="385">
        <v>21</v>
      </c>
      <c r="M20" s="385">
        <f t="shared" si="7"/>
        <v>0</v>
      </c>
    </row>
    <row r="21" spans="1:60" s="388" customFormat="1" ht="24" outlineLevel="1">
      <c r="A21" s="362">
        <v>448</v>
      </c>
      <c r="B21" s="363" t="s">
        <v>5642</v>
      </c>
      <c r="C21" s="364" t="s">
        <v>5643</v>
      </c>
      <c r="D21" s="372" t="s">
        <v>188</v>
      </c>
      <c r="E21" s="373">
        <v>30</v>
      </c>
      <c r="F21" s="383">
        <f t="shared" si="5"/>
        <v>0</v>
      </c>
      <c r="G21" s="383">
        <f t="shared" si="8"/>
        <v>0</v>
      </c>
      <c r="H21" s="383"/>
      <c r="I21" s="383">
        <f t="shared" si="9"/>
        <v>0</v>
      </c>
      <c r="J21" s="374"/>
      <c r="K21" s="384">
        <f t="shared" si="10"/>
        <v>0</v>
      </c>
      <c r="L21" s="385">
        <v>21</v>
      </c>
      <c r="M21" s="385">
        <f t="shared" si="7"/>
        <v>0</v>
      </c>
    </row>
    <row r="22" spans="1:60" s="388" customFormat="1" ht="24" outlineLevel="1">
      <c r="A22" s="362">
        <v>453</v>
      </c>
      <c r="B22" s="363"/>
      <c r="C22" s="364" t="s">
        <v>5644</v>
      </c>
      <c r="D22" s="372" t="s">
        <v>188</v>
      </c>
      <c r="E22" s="373">
        <v>50</v>
      </c>
      <c r="F22" s="383">
        <f t="shared" si="5"/>
        <v>0</v>
      </c>
      <c r="G22" s="383">
        <f t="shared" si="8"/>
        <v>0</v>
      </c>
      <c r="H22" s="374"/>
      <c r="I22" s="383">
        <f t="shared" si="9"/>
        <v>0</v>
      </c>
      <c r="J22" s="374"/>
      <c r="K22" s="384">
        <f t="shared" si="10"/>
        <v>0</v>
      </c>
      <c r="L22" s="385">
        <v>21</v>
      </c>
      <c r="M22" s="385">
        <f t="shared" si="7"/>
        <v>0</v>
      </c>
    </row>
    <row r="23" spans="1:60" s="388" customFormat="1" ht="24" outlineLevel="1">
      <c r="A23" s="362">
        <v>451</v>
      </c>
      <c r="B23" s="363" t="s">
        <v>5645</v>
      </c>
      <c r="C23" s="364" t="s">
        <v>5646</v>
      </c>
      <c r="D23" s="372" t="s">
        <v>188</v>
      </c>
      <c r="E23" s="373">
        <v>50</v>
      </c>
      <c r="F23" s="383">
        <f t="shared" si="5"/>
        <v>0</v>
      </c>
      <c r="G23" s="383">
        <f t="shared" si="8"/>
        <v>0</v>
      </c>
      <c r="H23" s="383"/>
      <c r="I23" s="383">
        <f t="shared" si="9"/>
        <v>0</v>
      </c>
      <c r="J23" s="374"/>
      <c r="K23" s="384">
        <f t="shared" si="10"/>
        <v>0</v>
      </c>
      <c r="L23" s="385">
        <v>21</v>
      </c>
      <c r="M23" s="385">
        <f t="shared" si="7"/>
        <v>0</v>
      </c>
    </row>
    <row r="24" spans="1:60" s="388" customFormat="1" ht="24" outlineLevel="1">
      <c r="A24" s="362">
        <v>452</v>
      </c>
      <c r="B24" s="363" t="s">
        <v>5647</v>
      </c>
      <c r="C24" s="364" t="s">
        <v>5648</v>
      </c>
      <c r="D24" s="372" t="s">
        <v>147</v>
      </c>
      <c r="E24" s="373">
        <v>50</v>
      </c>
      <c r="F24" s="383">
        <f t="shared" si="5"/>
        <v>0</v>
      </c>
      <c r="G24" s="383">
        <f t="shared" si="8"/>
        <v>0</v>
      </c>
      <c r="H24" s="383"/>
      <c r="I24" s="383">
        <f t="shared" si="9"/>
        <v>0</v>
      </c>
      <c r="J24" s="374"/>
      <c r="K24" s="384">
        <f t="shared" si="10"/>
        <v>0</v>
      </c>
      <c r="L24" s="385">
        <v>21</v>
      </c>
      <c r="M24" s="385">
        <f t="shared" si="7"/>
        <v>0</v>
      </c>
    </row>
    <row r="25" spans="1:60" ht="24" outlineLevel="1">
      <c r="A25" s="362">
        <v>24</v>
      </c>
      <c r="B25" s="363" t="s">
        <v>5649</v>
      </c>
      <c r="C25" s="364" t="s">
        <v>5650</v>
      </c>
      <c r="D25" s="372" t="s">
        <v>147</v>
      </c>
      <c r="E25" s="373">
        <v>1</v>
      </c>
      <c r="F25" s="383">
        <f t="shared" si="5"/>
        <v>0</v>
      </c>
      <c r="G25" s="383">
        <f t="shared" si="6"/>
        <v>0</v>
      </c>
      <c r="H25" s="383"/>
      <c r="I25" s="383">
        <f>ROUND(E25*H25,2)</f>
        <v>0</v>
      </c>
      <c r="J25" s="374"/>
      <c r="K25" s="384">
        <f>ROUND(E25*J25,2)</f>
        <v>0</v>
      </c>
      <c r="L25" s="385">
        <v>21</v>
      </c>
      <c r="M25" s="385">
        <f t="shared" si="7"/>
        <v>0</v>
      </c>
    </row>
    <row r="26" spans="1:60">
      <c r="A26" s="353" t="s">
        <v>5148</v>
      </c>
      <c r="B26" s="354" t="s">
        <v>5389</v>
      </c>
      <c r="C26" s="355" t="s">
        <v>390</v>
      </c>
      <c r="D26" s="378"/>
      <c r="E26" s="379"/>
      <c r="F26" s="380"/>
      <c r="G26" s="380">
        <f>SUM(G27:G29)</f>
        <v>0</v>
      </c>
      <c r="H26" s="380"/>
      <c r="I26" s="381">
        <f>SUM(I27:I29)</f>
        <v>0</v>
      </c>
      <c r="J26" s="380"/>
      <c r="K26" s="382">
        <f>SUM(K27:K29)</f>
        <v>0</v>
      </c>
      <c r="L26" s="361"/>
      <c r="M26" s="361">
        <f>SUM(M27:M29)</f>
        <v>0</v>
      </c>
    </row>
    <row r="27" spans="1:60" outlineLevel="1">
      <c r="A27" s="362">
        <v>28</v>
      </c>
      <c r="B27" s="363" t="s">
        <v>5651</v>
      </c>
      <c r="C27" s="364" t="s">
        <v>5652</v>
      </c>
      <c r="D27" s="372" t="s">
        <v>5392</v>
      </c>
      <c r="E27" s="373">
        <v>1</v>
      </c>
      <c r="F27" s="383">
        <f>H27+J27</f>
        <v>0</v>
      </c>
      <c r="G27" s="383">
        <f>ROUND(E27*F27,2)</f>
        <v>0</v>
      </c>
      <c r="H27" s="383"/>
      <c r="I27" s="383">
        <f>ROUND(E27*H27,2)</f>
        <v>0</v>
      </c>
      <c r="J27" s="374"/>
      <c r="K27" s="384">
        <f>ROUND(E27*J27,2)</f>
        <v>0</v>
      </c>
      <c r="L27" s="385">
        <v>21</v>
      </c>
      <c r="M27" s="385">
        <f>G27*(1+L27/100)</f>
        <v>0</v>
      </c>
    </row>
    <row r="28" spans="1:60" outlineLevel="1">
      <c r="A28" s="362">
        <v>29</v>
      </c>
      <c r="B28" s="363" t="s">
        <v>5390</v>
      </c>
      <c r="C28" s="364" t="s">
        <v>5391</v>
      </c>
      <c r="D28" s="372" t="s">
        <v>5392</v>
      </c>
      <c r="E28" s="373">
        <v>1</v>
      </c>
      <c r="F28" s="383">
        <f t="shared" ref="F28:F29" si="12">H28+J28</f>
        <v>0</v>
      </c>
      <c r="G28" s="383">
        <f t="shared" ref="G28:G29" si="13">ROUND(E28*F28,2)</f>
        <v>0</v>
      </c>
      <c r="H28" s="383"/>
      <c r="I28" s="383">
        <f>ROUND(E28*H28,2)</f>
        <v>0</v>
      </c>
      <c r="J28" s="374"/>
      <c r="K28" s="384">
        <f>ROUND(E28*J28,2)</f>
        <v>0</v>
      </c>
      <c r="L28" s="385">
        <v>21</v>
      </c>
      <c r="M28" s="385">
        <f t="shared" ref="M28:M29" si="14">G28*(1+L28/100)</f>
        <v>0</v>
      </c>
    </row>
    <row r="29" spans="1:60" outlineLevel="1">
      <c r="A29" s="391">
        <v>31</v>
      </c>
      <c r="B29" s="392" t="s">
        <v>5653</v>
      </c>
      <c r="C29" s="393" t="s">
        <v>5397</v>
      </c>
      <c r="D29" s="560" t="s">
        <v>5654</v>
      </c>
      <c r="E29" s="561">
        <v>0</v>
      </c>
      <c r="F29" s="562">
        <f t="shared" si="12"/>
        <v>0</v>
      </c>
      <c r="G29" s="562">
        <f t="shared" si="13"/>
        <v>0</v>
      </c>
      <c r="H29" s="562"/>
      <c r="I29" s="562">
        <f>ROUND(E29*H29,2)</f>
        <v>0</v>
      </c>
      <c r="J29" s="563"/>
      <c r="K29" s="564">
        <f>ROUND(E29*J29,2)</f>
        <v>0</v>
      </c>
      <c r="L29" s="385">
        <v>21</v>
      </c>
      <c r="M29" s="385">
        <f t="shared" si="14"/>
        <v>0</v>
      </c>
    </row>
    <row r="30" spans="1:60">
      <c r="A30" s="353" t="s">
        <v>5148</v>
      </c>
      <c r="B30" s="354" t="s">
        <v>5395</v>
      </c>
      <c r="C30" s="355" t="s">
        <v>5396</v>
      </c>
      <c r="D30" s="378"/>
      <c r="E30" s="379"/>
      <c r="F30" s="380"/>
      <c r="G30" s="380">
        <f>SUM(G31:G34)</f>
        <v>0</v>
      </c>
      <c r="H30" s="380"/>
      <c r="I30" s="381">
        <f>SUM(I31:I34)</f>
        <v>0</v>
      </c>
      <c r="J30" s="380"/>
      <c r="K30" s="382">
        <f>SUM(K31:K34)</f>
        <v>0</v>
      </c>
      <c r="L30" s="361"/>
      <c r="M30" s="361">
        <f>SUM(M31:M34)</f>
        <v>0</v>
      </c>
    </row>
    <row r="31" spans="1:60" outlineLevel="1">
      <c r="A31" s="362">
        <v>75</v>
      </c>
      <c r="B31" s="363"/>
      <c r="C31" s="364" t="s">
        <v>5398</v>
      </c>
      <c r="D31" s="365" t="s">
        <v>316</v>
      </c>
      <c r="E31" s="565">
        <v>1</v>
      </c>
      <c r="F31" s="366">
        <f t="shared" ref="F31:F34" si="15">H31+J31</f>
        <v>0</v>
      </c>
      <c r="G31" s="366">
        <f t="shared" ref="G31:G34" si="16">E31*F31</f>
        <v>0</v>
      </c>
      <c r="H31" s="368"/>
      <c r="I31" s="368">
        <f t="shared" ref="I31:I34" si="17">ROUND(E31*H31,2)</f>
        <v>0</v>
      </c>
      <c r="J31" s="369"/>
      <c r="K31" s="370">
        <f t="shared" ref="K31:K34" si="18">ROUND(E31*J31,2)</f>
        <v>0</v>
      </c>
      <c r="L31" s="371">
        <v>21</v>
      </c>
      <c r="M31" s="371">
        <f t="shared" ref="M31:M34" si="19">G31*(1+L31/100)</f>
        <v>0</v>
      </c>
    </row>
    <row r="32" spans="1:60" outlineLevel="1">
      <c r="A32" s="362"/>
      <c r="B32" s="363"/>
      <c r="C32" s="364" t="s">
        <v>5655</v>
      </c>
      <c r="D32" s="372" t="s">
        <v>316</v>
      </c>
      <c r="E32" s="566">
        <v>1</v>
      </c>
      <c r="F32" s="383">
        <f t="shared" si="15"/>
        <v>0</v>
      </c>
      <c r="G32" s="383">
        <f t="shared" si="16"/>
        <v>0</v>
      </c>
      <c r="H32" s="383"/>
      <c r="I32" s="383">
        <f t="shared" si="17"/>
        <v>0</v>
      </c>
      <c r="J32" s="374"/>
      <c r="K32" s="384">
        <f t="shared" si="18"/>
        <v>0</v>
      </c>
      <c r="L32" s="385">
        <v>21</v>
      </c>
      <c r="M32" s="385">
        <f t="shared" si="19"/>
        <v>0</v>
      </c>
    </row>
    <row r="33" spans="1:13">
      <c r="A33" s="362"/>
      <c r="B33" s="363"/>
      <c r="C33" s="364" t="s">
        <v>5402</v>
      </c>
      <c r="D33" s="372" t="s">
        <v>316</v>
      </c>
      <c r="E33" s="373">
        <v>1</v>
      </c>
      <c r="F33" s="383">
        <f t="shared" si="15"/>
        <v>0</v>
      </c>
      <c r="G33" s="383">
        <f t="shared" ref="G33" si="20">ROUND(E33*F33,2)</f>
        <v>0</v>
      </c>
      <c r="H33" s="383"/>
      <c r="I33" s="383">
        <f>ROUND(E33*H33,2)</f>
        <v>0</v>
      </c>
      <c r="J33" s="374"/>
      <c r="K33" s="384">
        <f>ROUND(E33*J33,2)</f>
        <v>0</v>
      </c>
      <c r="L33" s="371">
        <v>21</v>
      </c>
      <c r="M33" s="371">
        <f t="shared" si="19"/>
        <v>0</v>
      </c>
    </row>
    <row r="34" spans="1:13">
      <c r="A34" s="391">
        <v>78</v>
      </c>
      <c r="B34" s="392" t="s">
        <v>5404</v>
      </c>
      <c r="C34" s="393" t="s">
        <v>5405</v>
      </c>
      <c r="D34" s="394" t="s">
        <v>316</v>
      </c>
      <c r="E34" s="567">
        <v>1</v>
      </c>
      <c r="F34" s="395">
        <f t="shared" si="15"/>
        <v>0</v>
      </c>
      <c r="G34" s="395">
        <f t="shared" si="16"/>
        <v>0</v>
      </c>
      <c r="H34" s="396"/>
      <c r="I34" s="396">
        <f t="shared" si="17"/>
        <v>0</v>
      </c>
      <c r="J34" s="397"/>
      <c r="K34" s="398">
        <f t="shared" si="18"/>
        <v>0</v>
      </c>
      <c r="L34" s="371">
        <v>21</v>
      </c>
      <c r="M34" s="371">
        <f t="shared" si="19"/>
        <v>0</v>
      </c>
    </row>
    <row r="35" spans="1:13">
      <c r="A35" s="347"/>
      <c r="B35" s="348"/>
      <c r="C35" s="399"/>
      <c r="D35" s="349"/>
      <c r="E35" s="347"/>
      <c r="F35" s="347"/>
      <c r="G35" s="347"/>
      <c r="H35" s="347"/>
      <c r="I35" s="347"/>
      <c r="J35" s="347"/>
      <c r="K35" s="347"/>
      <c r="L35" s="347"/>
      <c r="M35" s="347"/>
    </row>
    <row r="36" spans="1:13">
      <c r="A36" s="654" t="s">
        <v>5142</v>
      </c>
      <c r="B36" s="655"/>
      <c r="C36" s="655"/>
      <c r="D36" s="655"/>
      <c r="E36" s="655"/>
      <c r="F36" s="656"/>
      <c r="G36" s="400">
        <f>G8+G14+G26+G30</f>
        <v>0</v>
      </c>
    </row>
    <row r="37" spans="1:13">
      <c r="D37" s="340"/>
      <c r="G37" s="568"/>
    </row>
    <row r="38" spans="1:13">
      <c r="A38" s="647" t="s">
        <v>5406</v>
      </c>
      <c r="B38" s="647"/>
      <c r="C38" s="648"/>
      <c r="D38" s="349"/>
      <c r="E38" s="347"/>
      <c r="F38" s="347"/>
      <c r="G38" s="347"/>
      <c r="H38" s="347"/>
      <c r="I38" s="347"/>
      <c r="J38" s="347"/>
      <c r="K38" s="347"/>
    </row>
    <row r="39" spans="1:13">
      <c r="D39" s="349"/>
      <c r="E39" s="347"/>
      <c r="F39" s="347"/>
      <c r="G39" s="347"/>
      <c r="H39" s="347"/>
      <c r="I39" s="347"/>
      <c r="J39" s="347"/>
      <c r="K39" s="347"/>
    </row>
    <row r="40" spans="1:13">
      <c r="A40" s="649" t="s">
        <v>5656</v>
      </c>
      <c r="B40" s="649"/>
      <c r="C40" s="649"/>
      <c r="D40" s="649"/>
      <c r="E40" s="649"/>
      <c r="F40" s="649"/>
      <c r="G40" s="649"/>
      <c r="H40" s="649"/>
      <c r="I40" s="649"/>
      <c r="J40" s="649"/>
      <c r="K40" s="649"/>
    </row>
    <row r="41" spans="1:13">
      <c r="A41" s="649"/>
      <c r="B41" s="649"/>
      <c r="C41" s="649"/>
      <c r="D41" s="649"/>
      <c r="E41" s="649"/>
      <c r="F41" s="649"/>
      <c r="G41" s="649"/>
      <c r="H41" s="649"/>
      <c r="I41" s="649"/>
      <c r="J41" s="649"/>
      <c r="K41" s="649"/>
    </row>
    <row r="42" spans="1:13">
      <c r="A42" s="649"/>
      <c r="B42" s="649"/>
      <c r="C42" s="649"/>
      <c r="D42" s="649"/>
      <c r="E42" s="649"/>
      <c r="F42" s="649"/>
      <c r="G42" s="649"/>
      <c r="H42" s="649"/>
      <c r="I42" s="649"/>
      <c r="J42" s="649"/>
      <c r="K42" s="649"/>
    </row>
    <row r="43" spans="1:13">
      <c r="A43" s="649"/>
      <c r="B43" s="649"/>
      <c r="C43" s="649"/>
      <c r="D43" s="649"/>
      <c r="E43" s="649"/>
      <c r="F43" s="649"/>
      <c r="G43" s="649"/>
      <c r="H43" s="649"/>
      <c r="I43" s="649"/>
      <c r="J43" s="649"/>
      <c r="K43" s="649"/>
    </row>
    <row r="44" spans="1:13">
      <c r="A44" s="649"/>
      <c r="B44" s="649"/>
      <c r="C44" s="649"/>
      <c r="D44" s="649"/>
      <c r="E44" s="649"/>
      <c r="F44" s="649"/>
      <c r="G44" s="649"/>
      <c r="H44" s="649"/>
      <c r="I44" s="649"/>
      <c r="J44" s="649"/>
      <c r="K44" s="649"/>
    </row>
    <row r="45" spans="1:13">
      <c r="A45" s="649"/>
      <c r="B45" s="649"/>
      <c r="C45" s="649"/>
      <c r="D45" s="649"/>
      <c r="E45" s="649"/>
      <c r="F45" s="649"/>
      <c r="G45" s="649"/>
      <c r="H45" s="649"/>
      <c r="I45" s="649"/>
      <c r="J45" s="649"/>
      <c r="K45" s="649"/>
    </row>
    <row r="46" spans="1:13">
      <c r="A46" s="649"/>
      <c r="B46" s="649"/>
      <c r="C46" s="649"/>
      <c r="D46" s="649"/>
      <c r="E46" s="649"/>
      <c r="F46" s="649"/>
      <c r="G46" s="649"/>
      <c r="H46" s="649"/>
      <c r="I46" s="649"/>
      <c r="J46" s="649"/>
      <c r="K46" s="649"/>
    </row>
    <row r="47" spans="1:13">
      <c r="A47" s="649"/>
      <c r="B47" s="649"/>
      <c r="C47" s="649"/>
      <c r="D47" s="649"/>
      <c r="E47" s="649"/>
      <c r="F47" s="649"/>
      <c r="G47" s="649"/>
      <c r="H47" s="649"/>
      <c r="I47" s="649"/>
      <c r="J47" s="649"/>
      <c r="K47" s="649"/>
    </row>
    <row r="48" spans="1:13">
      <c r="A48" s="649"/>
      <c r="B48" s="649"/>
      <c r="C48" s="649"/>
      <c r="D48" s="649"/>
      <c r="E48" s="649"/>
      <c r="F48" s="649"/>
      <c r="G48" s="649"/>
      <c r="H48" s="649"/>
      <c r="I48" s="649"/>
      <c r="J48" s="649"/>
      <c r="K48" s="649"/>
    </row>
    <row r="49" spans="1:11">
      <c r="A49" s="649"/>
      <c r="B49" s="649"/>
      <c r="C49" s="649"/>
      <c r="D49" s="649"/>
      <c r="E49" s="649"/>
      <c r="F49" s="649"/>
      <c r="G49" s="649"/>
      <c r="H49" s="649"/>
      <c r="I49" s="649"/>
      <c r="J49" s="649"/>
      <c r="K49" s="649"/>
    </row>
    <row r="50" spans="1:11">
      <c r="A50" s="649"/>
      <c r="B50" s="649"/>
      <c r="C50" s="649"/>
      <c r="D50" s="649"/>
      <c r="E50" s="649"/>
      <c r="F50" s="649"/>
      <c r="G50" s="649"/>
      <c r="H50" s="649"/>
      <c r="I50" s="649"/>
      <c r="J50" s="649"/>
      <c r="K50" s="649"/>
    </row>
    <row r="51" spans="1:11">
      <c r="A51" s="649"/>
      <c r="B51" s="649"/>
      <c r="C51" s="649"/>
      <c r="D51" s="649"/>
      <c r="E51" s="649"/>
      <c r="F51" s="649"/>
      <c r="G51" s="649"/>
      <c r="H51" s="649"/>
      <c r="I51" s="649"/>
      <c r="J51" s="649"/>
      <c r="K51" s="649"/>
    </row>
    <row r="52" spans="1:11">
      <c r="A52" s="649"/>
      <c r="B52" s="649"/>
      <c r="C52" s="649"/>
      <c r="D52" s="649"/>
      <c r="E52" s="649"/>
      <c r="F52" s="649"/>
      <c r="G52" s="649"/>
      <c r="H52" s="649"/>
      <c r="I52" s="649"/>
      <c r="J52" s="649"/>
      <c r="K52" s="649"/>
    </row>
    <row r="53" spans="1:11">
      <c r="A53" s="649"/>
      <c r="B53" s="649"/>
      <c r="C53" s="649"/>
      <c r="D53" s="649"/>
      <c r="E53" s="649"/>
      <c r="F53" s="649"/>
      <c r="G53" s="649"/>
      <c r="H53" s="649"/>
      <c r="I53" s="649"/>
      <c r="J53" s="649"/>
      <c r="K53" s="649"/>
    </row>
    <row r="54" spans="1:11">
      <c r="D54" s="340"/>
    </row>
    <row r="55" spans="1:11">
      <c r="D55" s="340"/>
    </row>
    <row r="56" spans="1:11">
      <c r="D56" s="340"/>
    </row>
    <row r="57" spans="1:11">
      <c r="D57" s="340"/>
    </row>
    <row r="58" spans="1:11">
      <c r="D58" s="340"/>
    </row>
    <row r="59" spans="1:11">
      <c r="D59" s="340"/>
    </row>
    <row r="60" spans="1:11">
      <c r="D60" s="340"/>
    </row>
    <row r="61" spans="1:11">
      <c r="D61" s="340"/>
    </row>
    <row r="62" spans="1:11">
      <c r="D62" s="340"/>
    </row>
    <row r="63" spans="1:11">
      <c r="D63" s="340"/>
    </row>
    <row r="64" spans="1:11">
      <c r="D64" s="340"/>
    </row>
    <row r="65" spans="4:4">
      <c r="D65" s="340"/>
    </row>
    <row r="66" spans="4:4">
      <c r="D66" s="340"/>
    </row>
    <row r="67" spans="4:4">
      <c r="D67" s="340"/>
    </row>
    <row r="68" spans="4:4">
      <c r="D68" s="340"/>
    </row>
    <row r="69" spans="4:4">
      <c r="D69" s="340"/>
    </row>
    <row r="70" spans="4:4">
      <c r="D70" s="340"/>
    </row>
    <row r="71" spans="4:4">
      <c r="D71" s="340"/>
    </row>
    <row r="72" spans="4:4">
      <c r="D72" s="340"/>
    </row>
    <row r="73" spans="4:4">
      <c r="D73" s="340"/>
    </row>
    <row r="74" spans="4:4">
      <c r="D74" s="340"/>
    </row>
    <row r="75" spans="4:4">
      <c r="D75" s="340"/>
    </row>
    <row r="76" spans="4:4">
      <c r="D76" s="340"/>
    </row>
    <row r="77" spans="4:4">
      <c r="D77" s="340"/>
    </row>
    <row r="78" spans="4:4">
      <c r="D78" s="340"/>
    </row>
    <row r="79" spans="4:4">
      <c r="D79" s="340"/>
    </row>
    <row r="80" spans="4:4">
      <c r="D80" s="340"/>
    </row>
    <row r="81" spans="4:4">
      <c r="D81" s="340"/>
    </row>
    <row r="82" spans="4:4">
      <c r="D82" s="340"/>
    </row>
    <row r="83" spans="4:4">
      <c r="D83" s="340"/>
    </row>
    <row r="84" spans="4:4">
      <c r="D84" s="340"/>
    </row>
    <row r="85" spans="4:4">
      <c r="D85" s="340"/>
    </row>
    <row r="86" spans="4:4">
      <c r="D86" s="340"/>
    </row>
    <row r="87" spans="4:4">
      <c r="D87" s="340"/>
    </row>
    <row r="88" spans="4:4">
      <c r="D88" s="340"/>
    </row>
    <row r="89" spans="4:4">
      <c r="D89" s="340"/>
    </row>
    <row r="90" spans="4:4">
      <c r="D90" s="340"/>
    </row>
    <row r="91" spans="4:4">
      <c r="D91" s="340"/>
    </row>
    <row r="92" spans="4:4">
      <c r="D92" s="340"/>
    </row>
    <row r="93" spans="4:4">
      <c r="D93" s="340"/>
    </row>
    <row r="94" spans="4:4">
      <c r="D94" s="340"/>
    </row>
    <row r="95" spans="4:4">
      <c r="D95" s="340"/>
    </row>
    <row r="96" spans="4:4">
      <c r="D96" s="340"/>
    </row>
    <row r="97" spans="4:4">
      <c r="D97" s="340"/>
    </row>
    <row r="98" spans="4:4">
      <c r="D98" s="340"/>
    </row>
    <row r="99" spans="4:4">
      <c r="D99" s="340"/>
    </row>
    <row r="100" spans="4:4">
      <c r="D100" s="340"/>
    </row>
    <row r="101" spans="4:4">
      <c r="D101" s="340"/>
    </row>
    <row r="102" spans="4:4">
      <c r="D102" s="340"/>
    </row>
    <row r="103" spans="4:4">
      <c r="D103" s="340"/>
    </row>
    <row r="104" spans="4:4">
      <c r="D104" s="340"/>
    </row>
    <row r="105" spans="4:4">
      <c r="D105" s="340"/>
    </row>
    <row r="106" spans="4:4">
      <c r="D106" s="340"/>
    </row>
    <row r="107" spans="4:4">
      <c r="D107" s="340"/>
    </row>
    <row r="108" spans="4:4">
      <c r="D108" s="340"/>
    </row>
    <row r="109" spans="4:4">
      <c r="D109" s="340"/>
    </row>
    <row r="110" spans="4:4">
      <c r="D110" s="340"/>
    </row>
    <row r="111" spans="4:4">
      <c r="D111" s="340"/>
    </row>
    <row r="112" spans="4:4">
      <c r="D112" s="340"/>
    </row>
    <row r="113" spans="4:4">
      <c r="D113" s="340"/>
    </row>
    <row r="114" spans="4:4">
      <c r="D114" s="340"/>
    </row>
    <row r="115" spans="4:4">
      <c r="D115" s="340"/>
    </row>
    <row r="116" spans="4:4">
      <c r="D116" s="340"/>
    </row>
    <row r="117" spans="4:4">
      <c r="D117" s="340"/>
    </row>
    <row r="118" spans="4:4">
      <c r="D118" s="340"/>
    </row>
    <row r="119" spans="4:4">
      <c r="D119" s="340"/>
    </row>
    <row r="120" spans="4:4">
      <c r="D120" s="340"/>
    </row>
    <row r="121" spans="4:4">
      <c r="D121" s="340"/>
    </row>
    <row r="122" spans="4:4">
      <c r="D122" s="340"/>
    </row>
    <row r="123" spans="4:4">
      <c r="D123" s="340"/>
    </row>
    <row r="124" spans="4:4">
      <c r="D124" s="340"/>
    </row>
    <row r="125" spans="4:4">
      <c r="D125" s="340"/>
    </row>
    <row r="126" spans="4:4">
      <c r="D126" s="340"/>
    </row>
    <row r="127" spans="4:4">
      <c r="D127" s="340"/>
    </row>
    <row r="128" spans="4:4">
      <c r="D128" s="340"/>
    </row>
    <row r="129" spans="4:4">
      <c r="D129" s="340"/>
    </row>
    <row r="130" spans="4:4">
      <c r="D130" s="340"/>
    </row>
    <row r="131" spans="4:4">
      <c r="D131" s="340"/>
    </row>
    <row r="132" spans="4:4">
      <c r="D132" s="340"/>
    </row>
    <row r="133" spans="4:4">
      <c r="D133" s="340"/>
    </row>
    <row r="134" spans="4:4">
      <c r="D134" s="340"/>
    </row>
    <row r="135" spans="4:4">
      <c r="D135" s="340"/>
    </row>
    <row r="136" spans="4:4">
      <c r="D136" s="340"/>
    </row>
    <row r="137" spans="4:4">
      <c r="D137" s="340"/>
    </row>
    <row r="138" spans="4:4">
      <c r="D138" s="340"/>
    </row>
    <row r="139" spans="4:4">
      <c r="D139" s="340"/>
    </row>
    <row r="140" spans="4:4">
      <c r="D140" s="340"/>
    </row>
    <row r="141" spans="4:4">
      <c r="D141" s="340"/>
    </row>
    <row r="142" spans="4:4">
      <c r="D142" s="340"/>
    </row>
    <row r="143" spans="4:4">
      <c r="D143" s="340"/>
    </row>
    <row r="144" spans="4:4">
      <c r="D144" s="340"/>
    </row>
    <row r="145" spans="4:4">
      <c r="D145" s="340"/>
    </row>
    <row r="146" spans="4:4">
      <c r="D146" s="340"/>
    </row>
    <row r="147" spans="4:4">
      <c r="D147" s="340"/>
    </row>
    <row r="148" spans="4:4">
      <c r="D148" s="340"/>
    </row>
    <row r="149" spans="4:4">
      <c r="D149" s="340"/>
    </row>
    <row r="150" spans="4:4">
      <c r="D150" s="340"/>
    </row>
    <row r="151" spans="4:4">
      <c r="D151" s="340"/>
    </row>
    <row r="152" spans="4:4">
      <c r="D152" s="340"/>
    </row>
    <row r="153" spans="4:4">
      <c r="D153" s="340"/>
    </row>
    <row r="154" spans="4:4">
      <c r="D154" s="340"/>
    </row>
    <row r="155" spans="4:4">
      <c r="D155" s="340"/>
    </row>
    <row r="156" spans="4:4">
      <c r="D156" s="340"/>
    </row>
    <row r="157" spans="4:4">
      <c r="D157" s="340"/>
    </row>
    <row r="158" spans="4:4">
      <c r="D158" s="340"/>
    </row>
    <row r="159" spans="4:4">
      <c r="D159" s="340"/>
    </row>
    <row r="160" spans="4:4">
      <c r="D160" s="340"/>
    </row>
    <row r="161" spans="4:4">
      <c r="D161" s="340"/>
    </row>
    <row r="162" spans="4:4">
      <c r="D162" s="340"/>
    </row>
    <row r="163" spans="4:4">
      <c r="D163" s="340"/>
    </row>
    <row r="164" spans="4:4">
      <c r="D164" s="340"/>
    </row>
    <row r="165" spans="4:4">
      <c r="D165" s="340"/>
    </row>
    <row r="166" spans="4:4">
      <c r="D166" s="340"/>
    </row>
    <row r="167" spans="4:4">
      <c r="D167" s="340"/>
    </row>
    <row r="168" spans="4:4">
      <c r="D168" s="340"/>
    </row>
    <row r="169" spans="4:4">
      <c r="D169" s="340"/>
    </row>
    <row r="170" spans="4:4">
      <c r="D170" s="340"/>
    </row>
    <row r="171" spans="4:4">
      <c r="D171" s="340"/>
    </row>
    <row r="172" spans="4:4">
      <c r="D172" s="340"/>
    </row>
    <row r="173" spans="4:4">
      <c r="D173" s="340"/>
    </row>
    <row r="174" spans="4:4">
      <c r="D174" s="340"/>
    </row>
    <row r="175" spans="4:4">
      <c r="D175" s="340"/>
    </row>
    <row r="176" spans="4:4">
      <c r="D176" s="340"/>
    </row>
    <row r="177" spans="4:4">
      <c r="D177" s="340"/>
    </row>
    <row r="178" spans="4:4">
      <c r="D178" s="340"/>
    </row>
    <row r="179" spans="4:4">
      <c r="D179" s="340"/>
    </row>
    <row r="180" spans="4:4">
      <c r="D180" s="340"/>
    </row>
    <row r="181" spans="4:4">
      <c r="D181" s="340"/>
    </row>
    <row r="182" spans="4:4">
      <c r="D182" s="340"/>
    </row>
    <row r="183" spans="4:4">
      <c r="D183" s="340"/>
    </row>
    <row r="184" spans="4:4">
      <c r="D184" s="340"/>
    </row>
    <row r="185" spans="4:4">
      <c r="D185" s="340"/>
    </row>
    <row r="186" spans="4:4">
      <c r="D186" s="340"/>
    </row>
    <row r="187" spans="4:4">
      <c r="D187" s="340"/>
    </row>
    <row r="188" spans="4:4">
      <c r="D188" s="340"/>
    </row>
    <row r="189" spans="4:4">
      <c r="D189" s="340"/>
    </row>
    <row r="190" spans="4:4">
      <c r="D190" s="340"/>
    </row>
    <row r="191" spans="4:4">
      <c r="D191" s="340"/>
    </row>
    <row r="192" spans="4:4">
      <c r="D192" s="340"/>
    </row>
    <row r="193" spans="4:4">
      <c r="D193" s="340"/>
    </row>
    <row r="194" spans="4:4">
      <c r="D194" s="340"/>
    </row>
    <row r="195" spans="4:4">
      <c r="D195" s="340"/>
    </row>
    <row r="196" spans="4:4">
      <c r="D196" s="340"/>
    </row>
    <row r="197" spans="4:4">
      <c r="D197" s="340"/>
    </row>
    <row r="198" spans="4:4">
      <c r="D198" s="340"/>
    </row>
    <row r="199" spans="4:4">
      <c r="D199" s="340"/>
    </row>
    <row r="200" spans="4:4">
      <c r="D200" s="340"/>
    </row>
    <row r="201" spans="4:4">
      <c r="D201" s="340"/>
    </row>
    <row r="202" spans="4:4">
      <c r="D202" s="340"/>
    </row>
    <row r="203" spans="4:4">
      <c r="D203" s="340"/>
    </row>
    <row r="204" spans="4:4">
      <c r="D204" s="340"/>
    </row>
    <row r="205" spans="4:4">
      <c r="D205" s="340"/>
    </row>
    <row r="206" spans="4:4">
      <c r="D206" s="340"/>
    </row>
    <row r="207" spans="4:4">
      <c r="D207" s="340"/>
    </row>
    <row r="208" spans="4:4">
      <c r="D208" s="340"/>
    </row>
    <row r="209" spans="4:4">
      <c r="D209" s="340"/>
    </row>
    <row r="210" spans="4:4">
      <c r="D210" s="340"/>
    </row>
    <row r="211" spans="4:4">
      <c r="D211" s="340"/>
    </row>
    <row r="212" spans="4:4">
      <c r="D212" s="340"/>
    </row>
    <row r="213" spans="4:4">
      <c r="D213" s="340"/>
    </row>
    <row r="214" spans="4:4">
      <c r="D214" s="340"/>
    </row>
    <row r="215" spans="4:4">
      <c r="D215" s="340"/>
    </row>
    <row r="216" spans="4:4">
      <c r="D216" s="340"/>
    </row>
    <row r="217" spans="4:4">
      <c r="D217" s="340"/>
    </row>
    <row r="218" spans="4:4">
      <c r="D218" s="340"/>
    </row>
    <row r="219" spans="4:4">
      <c r="D219" s="340"/>
    </row>
    <row r="220" spans="4:4">
      <c r="D220" s="340"/>
    </row>
    <row r="221" spans="4:4">
      <c r="D221" s="340"/>
    </row>
    <row r="222" spans="4:4">
      <c r="D222" s="340"/>
    </row>
    <row r="223" spans="4:4">
      <c r="D223" s="340"/>
    </row>
    <row r="224" spans="4:4">
      <c r="D224" s="340"/>
    </row>
    <row r="225" spans="4:4">
      <c r="D225" s="340"/>
    </row>
    <row r="226" spans="4:4">
      <c r="D226" s="340"/>
    </row>
    <row r="227" spans="4:4">
      <c r="D227" s="340"/>
    </row>
    <row r="228" spans="4:4">
      <c r="D228" s="340"/>
    </row>
    <row r="229" spans="4:4">
      <c r="D229" s="340"/>
    </row>
    <row r="230" spans="4:4">
      <c r="D230" s="340"/>
    </row>
    <row r="231" spans="4:4">
      <c r="D231" s="340"/>
    </row>
    <row r="232" spans="4:4">
      <c r="D232" s="340"/>
    </row>
    <row r="233" spans="4:4">
      <c r="D233" s="340"/>
    </row>
    <row r="234" spans="4:4">
      <c r="D234" s="340"/>
    </row>
    <row r="235" spans="4:4">
      <c r="D235" s="340"/>
    </row>
    <row r="236" spans="4:4">
      <c r="D236" s="340"/>
    </row>
    <row r="237" spans="4:4">
      <c r="D237" s="340"/>
    </row>
    <row r="238" spans="4:4">
      <c r="D238" s="340"/>
    </row>
    <row r="239" spans="4:4">
      <c r="D239" s="340"/>
    </row>
    <row r="240" spans="4:4">
      <c r="D240" s="340"/>
    </row>
    <row r="241" spans="4:4">
      <c r="D241" s="340"/>
    </row>
    <row r="242" spans="4:4">
      <c r="D242" s="340"/>
    </row>
    <row r="243" spans="4:4">
      <c r="D243" s="340"/>
    </row>
    <row r="244" spans="4:4">
      <c r="D244" s="340"/>
    </row>
    <row r="245" spans="4:4">
      <c r="D245" s="340"/>
    </row>
    <row r="246" spans="4:4">
      <c r="D246" s="340"/>
    </row>
    <row r="247" spans="4:4">
      <c r="D247" s="340"/>
    </row>
    <row r="248" spans="4:4">
      <c r="D248" s="340"/>
    </row>
    <row r="249" spans="4:4">
      <c r="D249" s="340"/>
    </row>
    <row r="250" spans="4:4">
      <c r="D250" s="340"/>
    </row>
    <row r="251" spans="4:4">
      <c r="D251" s="340"/>
    </row>
    <row r="252" spans="4:4">
      <c r="D252" s="340"/>
    </row>
    <row r="253" spans="4:4">
      <c r="D253" s="340"/>
    </row>
    <row r="254" spans="4:4">
      <c r="D254" s="340"/>
    </row>
    <row r="255" spans="4:4">
      <c r="D255" s="340"/>
    </row>
    <row r="256" spans="4:4">
      <c r="D256" s="340"/>
    </row>
    <row r="257" spans="4:4">
      <c r="D257" s="340"/>
    </row>
    <row r="258" spans="4:4">
      <c r="D258" s="340"/>
    </row>
    <row r="259" spans="4:4">
      <c r="D259" s="340"/>
    </row>
    <row r="260" spans="4:4">
      <c r="D260" s="340"/>
    </row>
    <row r="261" spans="4:4">
      <c r="D261" s="340"/>
    </row>
    <row r="262" spans="4:4">
      <c r="D262" s="340"/>
    </row>
    <row r="263" spans="4:4">
      <c r="D263" s="340"/>
    </row>
    <row r="264" spans="4:4">
      <c r="D264" s="340"/>
    </row>
    <row r="265" spans="4:4">
      <c r="D265" s="340"/>
    </row>
    <row r="266" spans="4:4">
      <c r="D266" s="340"/>
    </row>
    <row r="267" spans="4:4">
      <c r="D267" s="340"/>
    </row>
    <row r="268" spans="4:4">
      <c r="D268" s="340"/>
    </row>
    <row r="269" spans="4:4">
      <c r="D269" s="340"/>
    </row>
    <row r="270" spans="4:4">
      <c r="D270" s="340"/>
    </row>
    <row r="271" spans="4:4">
      <c r="D271" s="340"/>
    </row>
    <row r="272" spans="4:4">
      <c r="D272" s="340"/>
    </row>
    <row r="273" spans="4:4">
      <c r="D273" s="340"/>
    </row>
    <row r="274" spans="4:4">
      <c r="D274" s="340"/>
    </row>
    <row r="275" spans="4:4">
      <c r="D275" s="340"/>
    </row>
    <row r="276" spans="4:4">
      <c r="D276" s="340"/>
    </row>
    <row r="277" spans="4:4">
      <c r="D277" s="340"/>
    </row>
    <row r="278" spans="4:4">
      <c r="D278" s="340"/>
    </row>
    <row r="279" spans="4:4">
      <c r="D279" s="340"/>
    </row>
    <row r="280" spans="4:4">
      <c r="D280" s="340"/>
    </row>
    <row r="281" spans="4:4">
      <c r="D281" s="340"/>
    </row>
    <row r="282" spans="4:4">
      <c r="D282" s="340"/>
    </row>
    <row r="283" spans="4:4">
      <c r="D283" s="340"/>
    </row>
    <row r="284" spans="4:4">
      <c r="D284" s="340"/>
    </row>
    <row r="285" spans="4:4">
      <c r="D285" s="340"/>
    </row>
    <row r="286" spans="4:4">
      <c r="D286" s="340"/>
    </row>
    <row r="287" spans="4:4">
      <c r="D287" s="340"/>
    </row>
    <row r="288" spans="4:4">
      <c r="D288" s="340"/>
    </row>
    <row r="289" spans="4:4">
      <c r="D289" s="340"/>
    </row>
    <row r="290" spans="4:4">
      <c r="D290" s="340"/>
    </row>
    <row r="291" spans="4:4">
      <c r="D291" s="340"/>
    </row>
    <row r="292" spans="4:4">
      <c r="D292" s="340"/>
    </row>
    <row r="293" spans="4:4">
      <c r="D293" s="340"/>
    </row>
    <row r="294" spans="4:4">
      <c r="D294" s="340"/>
    </row>
    <row r="295" spans="4:4">
      <c r="D295" s="340"/>
    </row>
    <row r="296" spans="4:4">
      <c r="D296" s="340"/>
    </row>
    <row r="297" spans="4:4">
      <c r="D297" s="340"/>
    </row>
    <row r="298" spans="4:4">
      <c r="D298" s="340"/>
    </row>
    <row r="299" spans="4:4">
      <c r="D299" s="340"/>
    </row>
    <row r="300" spans="4:4">
      <c r="D300" s="340"/>
    </row>
    <row r="301" spans="4:4">
      <c r="D301" s="340"/>
    </row>
    <row r="302" spans="4:4">
      <c r="D302" s="340"/>
    </row>
    <row r="303" spans="4:4">
      <c r="D303" s="340"/>
    </row>
    <row r="304" spans="4:4">
      <c r="D304" s="340"/>
    </row>
    <row r="305" spans="4:4">
      <c r="D305" s="340"/>
    </row>
    <row r="306" spans="4:4">
      <c r="D306" s="340"/>
    </row>
    <row r="307" spans="4:4">
      <c r="D307" s="340"/>
    </row>
    <row r="308" spans="4:4">
      <c r="D308" s="340"/>
    </row>
    <row r="309" spans="4:4">
      <c r="D309" s="340"/>
    </row>
    <row r="310" spans="4:4">
      <c r="D310" s="340"/>
    </row>
    <row r="311" spans="4:4">
      <c r="D311" s="340"/>
    </row>
    <row r="312" spans="4:4">
      <c r="D312" s="340"/>
    </row>
    <row r="313" spans="4:4">
      <c r="D313" s="340"/>
    </row>
    <row r="314" spans="4:4">
      <c r="D314" s="340"/>
    </row>
    <row r="315" spans="4:4">
      <c r="D315" s="340"/>
    </row>
    <row r="316" spans="4:4">
      <c r="D316" s="340"/>
    </row>
    <row r="317" spans="4:4">
      <c r="D317" s="340"/>
    </row>
    <row r="318" spans="4:4">
      <c r="D318" s="340"/>
    </row>
    <row r="319" spans="4:4">
      <c r="D319" s="340"/>
    </row>
    <row r="320" spans="4:4">
      <c r="D320" s="340"/>
    </row>
    <row r="321" spans="4:4">
      <c r="D321" s="340"/>
    </row>
    <row r="322" spans="4:4">
      <c r="D322" s="340"/>
    </row>
    <row r="323" spans="4:4">
      <c r="D323" s="340"/>
    </row>
    <row r="324" spans="4:4">
      <c r="D324" s="340"/>
    </row>
    <row r="325" spans="4:4">
      <c r="D325" s="340"/>
    </row>
    <row r="326" spans="4:4">
      <c r="D326" s="340"/>
    </row>
    <row r="327" spans="4:4">
      <c r="D327" s="340"/>
    </row>
    <row r="328" spans="4:4">
      <c r="D328" s="340"/>
    </row>
    <row r="329" spans="4:4">
      <c r="D329" s="340"/>
    </row>
    <row r="330" spans="4:4">
      <c r="D330" s="340"/>
    </row>
    <row r="331" spans="4:4">
      <c r="D331" s="340"/>
    </row>
    <row r="332" spans="4:4">
      <c r="D332" s="340"/>
    </row>
    <row r="333" spans="4:4">
      <c r="D333" s="340"/>
    </row>
    <row r="334" spans="4:4">
      <c r="D334" s="340"/>
    </row>
    <row r="335" spans="4:4">
      <c r="D335" s="340"/>
    </row>
    <row r="336" spans="4:4">
      <c r="D336" s="340"/>
    </row>
    <row r="337" spans="4:4">
      <c r="D337" s="340"/>
    </row>
    <row r="338" spans="4:4">
      <c r="D338" s="340"/>
    </row>
    <row r="339" spans="4:4">
      <c r="D339" s="340"/>
    </row>
    <row r="340" spans="4:4">
      <c r="D340" s="340"/>
    </row>
    <row r="341" spans="4:4">
      <c r="D341" s="340"/>
    </row>
    <row r="342" spans="4:4">
      <c r="D342" s="340"/>
    </row>
    <row r="343" spans="4:4">
      <c r="D343" s="340"/>
    </row>
    <row r="344" spans="4:4">
      <c r="D344" s="340"/>
    </row>
    <row r="345" spans="4:4">
      <c r="D345" s="340"/>
    </row>
    <row r="346" spans="4:4">
      <c r="D346" s="340"/>
    </row>
    <row r="347" spans="4:4">
      <c r="D347" s="340"/>
    </row>
    <row r="348" spans="4:4">
      <c r="D348" s="340"/>
    </row>
    <row r="349" spans="4:4">
      <c r="D349" s="340"/>
    </row>
    <row r="350" spans="4:4">
      <c r="D350" s="340"/>
    </row>
    <row r="351" spans="4:4">
      <c r="D351" s="340"/>
    </row>
    <row r="352" spans="4:4">
      <c r="D352" s="340"/>
    </row>
    <row r="353" spans="4:4">
      <c r="D353" s="340"/>
    </row>
    <row r="354" spans="4:4">
      <c r="D354" s="340"/>
    </row>
    <row r="355" spans="4:4">
      <c r="D355" s="340"/>
    </row>
    <row r="356" spans="4:4">
      <c r="D356" s="340"/>
    </row>
    <row r="357" spans="4:4">
      <c r="D357" s="340"/>
    </row>
    <row r="358" spans="4:4">
      <c r="D358" s="340"/>
    </row>
    <row r="359" spans="4:4">
      <c r="D359" s="340"/>
    </row>
    <row r="360" spans="4:4">
      <c r="D360" s="340"/>
    </row>
    <row r="361" spans="4:4">
      <c r="D361" s="340"/>
    </row>
    <row r="362" spans="4:4">
      <c r="D362" s="340"/>
    </row>
    <row r="363" spans="4:4">
      <c r="D363" s="340"/>
    </row>
    <row r="364" spans="4:4">
      <c r="D364" s="340"/>
    </row>
    <row r="365" spans="4:4">
      <c r="D365" s="340"/>
    </row>
    <row r="366" spans="4:4">
      <c r="D366" s="340"/>
    </row>
    <row r="367" spans="4:4">
      <c r="D367" s="340"/>
    </row>
    <row r="368" spans="4:4">
      <c r="D368" s="340"/>
    </row>
    <row r="369" spans="4:4">
      <c r="D369" s="340"/>
    </row>
    <row r="370" spans="4:4">
      <c r="D370" s="340"/>
    </row>
    <row r="371" spans="4:4">
      <c r="D371" s="340"/>
    </row>
    <row r="372" spans="4:4">
      <c r="D372" s="340"/>
    </row>
    <row r="373" spans="4:4">
      <c r="D373" s="340"/>
    </row>
    <row r="374" spans="4:4">
      <c r="D374" s="340"/>
    </row>
    <row r="375" spans="4:4">
      <c r="D375" s="340"/>
    </row>
    <row r="376" spans="4:4">
      <c r="D376" s="340"/>
    </row>
    <row r="377" spans="4:4">
      <c r="D377" s="340"/>
    </row>
    <row r="378" spans="4:4">
      <c r="D378" s="340"/>
    </row>
    <row r="379" spans="4:4">
      <c r="D379" s="340"/>
    </row>
    <row r="380" spans="4:4">
      <c r="D380" s="340"/>
    </row>
    <row r="381" spans="4:4">
      <c r="D381" s="340"/>
    </row>
    <row r="382" spans="4:4">
      <c r="D382" s="340"/>
    </row>
    <row r="383" spans="4:4">
      <c r="D383" s="340"/>
    </row>
    <row r="384" spans="4:4">
      <c r="D384" s="340"/>
    </row>
    <row r="385" spans="4:4">
      <c r="D385" s="340"/>
    </row>
    <row r="386" spans="4:4">
      <c r="D386" s="340"/>
    </row>
    <row r="387" spans="4:4">
      <c r="D387" s="340"/>
    </row>
    <row r="388" spans="4:4">
      <c r="D388" s="340"/>
    </row>
    <row r="389" spans="4:4">
      <c r="D389" s="340"/>
    </row>
    <row r="390" spans="4:4">
      <c r="D390" s="340"/>
    </row>
    <row r="391" spans="4:4">
      <c r="D391" s="340"/>
    </row>
    <row r="392" spans="4:4">
      <c r="D392" s="340"/>
    </row>
    <row r="393" spans="4:4">
      <c r="D393" s="340"/>
    </row>
    <row r="394" spans="4:4">
      <c r="D394" s="340"/>
    </row>
    <row r="395" spans="4:4">
      <c r="D395" s="340"/>
    </row>
    <row r="396" spans="4:4">
      <c r="D396" s="340"/>
    </row>
    <row r="397" spans="4:4">
      <c r="D397" s="340"/>
    </row>
    <row r="398" spans="4:4">
      <c r="D398" s="340"/>
    </row>
    <row r="399" spans="4:4">
      <c r="D399" s="340"/>
    </row>
    <row r="400" spans="4:4">
      <c r="D400" s="340"/>
    </row>
    <row r="401" spans="4:4">
      <c r="D401" s="340"/>
    </row>
    <row r="402" spans="4:4">
      <c r="D402" s="340"/>
    </row>
    <row r="403" spans="4:4">
      <c r="D403" s="340"/>
    </row>
    <row r="404" spans="4:4">
      <c r="D404" s="340"/>
    </row>
    <row r="405" spans="4:4">
      <c r="D405" s="340"/>
    </row>
    <row r="406" spans="4:4">
      <c r="D406" s="340"/>
    </row>
    <row r="407" spans="4:4">
      <c r="D407" s="340"/>
    </row>
    <row r="408" spans="4:4">
      <c r="D408" s="340"/>
    </row>
    <row r="409" spans="4:4">
      <c r="D409" s="340"/>
    </row>
    <row r="410" spans="4:4">
      <c r="D410" s="340"/>
    </row>
    <row r="411" spans="4:4">
      <c r="D411" s="340"/>
    </row>
    <row r="412" spans="4:4">
      <c r="D412" s="340"/>
    </row>
    <row r="413" spans="4:4">
      <c r="D413" s="340"/>
    </row>
    <row r="414" spans="4:4">
      <c r="D414" s="340"/>
    </row>
    <row r="415" spans="4:4">
      <c r="D415" s="340"/>
    </row>
    <row r="416" spans="4:4">
      <c r="D416" s="340"/>
    </row>
    <row r="417" spans="4:4">
      <c r="D417" s="340"/>
    </row>
    <row r="418" spans="4:4">
      <c r="D418" s="340"/>
    </row>
    <row r="419" spans="4:4">
      <c r="D419" s="340"/>
    </row>
    <row r="420" spans="4:4">
      <c r="D420" s="340"/>
    </row>
    <row r="421" spans="4:4">
      <c r="D421" s="340"/>
    </row>
    <row r="422" spans="4:4">
      <c r="D422" s="340"/>
    </row>
    <row r="423" spans="4:4">
      <c r="D423" s="340"/>
    </row>
    <row r="424" spans="4:4">
      <c r="D424" s="340"/>
    </row>
    <row r="425" spans="4:4">
      <c r="D425" s="340"/>
    </row>
    <row r="426" spans="4:4">
      <c r="D426" s="340"/>
    </row>
    <row r="427" spans="4:4">
      <c r="D427" s="340"/>
    </row>
    <row r="428" spans="4:4">
      <c r="D428" s="340"/>
    </row>
    <row r="429" spans="4:4">
      <c r="D429" s="340"/>
    </row>
    <row r="430" spans="4:4">
      <c r="D430" s="340"/>
    </row>
    <row r="431" spans="4:4">
      <c r="D431" s="340"/>
    </row>
    <row r="432" spans="4:4">
      <c r="D432" s="340"/>
    </row>
    <row r="433" spans="4:4">
      <c r="D433" s="340"/>
    </row>
    <row r="434" spans="4:4">
      <c r="D434" s="340"/>
    </row>
    <row r="435" spans="4:4">
      <c r="D435" s="340"/>
    </row>
    <row r="436" spans="4:4">
      <c r="D436" s="340"/>
    </row>
    <row r="437" spans="4:4">
      <c r="D437" s="340"/>
    </row>
    <row r="438" spans="4:4">
      <c r="D438" s="340"/>
    </row>
    <row r="439" spans="4:4">
      <c r="D439" s="340"/>
    </row>
    <row r="440" spans="4:4">
      <c r="D440" s="340"/>
    </row>
    <row r="441" spans="4:4">
      <c r="D441" s="340"/>
    </row>
    <row r="442" spans="4:4">
      <c r="D442" s="340"/>
    </row>
    <row r="443" spans="4:4">
      <c r="D443" s="340"/>
    </row>
    <row r="444" spans="4:4">
      <c r="D444" s="340"/>
    </row>
    <row r="445" spans="4:4">
      <c r="D445" s="340"/>
    </row>
    <row r="446" spans="4:4">
      <c r="D446" s="340"/>
    </row>
    <row r="447" spans="4:4">
      <c r="D447" s="340"/>
    </row>
    <row r="448" spans="4:4">
      <c r="D448" s="340"/>
    </row>
    <row r="449" spans="4:4">
      <c r="D449" s="340"/>
    </row>
    <row r="450" spans="4:4">
      <c r="D450" s="340"/>
    </row>
    <row r="451" spans="4:4">
      <c r="D451" s="340"/>
    </row>
    <row r="452" spans="4:4">
      <c r="D452" s="340"/>
    </row>
    <row r="453" spans="4:4">
      <c r="D453" s="340"/>
    </row>
    <row r="454" spans="4:4">
      <c r="D454" s="340"/>
    </row>
    <row r="455" spans="4:4">
      <c r="D455" s="340"/>
    </row>
    <row r="456" spans="4:4">
      <c r="D456" s="340"/>
    </row>
    <row r="457" spans="4:4">
      <c r="D457" s="340"/>
    </row>
    <row r="458" spans="4:4">
      <c r="D458" s="340"/>
    </row>
    <row r="459" spans="4:4">
      <c r="D459" s="340"/>
    </row>
    <row r="460" spans="4:4">
      <c r="D460" s="340"/>
    </row>
    <row r="461" spans="4:4">
      <c r="D461" s="340"/>
    </row>
    <row r="462" spans="4:4">
      <c r="D462" s="340"/>
    </row>
    <row r="463" spans="4:4">
      <c r="D463" s="340"/>
    </row>
    <row r="464" spans="4:4">
      <c r="D464" s="340"/>
    </row>
    <row r="465" spans="4:4">
      <c r="D465" s="340"/>
    </row>
    <row r="466" spans="4:4">
      <c r="D466" s="340"/>
    </row>
    <row r="467" spans="4:4">
      <c r="D467" s="340"/>
    </row>
    <row r="468" spans="4:4">
      <c r="D468" s="340"/>
    </row>
    <row r="469" spans="4:4">
      <c r="D469" s="340"/>
    </row>
    <row r="470" spans="4:4">
      <c r="D470" s="340"/>
    </row>
    <row r="471" spans="4:4">
      <c r="D471" s="340"/>
    </row>
    <row r="472" spans="4:4">
      <c r="D472" s="340"/>
    </row>
    <row r="473" spans="4:4">
      <c r="D473" s="340"/>
    </row>
    <row r="474" spans="4:4">
      <c r="D474" s="340"/>
    </row>
    <row r="475" spans="4:4">
      <c r="D475" s="340"/>
    </row>
    <row r="476" spans="4:4">
      <c r="D476" s="340"/>
    </row>
    <row r="477" spans="4:4">
      <c r="D477" s="340"/>
    </row>
    <row r="478" spans="4:4">
      <c r="D478" s="340"/>
    </row>
    <row r="479" spans="4:4">
      <c r="D479" s="340"/>
    </row>
    <row r="480" spans="4:4">
      <c r="D480" s="340"/>
    </row>
    <row r="481" spans="4:4">
      <c r="D481" s="340"/>
    </row>
    <row r="482" spans="4:4">
      <c r="D482" s="340"/>
    </row>
    <row r="483" spans="4:4">
      <c r="D483" s="340"/>
    </row>
    <row r="484" spans="4:4">
      <c r="D484" s="340"/>
    </row>
    <row r="485" spans="4:4">
      <c r="D485" s="340"/>
    </row>
    <row r="486" spans="4:4">
      <c r="D486" s="340"/>
    </row>
    <row r="487" spans="4:4">
      <c r="D487" s="340"/>
    </row>
    <row r="488" spans="4:4">
      <c r="D488" s="340"/>
    </row>
    <row r="489" spans="4:4">
      <c r="D489" s="340"/>
    </row>
    <row r="490" spans="4:4">
      <c r="D490" s="340"/>
    </row>
    <row r="491" spans="4:4">
      <c r="D491" s="340"/>
    </row>
    <row r="492" spans="4:4">
      <c r="D492" s="340"/>
    </row>
    <row r="493" spans="4:4">
      <c r="D493" s="340"/>
    </row>
    <row r="494" spans="4:4">
      <c r="D494" s="340"/>
    </row>
    <row r="495" spans="4:4">
      <c r="D495" s="340"/>
    </row>
    <row r="496" spans="4:4">
      <c r="D496" s="340"/>
    </row>
    <row r="497" spans="4:4">
      <c r="D497" s="340"/>
    </row>
    <row r="498" spans="4:4">
      <c r="D498" s="340"/>
    </row>
    <row r="499" spans="4:4">
      <c r="D499" s="340"/>
    </row>
    <row r="500" spans="4:4">
      <c r="D500" s="340"/>
    </row>
    <row r="501" spans="4:4">
      <c r="D501" s="340"/>
    </row>
    <row r="502" spans="4:4">
      <c r="D502" s="340"/>
    </row>
    <row r="503" spans="4:4">
      <c r="D503" s="340"/>
    </row>
    <row r="504" spans="4:4">
      <c r="D504" s="340"/>
    </row>
    <row r="505" spans="4:4">
      <c r="D505" s="340"/>
    </row>
    <row r="506" spans="4:4">
      <c r="D506" s="340"/>
    </row>
    <row r="507" spans="4:4">
      <c r="D507" s="340"/>
    </row>
    <row r="508" spans="4:4">
      <c r="D508" s="340"/>
    </row>
    <row r="509" spans="4:4">
      <c r="D509" s="340"/>
    </row>
    <row r="510" spans="4:4">
      <c r="D510" s="340"/>
    </row>
    <row r="511" spans="4:4">
      <c r="D511" s="340"/>
    </row>
    <row r="512" spans="4:4">
      <c r="D512" s="340"/>
    </row>
    <row r="513" spans="4:4">
      <c r="D513" s="340"/>
    </row>
    <row r="514" spans="4:4">
      <c r="D514" s="340"/>
    </row>
    <row r="515" spans="4:4">
      <c r="D515" s="340"/>
    </row>
    <row r="516" spans="4:4">
      <c r="D516" s="340"/>
    </row>
    <row r="517" spans="4:4">
      <c r="D517" s="340"/>
    </row>
    <row r="518" spans="4:4">
      <c r="D518" s="340"/>
    </row>
    <row r="519" spans="4:4">
      <c r="D519" s="340"/>
    </row>
    <row r="520" spans="4:4">
      <c r="D520" s="340"/>
    </row>
    <row r="521" spans="4:4">
      <c r="D521" s="340"/>
    </row>
    <row r="522" spans="4:4">
      <c r="D522" s="340"/>
    </row>
    <row r="523" spans="4:4">
      <c r="D523" s="340"/>
    </row>
    <row r="524" spans="4:4">
      <c r="D524" s="340"/>
    </row>
    <row r="525" spans="4:4">
      <c r="D525" s="340"/>
    </row>
    <row r="526" spans="4:4">
      <c r="D526" s="340"/>
    </row>
    <row r="527" spans="4:4">
      <c r="D527" s="340"/>
    </row>
    <row r="528" spans="4:4">
      <c r="D528" s="340"/>
    </row>
    <row r="529" spans="4:4">
      <c r="D529" s="340"/>
    </row>
    <row r="530" spans="4:4">
      <c r="D530" s="340"/>
    </row>
    <row r="531" spans="4:4">
      <c r="D531" s="340"/>
    </row>
    <row r="532" spans="4:4">
      <c r="D532" s="340"/>
    </row>
    <row r="533" spans="4:4">
      <c r="D533" s="340"/>
    </row>
    <row r="534" spans="4:4">
      <c r="D534" s="340"/>
    </row>
    <row r="535" spans="4:4">
      <c r="D535" s="340"/>
    </row>
    <row r="536" spans="4:4">
      <c r="D536" s="340"/>
    </row>
    <row r="537" spans="4:4">
      <c r="D537" s="340"/>
    </row>
    <row r="538" spans="4:4">
      <c r="D538" s="340"/>
    </row>
    <row r="539" spans="4:4">
      <c r="D539" s="340"/>
    </row>
    <row r="540" spans="4:4">
      <c r="D540" s="340"/>
    </row>
    <row r="541" spans="4:4">
      <c r="D541" s="340"/>
    </row>
    <row r="542" spans="4:4">
      <c r="D542" s="340"/>
    </row>
    <row r="543" spans="4:4">
      <c r="D543" s="340"/>
    </row>
    <row r="544" spans="4:4">
      <c r="D544" s="340"/>
    </row>
    <row r="545" spans="4:4">
      <c r="D545" s="340"/>
    </row>
    <row r="546" spans="4:4">
      <c r="D546" s="340"/>
    </row>
    <row r="547" spans="4:4">
      <c r="D547" s="340"/>
    </row>
    <row r="548" spans="4:4">
      <c r="D548" s="340"/>
    </row>
    <row r="549" spans="4:4">
      <c r="D549" s="340"/>
    </row>
    <row r="550" spans="4:4">
      <c r="D550" s="340"/>
    </row>
    <row r="551" spans="4:4">
      <c r="D551" s="340"/>
    </row>
    <row r="552" spans="4:4">
      <c r="D552" s="340"/>
    </row>
    <row r="553" spans="4:4">
      <c r="D553" s="340"/>
    </row>
    <row r="554" spans="4:4">
      <c r="D554" s="340"/>
    </row>
    <row r="555" spans="4:4">
      <c r="D555" s="340"/>
    </row>
    <row r="556" spans="4:4">
      <c r="D556" s="340"/>
    </row>
    <row r="557" spans="4:4">
      <c r="D557" s="340"/>
    </row>
    <row r="558" spans="4:4">
      <c r="D558" s="340"/>
    </row>
    <row r="559" spans="4:4">
      <c r="D559" s="340"/>
    </row>
    <row r="560" spans="4:4">
      <c r="D560" s="340"/>
    </row>
    <row r="561" spans="4:4">
      <c r="D561" s="340"/>
    </row>
    <row r="562" spans="4:4">
      <c r="D562" s="340"/>
    </row>
    <row r="563" spans="4:4">
      <c r="D563" s="340"/>
    </row>
    <row r="564" spans="4:4">
      <c r="D564" s="340"/>
    </row>
    <row r="565" spans="4:4">
      <c r="D565" s="340"/>
    </row>
    <row r="566" spans="4:4">
      <c r="D566" s="340"/>
    </row>
    <row r="567" spans="4:4">
      <c r="D567" s="340"/>
    </row>
    <row r="568" spans="4:4">
      <c r="D568" s="340"/>
    </row>
    <row r="569" spans="4:4">
      <c r="D569" s="340"/>
    </row>
    <row r="570" spans="4:4">
      <c r="D570" s="340"/>
    </row>
    <row r="571" spans="4:4">
      <c r="D571" s="340"/>
    </row>
    <row r="572" spans="4:4">
      <c r="D572" s="340"/>
    </row>
    <row r="573" spans="4:4">
      <c r="D573" s="340"/>
    </row>
    <row r="574" spans="4:4">
      <c r="D574" s="340"/>
    </row>
    <row r="575" spans="4:4">
      <c r="D575" s="340"/>
    </row>
    <row r="576" spans="4:4">
      <c r="D576" s="340"/>
    </row>
    <row r="577" spans="4:4">
      <c r="D577" s="340"/>
    </row>
    <row r="578" spans="4:4">
      <c r="D578" s="340"/>
    </row>
    <row r="579" spans="4:4">
      <c r="D579" s="340"/>
    </row>
    <row r="580" spans="4:4">
      <c r="D580" s="340"/>
    </row>
    <row r="581" spans="4:4">
      <c r="D581" s="340"/>
    </row>
    <row r="582" spans="4:4">
      <c r="D582" s="340"/>
    </row>
    <row r="583" spans="4:4">
      <c r="D583" s="340"/>
    </row>
    <row r="584" spans="4:4">
      <c r="D584" s="340"/>
    </row>
    <row r="585" spans="4:4">
      <c r="D585" s="340"/>
    </row>
    <row r="586" spans="4:4">
      <c r="D586" s="340"/>
    </row>
    <row r="587" spans="4:4">
      <c r="D587" s="340"/>
    </row>
    <row r="588" spans="4:4">
      <c r="D588" s="340"/>
    </row>
    <row r="589" spans="4:4">
      <c r="D589" s="340"/>
    </row>
    <row r="590" spans="4:4">
      <c r="D590" s="340"/>
    </row>
    <row r="591" spans="4:4">
      <c r="D591" s="340"/>
    </row>
    <row r="592" spans="4:4">
      <c r="D592" s="340"/>
    </row>
    <row r="593" spans="4:4">
      <c r="D593" s="340"/>
    </row>
    <row r="594" spans="4:4">
      <c r="D594" s="340"/>
    </row>
    <row r="595" spans="4:4">
      <c r="D595" s="340"/>
    </row>
    <row r="596" spans="4:4">
      <c r="D596" s="340"/>
    </row>
    <row r="597" spans="4:4">
      <c r="D597" s="340"/>
    </row>
    <row r="598" spans="4:4">
      <c r="D598" s="340"/>
    </row>
    <row r="599" spans="4:4">
      <c r="D599" s="340"/>
    </row>
    <row r="600" spans="4:4">
      <c r="D600" s="340"/>
    </row>
    <row r="601" spans="4:4">
      <c r="D601" s="340"/>
    </row>
    <row r="602" spans="4:4">
      <c r="D602" s="340"/>
    </row>
    <row r="603" spans="4:4">
      <c r="D603" s="340"/>
    </row>
    <row r="604" spans="4:4">
      <c r="D604" s="340"/>
    </row>
    <row r="605" spans="4:4">
      <c r="D605" s="340"/>
    </row>
    <row r="606" spans="4:4">
      <c r="D606" s="340"/>
    </row>
    <row r="607" spans="4:4">
      <c r="D607" s="340"/>
    </row>
    <row r="608" spans="4:4">
      <c r="D608" s="340"/>
    </row>
    <row r="609" spans="4:4">
      <c r="D609" s="340"/>
    </row>
    <row r="610" spans="4:4">
      <c r="D610" s="340"/>
    </row>
    <row r="611" spans="4:4">
      <c r="D611" s="340"/>
    </row>
    <row r="612" spans="4:4">
      <c r="D612" s="340"/>
    </row>
    <row r="613" spans="4:4">
      <c r="D613" s="340"/>
    </row>
    <row r="614" spans="4:4">
      <c r="D614" s="340"/>
    </row>
    <row r="615" spans="4:4">
      <c r="D615" s="340"/>
    </row>
    <row r="616" spans="4:4">
      <c r="D616" s="340"/>
    </row>
    <row r="617" spans="4:4">
      <c r="D617" s="340"/>
    </row>
    <row r="618" spans="4:4">
      <c r="D618" s="340"/>
    </row>
    <row r="619" spans="4:4">
      <c r="D619" s="340"/>
    </row>
    <row r="620" spans="4:4">
      <c r="D620" s="340"/>
    </row>
    <row r="621" spans="4:4">
      <c r="D621" s="340"/>
    </row>
    <row r="622" spans="4:4">
      <c r="D622" s="340"/>
    </row>
    <row r="623" spans="4:4">
      <c r="D623" s="340"/>
    </row>
    <row r="624" spans="4:4">
      <c r="D624" s="340"/>
    </row>
    <row r="625" spans="4:4">
      <c r="D625" s="340"/>
    </row>
    <row r="626" spans="4:4">
      <c r="D626" s="340"/>
    </row>
    <row r="627" spans="4:4">
      <c r="D627" s="340"/>
    </row>
    <row r="628" spans="4:4">
      <c r="D628" s="340"/>
    </row>
    <row r="629" spans="4:4">
      <c r="D629" s="340"/>
    </row>
    <row r="630" spans="4:4">
      <c r="D630" s="340"/>
    </row>
    <row r="631" spans="4:4">
      <c r="D631" s="340"/>
    </row>
    <row r="632" spans="4:4">
      <c r="D632" s="340"/>
    </row>
    <row r="633" spans="4:4">
      <c r="D633" s="340"/>
    </row>
    <row r="634" spans="4:4">
      <c r="D634" s="340"/>
    </row>
    <row r="635" spans="4:4">
      <c r="D635" s="340"/>
    </row>
    <row r="636" spans="4:4">
      <c r="D636" s="340"/>
    </row>
    <row r="637" spans="4:4">
      <c r="D637" s="340"/>
    </row>
    <row r="638" spans="4:4">
      <c r="D638" s="340"/>
    </row>
    <row r="639" spans="4:4">
      <c r="D639" s="340"/>
    </row>
    <row r="640" spans="4:4">
      <c r="D640" s="340"/>
    </row>
    <row r="641" spans="4:4">
      <c r="D641" s="340"/>
    </row>
    <row r="642" spans="4:4">
      <c r="D642" s="340"/>
    </row>
    <row r="643" spans="4:4">
      <c r="D643" s="340"/>
    </row>
    <row r="644" spans="4:4">
      <c r="D644" s="340"/>
    </row>
    <row r="645" spans="4:4">
      <c r="D645" s="340"/>
    </row>
    <row r="646" spans="4:4">
      <c r="D646" s="340"/>
    </row>
    <row r="647" spans="4:4">
      <c r="D647" s="340"/>
    </row>
    <row r="648" spans="4:4">
      <c r="D648" s="340"/>
    </row>
    <row r="649" spans="4:4">
      <c r="D649" s="340"/>
    </row>
    <row r="650" spans="4:4">
      <c r="D650" s="340"/>
    </row>
    <row r="651" spans="4:4">
      <c r="D651" s="340"/>
    </row>
    <row r="652" spans="4:4">
      <c r="D652" s="340"/>
    </row>
    <row r="653" spans="4:4">
      <c r="D653" s="340"/>
    </row>
    <row r="654" spans="4:4">
      <c r="D654" s="340"/>
    </row>
    <row r="655" spans="4:4">
      <c r="D655" s="340"/>
    </row>
    <row r="656" spans="4:4">
      <c r="D656" s="340"/>
    </row>
    <row r="657" spans="4:4">
      <c r="D657" s="340"/>
    </row>
    <row r="658" spans="4:4">
      <c r="D658" s="340"/>
    </row>
    <row r="659" spans="4:4">
      <c r="D659" s="340"/>
    </row>
    <row r="660" spans="4:4">
      <c r="D660" s="340"/>
    </row>
    <row r="661" spans="4:4">
      <c r="D661" s="340"/>
    </row>
    <row r="662" spans="4:4">
      <c r="D662" s="340"/>
    </row>
    <row r="663" spans="4:4">
      <c r="D663" s="340"/>
    </row>
    <row r="664" spans="4:4">
      <c r="D664" s="340"/>
    </row>
    <row r="665" spans="4:4">
      <c r="D665" s="340"/>
    </row>
    <row r="666" spans="4:4">
      <c r="D666" s="340"/>
    </row>
    <row r="667" spans="4:4">
      <c r="D667" s="340"/>
    </row>
    <row r="668" spans="4:4">
      <c r="D668" s="340"/>
    </row>
    <row r="669" spans="4:4">
      <c r="D669" s="340"/>
    </row>
    <row r="670" spans="4:4">
      <c r="D670" s="340"/>
    </row>
    <row r="671" spans="4:4">
      <c r="D671" s="340"/>
    </row>
    <row r="672" spans="4:4">
      <c r="D672" s="340"/>
    </row>
    <row r="673" spans="4:4">
      <c r="D673" s="340"/>
    </row>
    <row r="674" spans="4:4">
      <c r="D674" s="340"/>
    </row>
    <row r="675" spans="4:4">
      <c r="D675" s="340"/>
    </row>
    <row r="676" spans="4:4">
      <c r="D676" s="340"/>
    </row>
    <row r="677" spans="4:4">
      <c r="D677" s="340"/>
    </row>
    <row r="678" spans="4:4">
      <c r="D678" s="340"/>
    </row>
    <row r="679" spans="4:4">
      <c r="D679" s="340"/>
    </row>
    <row r="680" spans="4:4">
      <c r="D680" s="340"/>
    </row>
    <row r="681" spans="4:4">
      <c r="D681" s="340"/>
    </row>
    <row r="682" spans="4:4">
      <c r="D682" s="340"/>
    </row>
    <row r="683" spans="4:4">
      <c r="D683" s="340"/>
    </row>
    <row r="684" spans="4:4">
      <c r="D684" s="340"/>
    </row>
    <row r="685" spans="4:4">
      <c r="D685" s="340"/>
    </row>
    <row r="686" spans="4:4">
      <c r="D686" s="340"/>
    </row>
    <row r="687" spans="4:4">
      <c r="D687" s="340"/>
    </row>
    <row r="688" spans="4:4">
      <c r="D688" s="340"/>
    </row>
    <row r="689" spans="4:4">
      <c r="D689" s="340"/>
    </row>
    <row r="690" spans="4:4">
      <c r="D690" s="340"/>
    </row>
    <row r="691" spans="4:4">
      <c r="D691" s="340"/>
    </row>
    <row r="692" spans="4:4">
      <c r="D692" s="340"/>
    </row>
    <row r="693" spans="4:4">
      <c r="D693" s="340"/>
    </row>
    <row r="694" spans="4:4">
      <c r="D694" s="340"/>
    </row>
    <row r="695" spans="4:4">
      <c r="D695" s="340"/>
    </row>
    <row r="696" spans="4:4">
      <c r="D696" s="340"/>
    </row>
    <row r="697" spans="4:4">
      <c r="D697" s="340"/>
    </row>
    <row r="698" spans="4:4">
      <c r="D698" s="340"/>
    </row>
    <row r="699" spans="4:4">
      <c r="D699" s="340"/>
    </row>
    <row r="700" spans="4:4">
      <c r="D700" s="340"/>
    </row>
    <row r="701" spans="4:4">
      <c r="D701" s="340"/>
    </row>
    <row r="702" spans="4:4">
      <c r="D702" s="340"/>
    </row>
    <row r="703" spans="4:4">
      <c r="D703" s="340"/>
    </row>
    <row r="704" spans="4:4">
      <c r="D704" s="340"/>
    </row>
    <row r="705" spans="4:4">
      <c r="D705" s="340"/>
    </row>
    <row r="706" spans="4:4">
      <c r="D706" s="340"/>
    </row>
    <row r="707" spans="4:4">
      <c r="D707" s="340"/>
    </row>
    <row r="708" spans="4:4">
      <c r="D708" s="340"/>
    </row>
    <row r="709" spans="4:4">
      <c r="D709" s="340"/>
    </row>
    <row r="710" spans="4:4">
      <c r="D710" s="340"/>
    </row>
    <row r="711" spans="4:4">
      <c r="D711" s="340"/>
    </row>
    <row r="712" spans="4:4">
      <c r="D712" s="340"/>
    </row>
    <row r="713" spans="4:4">
      <c r="D713" s="340"/>
    </row>
    <row r="714" spans="4:4">
      <c r="D714" s="340"/>
    </row>
    <row r="715" spans="4:4">
      <c r="D715" s="340"/>
    </row>
    <row r="716" spans="4:4">
      <c r="D716" s="340"/>
    </row>
    <row r="717" spans="4:4">
      <c r="D717" s="340"/>
    </row>
    <row r="718" spans="4:4">
      <c r="D718" s="340"/>
    </row>
    <row r="719" spans="4:4">
      <c r="D719" s="340"/>
    </row>
    <row r="720" spans="4:4">
      <c r="D720" s="340"/>
    </row>
    <row r="721" spans="4:4">
      <c r="D721" s="340"/>
    </row>
    <row r="722" spans="4:4">
      <c r="D722" s="340"/>
    </row>
    <row r="723" spans="4:4">
      <c r="D723" s="340"/>
    </row>
    <row r="724" spans="4:4">
      <c r="D724" s="340"/>
    </row>
    <row r="725" spans="4:4">
      <c r="D725" s="340"/>
    </row>
    <row r="726" spans="4:4">
      <c r="D726" s="340"/>
    </row>
    <row r="727" spans="4:4">
      <c r="D727" s="340"/>
    </row>
    <row r="728" spans="4:4">
      <c r="D728" s="340"/>
    </row>
    <row r="729" spans="4:4">
      <c r="D729" s="340"/>
    </row>
    <row r="730" spans="4:4">
      <c r="D730" s="340"/>
    </row>
    <row r="731" spans="4:4">
      <c r="D731" s="340"/>
    </row>
    <row r="732" spans="4:4">
      <c r="D732" s="340"/>
    </row>
    <row r="733" spans="4:4">
      <c r="D733" s="340"/>
    </row>
    <row r="734" spans="4:4">
      <c r="D734" s="340"/>
    </row>
    <row r="735" spans="4:4">
      <c r="D735" s="340"/>
    </row>
    <row r="736" spans="4:4">
      <c r="D736" s="340"/>
    </row>
    <row r="737" spans="4:4">
      <c r="D737" s="340"/>
    </row>
    <row r="738" spans="4:4">
      <c r="D738" s="340"/>
    </row>
    <row r="739" spans="4:4">
      <c r="D739" s="340"/>
    </row>
    <row r="740" spans="4:4">
      <c r="D740" s="340"/>
    </row>
    <row r="741" spans="4:4">
      <c r="D741" s="340"/>
    </row>
    <row r="742" spans="4:4">
      <c r="D742" s="340"/>
    </row>
    <row r="743" spans="4:4">
      <c r="D743" s="340"/>
    </row>
    <row r="744" spans="4:4">
      <c r="D744" s="340"/>
    </row>
    <row r="745" spans="4:4">
      <c r="D745" s="340"/>
    </row>
    <row r="746" spans="4:4">
      <c r="D746" s="340"/>
    </row>
    <row r="747" spans="4:4">
      <c r="D747" s="340"/>
    </row>
    <row r="748" spans="4:4">
      <c r="D748" s="340"/>
    </row>
    <row r="749" spans="4:4">
      <c r="D749" s="340"/>
    </row>
    <row r="750" spans="4:4">
      <c r="D750" s="340"/>
    </row>
    <row r="751" spans="4:4">
      <c r="D751" s="340"/>
    </row>
    <row r="752" spans="4:4">
      <c r="D752" s="340"/>
    </row>
    <row r="753" spans="4:4">
      <c r="D753" s="340"/>
    </row>
    <row r="754" spans="4:4">
      <c r="D754" s="340"/>
    </row>
    <row r="755" spans="4:4">
      <c r="D755" s="340"/>
    </row>
    <row r="756" spans="4:4">
      <c r="D756" s="340"/>
    </row>
    <row r="757" spans="4:4">
      <c r="D757" s="340"/>
    </row>
    <row r="758" spans="4:4">
      <c r="D758" s="340"/>
    </row>
    <row r="759" spans="4:4">
      <c r="D759" s="340"/>
    </row>
    <row r="760" spans="4:4">
      <c r="D760" s="340"/>
    </row>
    <row r="761" spans="4:4">
      <c r="D761" s="340"/>
    </row>
    <row r="762" spans="4:4">
      <c r="D762" s="340"/>
    </row>
    <row r="763" spans="4:4">
      <c r="D763" s="340"/>
    </row>
    <row r="764" spans="4:4">
      <c r="D764" s="340"/>
    </row>
    <row r="765" spans="4:4">
      <c r="D765" s="340"/>
    </row>
    <row r="766" spans="4:4">
      <c r="D766" s="340"/>
    </row>
    <row r="767" spans="4:4">
      <c r="D767" s="340"/>
    </row>
    <row r="768" spans="4:4">
      <c r="D768" s="340"/>
    </row>
    <row r="769" spans="4:4">
      <c r="D769" s="340"/>
    </row>
    <row r="770" spans="4:4">
      <c r="D770" s="340"/>
    </row>
    <row r="771" spans="4:4">
      <c r="D771" s="340"/>
    </row>
    <row r="772" spans="4:4">
      <c r="D772" s="340"/>
    </row>
    <row r="773" spans="4:4">
      <c r="D773" s="340"/>
    </row>
    <row r="774" spans="4:4">
      <c r="D774" s="340"/>
    </row>
    <row r="775" spans="4:4">
      <c r="D775" s="340"/>
    </row>
    <row r="776" spans="4:4">
      <c r="D776" s="340"/>
    </row>
    <row r="777" spans="4:4">
      <c r="D777" s="340"/>
    </row>
    <row r="778" spans="4:4">
      <c r="D778" s="340"/>
    </row>
    <row r="779" spans="4:4">
      <c r="D779" s="340"/>
    </row>
    <row r="780" spans="4:4">
      <c r="D780" s="340"/>
    </row>
    <row r="781" spans="4:4">
      <c r="D781" s="340"/>
    </row>
    <row r="782" spans="4:4">
      <c r="D782" s="340"/>
    </row>
    <row r="783" spans="4:4">
      <c r="D783" s="340"/>
    </row>
    <row r="784" spans="4:4">
      <c r="D784" s="340"/>
    </row>
    <row r="785" spans="4:4">
      <c r="D785" s="340"/>
    </row>
    <row r="786" spans="4:4">
      <c r="D786" s="340"/>
    </row>
    <row r="787" spans="4:4">
      <c r="D787" s="340"/>
    </row>
    <row r="788" spans="4:4">
      <c r="D788" s="340"/>
    </row>
    <row r="789" spans="4:4">
      <c r="D789" s="340"/>
    </row>
    <row r="790" spans="4:4">
      <c r="D790" s="340"/>
    </row>
    <row r="791" spans="4:4">
      <c r="D791" s="340"/>
    </row>
    <row r="792" spans="4:4">
      <c r="D792" s="340"/>
    </row>
    <row r="793" spans="4:4">
      <c r="D793" s="340"/>
    </row>
    <row r="794" spans="4:4">
      <c r="D794" s="340"/>
    </row>
    <row r="795" spans="4:4">
      <c r="D795" s="340"/>
    </row>
    <row r="796" spans="4:4">
      <c r="D796" s="340"/>
    </row>
    <row r="797" spans="4:4">
      <c r="D797" s="340"/>
    </row>
    <row r="798" spans="4:4">
      <c r="D798" s="340"/>
    </row>
    <row r="799" spans="4:4">
      <c r="D799" s="340"/>
    </row>
    <row r="800" spans="4:4">
      <c r="D800" s="340"/>
    </row>
    <row r="801" spans="4:4">
      <c r="D801" s="340"/>
    </row>
    <row r="802" spans="4:4">
      <c r="D802" s="340"/>
    </row>
    <row r="803" spans="4:4">
      <c r="D803" s="340"/>
    </row>
    <row r="804" spans="4:4">
      <c r="D804" s="340"/>
    </row>
    <row r="805" spans="4:4">
      <c r="D805" s="340"/>
    </row>
    <row r="806" spans="4:4">
      <c r="D806" s="340"/>
    </row>
    <row r="807" spans="4:4">
      <c r="D807" s="340"/>
    </row>
    <row r="808" spans="4:4">
      <c r="D808" s="340"/>
    </row>
    <row r="809" spans="4:4">
      <c r="D809" s="340"/>
    </row>
    <row r="810" spans="4:4">
      <c r="D810" s="340"/>
    </row>
    <row r="811" spans="4:4">
      <c r="D811" s="340"/>
    </row>
    <row r="812" spans="4:4">
      <c r="D812" s="340"/>
    </row>
    <row r="813" spans="4:4">
      <c r="D813" s="340"/>
    </row>
    <row r="814" spans="4:4">
      <c r="D814" s="340"/>
    </row>
    <row r="815" spans="4:4">
      <c r="D815" s="340"/>
    </row>
    <row r="816" spans="4:4">
      <c r="D816" s="340"/>
    </row>
    <row r="817" spans="4:4">
      <c r="D817" s="340"/>
    </row>
    <row r="818" spans="4:4">
      <c r="D818" s="340"/>
    </row>
    <row r="819" spans="4:4">
      <c r="D819" s="340"/>
    </row>
    <row r="820" spans="4:4">
      <c r="D820" s="340"/>
    </row>
    <row r="821" spans="4:4">
      <c r="D821" s="340"/>
    </row>
    <row r="822" spans="4:4">
      <c r="D822" s="340"/>
    </row>
    <row r="823" spans="4:4">
      <c r="D823" s="340"/>
    </row>
    <row r="824" spans="4:4">
      <c r="D824" s="340"/>
    </row>
    <row r="825" spans="4:4">
      <c r="D825" s="340"/>
    </row>
    <row r="826" spans="4:4">
      <c r="D826" s="340"/>
    </row>
    <row r="827" spans="4:4">
      <c r="D827" s="340"/>
    </row>
    <row r="828" spans="4:4">
      <c r="D828" s="340"/>
    </row>
    <row r="829" spans="4:4">
      <c r="D829" s="340"/>
    </row>
    <row r="830" spans="4:4">
      <c r="D830" s="340"/>
    </row>
    <row r="831" spans="4:4">
      <c r="D831" s="340"/>
    </row>
    <row r="832" spans="4:4">
      <c r="D832" s="340"/>
    </row>
    <row r="833" spans="4:4">
      <c r="D833" s="340"/>
    </row>
    <row r="834" spans="4:4">
      <c r="D834" s="340"/>
    </row>
    <row r="835" spans="4:4">
      <c r="D835" s="340"/>
    </row>
    <row r="836" spans="4:4">
      <c r="D836" s="340"/>
    </row>
    <row r="837" spans="4:4">
      <c r="D837" s="340"/>
    </row>
    <row r="838" spans="4:4">
      <c r="D838" s="340"/>
    </row>
    <row r="839" spans="4:4">
      <c r="D839" s="340"/>
    </row>
    <row r="840" spans="4:4">
      <c r="D840" s="340"/>
    </row>
    <row r="841" spans="4:4">
      <c r="D841" s="340"/>
    </row>
    <row r="842" spans="4:4">
      <c r="D842" s="340"/>
    </row>
    <row r="843" spans="4:4">
      <c r="D843" s="340"/>
    </row>
    <row r="844" spans="4:4">
      <c r="D844" s="340"/>
    </row>
    <row r="845" spans="4:4">
      <c r="D845" s="340"/>
    </row>
    <row r="846" spans="4:4">
      <c r="D846" s="340"/>
    </row>
    <row r="847" spans="4:4">
      <c r="D847" s="340"/>
    </row>
    <row r="848" spans="4:4">
      <c r="D848" s="340"/>
    </row>
    <row r="849" spans="4:4">
      <c r="D849" s="340"/>
    </row>
    <row r="850" spans="4:4">
      <c r="D850" s="340"/>
    </row>
    <row r="851" spans="4:4">
      <c r="D851" s="340"/>
    </row>
    <row r="852" spans="4:4">
      <c r="D852" s="340"/>
    </row>
    <row r="853" spans="4:4">
      <c r="D853" s="340"/>
    </row>
    <row r="854" spans="4:4">
      <c r="D854" s="340"/>
    </row>
    <row r="855" spans="4:4">
      <c r="D855" s="340"/>
    </row>
    <row r="856" spans="4:4">
      <c r="D856" s="340"/>
    </row>
    <row r="857" spans="4:4">
      <c r="D857" s="340"/>
    </row>
    <row r="858" spans="4:4">
      <c r="D858" s="340"/>
    </row>
    <row r="859" spans="4:4">
      <c r="D859" s="340"/>
    </row>
    <row r="860" spans="4:4">
      <c r="D860" s="340"/>
    </row>
    <row r="861" spans="4:4">
      <c r="D861" s="340"/>
    </row>
    <row r="862" spans="4:4">
      <c r="D862" s="340"/>
    </row>
    <row r="863" spans="4:4">
      <c r="D863" s="340"/>
    </row>
    <row r="864" spans="4:4">
      <c r="D864" s="340"/>
    </row>
    <row r="865" spans="4:4">
      <c r="D865" s="340"/>
    </row>
    <row r="866" spans="4:4">
      <c r="D866" s="340"/>
    </row>
    <row r="867" spans="4:4">
      <c r="D867" s="340"/>
    </row>
    <row r="868" spans="4:4">
      <c r="D868" s="340"/>
    </row>
    <row r="869" spans="4:4">
      <c r="D869" s="340"/>
    </row>
    <row r="870" spans="4:4">
      <c r="D870" s="340"/>
    </row>
    <row r="871" spans="4:4">
      <c r="D871" s="340"/>
    </row>
    <row r="872" spans="4:4">
      <c r="D872" s="340"/>
    </row>
    <row r="873" spans="4:4">
      <c r="D873" s="340"/>
    </row>
    <row r="874" spans="4:4">
      <c r="D874" s="340"/>
    </row>
    <row r="875" spans="4:4">
      <c r="D875" s="340"/>
    </row>
    <row r="876" spans="4:4">
      <c r="D876" s="340"/>
    </row>
    <row r="877" spans="4:4">
      <c r="D877" s="340"/>
    </row>
    <row r="878" spans="4:4">
      <c r="D878" s="340"/>
    </row>
    <row r="879" spans="4:4">
      <c r="D879" s="340"/>
    </row>
    <row r="880" spans="4:4">
      <c r="D880" s="340"/>
    </row>
    <row r="881" spans="4:4">
      <c r="D881" s="340"/>
    </row>
    <row r="882" spans="4:4">
      <c r="D882" s="340"/>
    </row>
    <row r="883" spans="4:4">
      <c r="D883" s="340"/>
    </row>
    <row r="884" spans="4:4">
      <c r="D884" s="340"/>
    </row>
    <row r="885" spans="4:4">
      <c r="D885" s="340"/>
    </row>
    <row r="886" spans="4:4">
      <c r="D886" s="340"/>
    </row>
    <row r="887" spans="4:4">
      <c r="D887" s="340"/>
    </row>
    <row r="888" spans="4:4">
      <c r="D888" s="340"/>
    </row>
    <row r="889" spans="4:4">
      <c r="D889" s="340"/>
    </row>
    <row r="890" spans="4:4">
      <c r="D890" s="340"/>
    </row>
    <row r="891" spans="4:4">
      <c r="D891" s="340"/>
    </row>
    <row r="892" spans="4:4">
      <c r="D892" s="340"/>
    </row>
    <row r="893" spans="4:4">
      <c r="D893" s="340"/>
    </row>
    <row r="894" spans="4:4">
      <c r="D894" s="340"/>
    </row>
    <row r="895" spans="4:4">
      <c r="D895" s="340"/>
    </row>
    <row r="896" spans="4:4">
      <c r="D896" s="340"/>
    </row>
    <row r="897" spans="4:4">
      <c r="D897" s="340"/>
    </row>
    <row r="898" spans="4:4">
      <c r="D898" s="340"/>
    </row>
    <row r="899" spans="4:4">
      <c r="D899" s="340"/>
    </row>
    <row r="900" spans="4:4">
      <c r="D900" s="340"/>
    </row>
    <row r="901" spans="4:4">
      <c r="D901" s="340"/>
    </row>
    <row r="902" spans="4:4">
      <c r="D902" s="340"/>
    </row>
    <row r="903" spans="4:4">
      <c r="D903" s="340"/>
    </row>
    <row r="904" spans="4:4">
      <c r="D904" s="340"/>
    </row>
    <row r="905" spans="4:4">
      <c r="D905" s="340"/>
    </row>
    <row r="906" spans="4:4">
      <c r="D906" s="340"/>
    </row>
    <row r="907" spans="4:4">
      <c r="D907" s="340"/>
    </row>
    <row r="908" spans="4:4">
      <c r="D908" s="340"/>
    </row>
    <row r="909" spans="4:4">
      <c r="D909" s="340"/>
    </row>
    <row r="910" spans="4:4">
      <c r="D910" s="340"/>
    </row>
    <row r="911" spans="4:4">
      <c r="D911" s="340"/>
    </row>
    <row r="912" spans="4:4">
      <c r="D912" s="340"/>
    </row>
    <row r="913" spans="4:4">
      <c r="D913" s="340"/>
    </row>
    <row r="914" spans="4:4">
      <c r="D914" s="340"/>
    </row>
    <row r="915" spans="4:4">
      <c r="D915" s="340"/>
    </row>
    <row r="916" spans="4:4">
      <c r="D916" s="340"/>
    </row>
    <row r="917" spans="4:4">
      <c r="D917" s="340"/>
    </row>
    <row r="918" spans="4:4">
      <c r="D918" s="340"/>
    </row>
    <row r="919" spans="4:4">
      <c r="D919" s="340"/>
    </row>
    <row r="920" spans="4:4">
      <c r="D920" s="340"/>
    </row>
    <row r="921" spans="4:4">
      <c r="D921" s="340"/>
    </row>
    <row r="922" spans="4:4">
      <c r="D922" s="340"/>
    </row>
    <row r="923" spans="4:4">
      <c r="D923" s="340"/>
    </row>
    <row r="924" spans="4:4">
      <c r="D924" s="340"/>
    </row>
    <row r="925" spans="4:4">
      <c r="D925" s="340"/>
    </row>
    <row r="926" spans="4:4">
      <c r="D926" s="340"/>
    </row>
    <row r="927" spans="4:4">
      <c r="D927" s="340"/>
    </row>
    <row r="928" spans="4:4">
      <c r="D928" s="340"/>
    </row>
    <row r="929" spans="4:4">
      <c r="D929" s="340"/>
    </row>
    <row r="930" spans="4:4">
      <c r="D930" s="340"/>
    </row>
    <row r="931" spans="4:4">
      <c r="D931" s="340"/>
    </row>
    <row r="932" spans="4:4">
      <c r="D932" s="340"/>
    </row>
    <row r="933" spans="4:4">
      <c r="D933" s="340"/>
    </row>
    <row r="934" spans="4:4">
      <c r="D934" s="340"/>
    </row>
    <row r="935" spans="4:4">
      <c r="D935" s="340"/>
    </row>
    <row r="936" spans="4:4">
      <c r="D936" s="340"/>
    </row>
    <row r="937" spans="4:4">
      <c r="D937" s="340"/>
    </row>
    <row r="938" spans="4:4">
      <c r="D938" s="340"/>
    </row>
    <row r="939" spans="4:4">
      <c r="D939" s="340"/>
    </row>
    <row r="940" spans="4:4">
      <c r="D940" s="340"/>
    </row>
    <row r="941" spans="4:4">
      <c r="D941" s="340"/>
    </row>
    <row r="942" spans="4:4">
      <c r="D942" s="340"/>
    </row>
    <row r="943" spans="4:4">
      <c r="D943" s="340"/>
    </row>
    <row r="944" spans="4:4">
      <c r="D944" s="340"/>
    </row>
    <row r="945" spans="4:4">
      <c r="D945" s="340"/>
    </row>
    <row r="946" spans="4:4">
      <c r="D946" s="340"/>
    </row>
    <row r="947" spans="4:4">
      <c r="D947" s="340"/>
    </row>
    <row r="948" spans="4:4">
      <c r="D948" s="340"/>
    </row>
    <row r="949" spans="4:4">
      <c r="D949" s="340"/>
    </row>
    <row r="950" spans="4:4">
      <c r="D950" s="340"/>
    </row>
    <row r="951" spans="4:4">
      <c r="D951" s="340"/>
    </row>
    <row r="952" spans="4:4">
      <c r="D952" s="340"/>
    </row>
    <row r="953" spans="4:4">
      <c r="D953" s="340"/>
    </row>
    <row r="954" spans="4:4">
      <c r="D954" s="340"/>
    </row>
    <row r="955" spans="4:4">
      <c r="D955" s="340"/>
    </row>
    <row r="956" spans="4:4">
      <c r="D956" s="340"/>
    </row>
    <row r="957" spans="4:4">
      <c r="D957" s="340"/>
    </row>
    <row r="958" spans="4:4">
      <c r="D958" s="340"/>
    </row>
    <row r="959" spans="4:4">
      <c r="D959" s="340"/>
    </row>
    <row r="960" spans="4:4">
      <c r="D960" s="340"/>
    </row>
    <row r="961" spans="4:4">
      <c r="D961" s="340"/>
    </row>
    <row r="962" spans="4:4">
      <c r="D962" s="340"/>
    </row>
    <row r="963" spans="4:4">
      <c r="D963" s="340"/>
    </row>
    <row r="964" spans="4:4">
      <c r="D964" s="340"/>
    </row>
    <row r="965" spans="4:4">
      <c r="D965" s="340"/>
    </row>
    <row r="966" spans="4:4">
      <c r="D966" s="340"/>
    </row>
    <row r="967" spans="4:4">
      <c r="D967" s="340"/>
    </row>
    <row r="968" spans="4:4">
      <c r="D968" s="340"/>
    </row>
    <row r="969" spans="4:4">
      <c r="D969" s="340"/>
    </row>
    <row r="970" spans="4:4">
      <c r="D970" s="340"/>
    </row>
    <row r="971" spans="4:4">
      <c r="D971" s="340"/>
    </row>
    <row r="972" spans="4:4">
      <c r="D972" s="340"/>
    </row>
    <row r="973" spans="4:4">
      <c r="D973" s="340"/>
    </row>
    <row r="974" spans="4:4">
      <c r="D974" s="340"/>
    </row>
    <row r="975" spans="4:4">
      <c r="D975" s="340"/>
    </row>
    <row r="976" spans="4:4">
      <c r="D976" s="340"/>
    </row>
    <row r="977" spans="4:4">
      <c r="D977" s="340"/>
    </row>
    <row r="978" spans="4:4">
      <c r="D978" s="340"/>
    </row>
    <row r="979" spans="4:4">
      <c r="D979" s="340"/>
    </row>
    <row r="980" spans="4:4">
      <c r="D980" s="340"/>
    </row>
    <row r="981" spans="4:4">
      <c r="D981" s="340"/>
    </row>
    <row r="982" spans="4:4">
      <c r="D982" s="340"/>
    </row>
    <row r="983" spans="4:4">
      <c r="D983" s="340"/>
    </row>
    <row r="984" spans="4:4">
      <c r="D984" s="340"/>
    </row>
    <row r="985" spans="4:4">
      <c r="D985" s="340"/>
    </row>
    <row r="986" spans="4:4">
      <c r="D986" s="340"/>
    </row>
    <row r="987" spans="4:4">
      <c r="D987" s="340"/>
    </row>
    <row r="988" spans="4:4">
      <c r="D988" s="340"/>
    </row>
    <row r="989" spans="4:4">
      <c r="D989" s="340"/>
    </row>
    <row r="990" spans="4:4">
      <c r="D990" s="340"/>
    </row>
    <row r="991" spans="4:4">
      <c r="D991" s="340"/>
    </row>
    <row r="992" spans="4:4">
      <c r="D992" s="340"/>
    </row>
    <row r="993" spans="4:4">
      <c r="D993" s="340"/>
    </row>
    <row r="994" spans="4:4">
      <c r="D994" s="340"/>
    </row>
    <row r="995" spans="4:4">
      <c r="D995" s="340"/>
    </row>
    <row r="996" spans="4:4">
      <c r="D996" s="340"/>
    </row>
    <row r="997" spans="4:4">
      <c r="D997" s="340"/>
    </row>
    <row r="998" spans="4:4">
      <c r="D998" s="340"/>
    </row>
    <row r="999" spans="4:4">
      <c r="D999" s="340"/>
    </row>
    <row r="1000" spans="4:4">
      <c r="D1000" s="340"/>
    </row>
    <row r="1001" spans="4:4">
      <c r="D1001" s="340"/>
    </row>
    <row r="1002" spans="4:4">
      <c r="D1002" s="340"/>
    </row>
    <row r="1003" spans="4:4">
      <c r="D1003" s="340"/>
    </row>
    <row r="1004" spans="4:4">
      <c r="D1004" s="340"/>
    </row>
    <row r="1005" spans="4:4">
      <c r="D1005" s="340"/>
    </row>
    <row r="1006" spans="4:4">
      <c r="D1006" s="340"/>
    </row>
    <row r="1007" spans="4:4">
      <c r="D1007" s="340"/>
    </row>
    <row r="1008" spans="4:4">
      <c r="D1008" s="340"/>
    </row>
    <row r="1009" spans="4:4">
      <c r="D1009" s="340"/>
    </row>
    <row r="1010" spans="4:4">
      <c r="D1010" s="340"/>
    </row>
    <row r="1011" spans="4:4">
      <c r="D1011" s="340"/>
    </row>
    <row r="1012" spans="4:4">
      <c r="D1012" s="340"/>
    </row>
    <row r="1013" spans="4:4">
      <c r="D1013" s="340"/>
    </row>
    <row r="1014" spans="4:4">
      <c r="D1014" s="340"/>
    </row>
    <row r="1015" spans="4:4">
      <c r="D1015" s="340"/>
    </row>
    <row r="1016" spans="4:4">
      <c r="D1016" s="340"/>
    </row>
    <row r="1017" spans="4:4">
      <c r="D1017" s="340"/>
    </row>
    <row r="1018" spans="4:4">
      <c r="D1018" s="340"/>
    </row>
    <row r="1019" spans="4:4">
      <c r="D1019" s="340"/>
    </row>
    <row r="1020" spans="4:4">
      <c r="D1020" s="340"/>
    </row>
    <row r="1021" spans="4:4">
      <c r="D1021" s="340"/>
    </row>
    <row r="1022" spans="4:4">
      <c r="D1022" s="340"/>
    </row>
    <row r="1023" spans="4:4">
      <c r="D1023" s="340"/>
    </row>
    <row r="1024" spans="4:4">
      <c r="D1024" s="340"/>
    </row>
    <row r="1025" spans="4:4">
      <c r="D1025" s="340"/>
    </row>
    <row r="1026" spans="4:4">
      <c r="D1026" s="340"/>
    </row>
    <row r="1027" spans="4:4">
      <c r="D1027" s="340"/>
    </row>
    <row r="1028" spans="4:4">
      <c r="D1028" s="340"/>
    </row>
    <row r="1029" spans="4:4">
      <c r="D1029" s="340"/>
    </row>
    <row r="1030" spans="4:4">
      <c r="D1030" s="340"/>
    </row>
    <row r="1031" spans="4:4">
      <c r="D1031" s="340"/>
    </row>
    <row r="1032" spans="4:4">
      <c r="D1032" s="340"/>
    </row>
    <row r="1033" spans="4:4">
      <c r="D1033" s="340"/>
    </row>
    <row r="1034" spans="4:4">
      <c r="D1034" s="340"/>
    </row>
    <row r="1035" spans="4:4">
      <c r="D1035" s="340"/>
    </row>
    <row r="1036" spans="4:4">
      <c r="D1036" s="340"/>
    </row>
    <row r="1037" spans="4:4">
      <c r="D1037" s="340"/>
    </row>
    <row r="1038" spans="4:4">
      <c r="D1038" s="340"/>
    </row>
    <row r="1039" spans="4:4">
      <c r="D1039" s="340"/>
    </row>
    <row r="1040" spans="4:4">
      <c r="D1040" s="340"/>
    </row>
    <row r="1041" spans="4:4">
      <c r="D1041" s="340"/>
    </row>
    <row r="1042" spans="4:4">
      <c r="D1042" s="340"/>
    </row>
    <row r="1043" spans="4:4">
      <c r="D1043" s="340"/>
    </row>
    <row r="1044" spans="4:4">
      <c r="D1044" s="340"/>
    </row>
    <row r="1045" spans="4:4">
      <c r="D1045" s="340"/>
    </row>
    <row r="1046" spans="4:4">
      <c r="D1046" s="340"/>
    </row>
    <row r="1047" spans="4:4">
      <c r="D1047" s="340"/>
    </row>
    <row r="1048" spans="4:4">
      <c r="D1048" s="340"/>
    </row>
    <row r="1049" spans="4:4">
      <c r="D1049" s="340"/>
    </row>
    <row r="1050" spans="4:4">
      <c r="D1050" s="340"/>
    </row>
    <row r="1051" spans="4:4">
      <c r="D1051" s="340"/>
    </row>
    <row r="1052" spans="4:4">
      <c r="D1052" s="340"/>
    </row>
    <row r="1053" spans="4:4">
      <c r="D1053" s="340"/>
    </row>
    <row r="1054" spans="4:4">
      <c r="D1054" s="340"/>
    </row>
    <row r="1055" spans="4:4">
      <c r="D1055" s="340"/>
    </row>
    <row r="1056" spans="4:4">
      <c r="D1056" s="340"/>
    </row>
    <row r="1057" spans="4:4">
      <c r="D1057" s="340"/>
    </row>
    <row r="1058" spans="4:4">
      <c r="D1058" s="340"/>
    </row>
    <row r="1059" spans="4:4">
      <c r="D1059" s="340"/>
    </row>
    <row r="1060" spans="4:4">
      <c r="D1060" s="340"/>
    </row>
    <row r="1061" spans="4:4">
      <c r="D1061" s="340"/>
    </row>
    <row r="1062" spans="4:4">
      <c r="D1062" s="340"/>
    </row>
    <row r="1063" spans="4:4">
      <c r="D1063" s="340"/>
    </row>
    <row r="1064" spans="4:4">
      <c r="D1064" s="340"/>
    </row>
    <row r="1065" spans="4:4">
      <c r="D1065" s="340"/>
    </row>
    <row r="1066" spans="4:4">
      <c r="D1066" s="340"/>
    </row>
    <row r="1067" spans="4:4">
      <c r="D1067" s="340"/>
    </row>
    <row r="1068" spans="4:4">
      <c r="D1068" s="340"/>
    </row>
    <row r="1069" spans="4:4">
      <c r="D1069" s="340"/>
    </row>
    <row r="1070" spans="4:4">
      <c r="D1070" s="340"/>
    </row>
    <row r="1071" spans="4:4">
      <c r="D1071" s="340"/>
    </row>
    <row r="1072" spans="4:4">
      <c r="D1072" s="340"/>
    </row>
    <row r="1073" spans="4:4">
      <c r="D1073" s="340"/>
    </row>
    <row r="1074" spans="4:4">
      <c r="D1074" s="340"/>
    </row>
    <row r="1075" spans="4:4">
      <c r="D1075" s="340"/>
    </row>
    <row r="1076" spans="4:4">
      <c r="D1076" s="340"/>
    </row>
    <row r="1077" spans="4:4">
      <c r="D1077" s="340"/>
    </row>
    <row r="1078" spans="4:4">
      <c r="D1078" s="340"/>
    </row>
    <row r="1079" spans="4:4">
      <c r="D1079" s="340"/>
    </row>
    <row r="1080" spans="4:4">
      <c r="D1080" s="340"/>
    </row>
    <row r="1081" spans="4:4">
      <c r="D1081" s="340"/>
    </row>
    <row r="1082" spans="4:4">
      <c r="D1082" s="340"/>
    </row>
    <row r="1083" spans="4:4">
      <c r="D1083" s="340"/>
    </row>
    <row r="1084" spans="4:4">
      <c r="D1084" s="340"/>
    </row>
    <row r="1085" spans="4:4">
      <c r="D1085" s="340"/>
    </row>
    <row r="1086" spans="4:4">
      <c r="D1086" s="340"/>
    </row>
    <row r="1087" spans="4:4">
      <c r="D1087" s="340"/>
    </row>
    <row r="1088" spans="4:4">
      <c r="D1088" s="340"/>
    </row>
    <row r="1089" spans="4:4">
      <c r="D1089" s="340"/>
    </row>
    <row r="1090" spans="4:4">
      <c r="D1090" s="340"/>
    </row>
    <row r="1091" spans="4:4">
      <c r="D1091" s="340"/>
    </row>
    <row r="1092" spans="4:4">
      <c r="D1092" s="340"/>
    </row>
    <row r="1093" spans="4:4">
      <c r="D1093" s="340"/>
    </row>
    <row r="1094" spans="4:4">
      <c r="D1094" s="340"/>
    </row>
    <row r="1095" spans="4:4">
      <c r="D1095" s="340"/>
    </row>
    <row r="1096" spans="4:4">
      <c r="D1096" s="340"/>
    </row>
    <row r="1097" spans="4:4">
      <c r="D1097" s="340"/>
    </row>
    <row r="1098" spans="4:4">
      <c r="D1098" s="340"/>
    </row>
    <row r="1099" spans="4:4">
      <c r="D1099" s="340"/>
    </row>
    <row r="1100" spans="4:4">
      <c r="D1100" s="340"/>
    </row>
    <row r="1101" spans="4:4">
      <c r="D1101" s="340"/>
    </row>
    <row r="1102" spans="4:4">
      <c r="D1102" s="340"/>
    </row>
    <row r="1103" spans="4:4">
      <c r="D1103" s="340"/>
    </row>
    <row r="1104" spans="4:4">
      <c r="D1104" s="340"/>
    </row>
    <row r="1105" spans="4:4">
      <c r="D1105" s="340"/>
    </row>
    <row r="1106" spans="4:4">
      <c r="D1106" s="340"/>
    </row>
    <row r="1107" spans="4:4">
      <c r="D1107" s="340"/>
    </row>
    <row r="1108" spans="4:4">
      <c r="D1108" s="340"/>
    </row>
    <row r="1109" spans="4:4">
      <c r="D1109" s="340"/>
    </row>
    <row r="1110" spans="4:4">
      <c r="D1110" s="340"/>
    </row>
    <row r="1111" spans="4:4">
      <c r="D1111" s="340"/>
    </row>
    <row r="1112" spans="4:4">
      <c r="D1112" s="340"/>
    </row>
    <row r="1113" spans="4:4">
      <c r="D1113" s="340"/>
    </row>
    <row r="1114" spans="4:4">
      <c r="D1114" s="340"/>
    </row>
    <row r="1115" spans="4:4">
      <c r="D1115" s="340"/>
    </row>
    <row r="1116" spans="4:4">
      <c r="D1116" s="340"/>
    </row>
    <row r="1117" spans="4:4">
      <c r="D1117" s="340"/>
    </row>
    <row r="1118" spans="4:4">
      <c r="D1118" s="340"/>
    </row>
    <row r="1119" spans="4:4">
      <c r="D1119" s="340"/>
    </row>
    <row r="1120" spans="4:4">
      <c r="D1120" s="340"/>
    </row>
    <row r="1121" spans="4:4">
      <c r="D1121" s="340"/>
    </row>
    <row r="1122" spans="4:4">
      <c r="D1122" s="340"/>
    </row>
    <row r="1123" spans="4:4">
      <c r="D1123" s="340"/>
    </row>
    <row r="1124" spans="4:4">
      <c r="D1124" s="340"/>
    </row>
    <row r="1125" spans="4:4">
      <c r="D1125" s="340"/>
    </row>
    <row r="1126" spans="4:4">
      <c r="D1126" s="340"/>
    </row>
    <row r="1127" spans="4:4">
      <c r="D1127" s="340"/>
    </row>
    <row r="1128" spans="4:4">
      <c r="D1128" s="340"/>
    </row>
    <row r="1129" spans="4:4">
      <c r="D1129" s="340"/>
    </row>
    <row r="1130" spans="4:4">
      <c r="D1130" s="340"/>
    </row>
    <row r="1131" spans="4:4">
      <c r="D1131" s="340"/>
    </row>
    <row r="1132" spans="4:4">
      <c r="D1132" s="340"/>
    </row>
    <row r="1133" spans="4:4">
      <c r="D1133" s="340"/>
    </row>
    <row r="1134" spans="4:4">
      <c r="D1134" s="340"/>
    </row>
    <row r="1135" spans="4:4">
      <c r="D1135" s="340"/>
    </row>
    <row r="1136" spans="4:4">
      <c r="D1136" s="340"/>
    </row>
    <row r="1137" spans="4:4">
      <c r="D1137" s="340"/>
    </row>
    <row r="1138" spans="4:4">
      <c r="D1138" s="340"/>
    </row>
    <row r="1139" spans="4:4">
      <c r="D1139" s="340"/>
    </row>
    <row r="1140" spans="4:4">
      <c r="D1140" s="340"/>
    </row>
    <row r="1141" spans="4:4">
      <c r="D1141" s="340"/>
    </row>
    <row r="1142" spans="4:4">
      <c r="D1142" s="340"/>
    </row>
    <row r="1143" spans="4:4">
      <c r="D1143" s="340"/>
    </row>
    <row r="1144" spans="4:4">
      <c r="D1144" s="340"/>
    </row>
    <row r="1145" spans="4:4">
      <c r="D1145" s="340"/>
    </row>
    <row r="1146" spans="4:4">
      <c r="D1146" s="340"/>
    </row>
    <row r="1147" spans="4:4">
      <c r="D1147" s="340"/>
    </row>
    <row r="1148" spans="4:4">
      <c r="D1148" s="340"/>
    </row>
    <row r="1149" spans="4:4">
      <c r="D1149" s="340"/>
    </row>
    <row r="1150" spans="4:4">
      <c r="D1150" s="340"/>
    </row>
    <row r="1151" spans="4:4">
      <c r="D1151" s="340"/>
    </row>
    <row r="1152" spans="4:4">
      <c r="D1152" s="340"/>
    </row>
    <row r="1153" spans="4:4">
      <c r="D1153" s="340"/>
    </row>
    <row r="1154" spans="4:4">
      <c r="D1154" s="340"/>
    </row>
    <row r="1155" spans="4:4">
      <c r="D1155" s="340"/>
    </row>
    <row r="1156" spans="4:4">
      <c r="D1156" s="340"/>
    </row>
    <row r="1157" spans="4:4">
      <c r="D1157" s="340"/>
    </row>
    <row r="1158" spans="4:4">
      <c r="D1158" s="340"/>
    </row>
    <row r="1159" spans="4:4">
      <c r="D1159" s="340"/>
    </row>
    <row r="1160" spans="4:4">
      <c r="D1160" s="340"/>
    </row>
    <row r="1161" spans="4:4">
      <c r="D1161" s="340"/>
    </row>
    <row r="1162" spans="4:4">
      <c r="D1162" s="340"/>
    </row>
    <row r="1163" spans="4:4">
      <c r="D1163" s="340"/>
    </row>
    <row r="1164" spans="4:4">
      <c r="D1164" s="340"/>
    </row>
    <row r="1165" spans="4:4">
      <c r="D1165" s="340"/>
    </row>
    <row r="1166" spans="4:4">
      <c r="D1166" s="340"/>
    </row>
    <row r="1167" spans="4:4">
      <c r="D1167" s="340"/>
    </row>
    <row r="1168" spans="4:4">
      <c r="D1168" s="340"/>
    </row>
    <row r="1169" spans="4:4">
      <c r="D1169" s="340"/>
    </row>
    <row r="1170" spans="4:4">
      <c r="D1170" s="340"/>
    </row>
    <row r="1171" spans="4:4">
      <c r="D1171" s="340"/>
    </row>
    <row r="1172" spans="4:4">
      <c r="D1172" s="340"/>
    </row>
    <row r="1173" spans="4:4">
      <c r="D1173" s="340"/>
    </row>
    <row r="1174" spans="4:4">
      <c r="D1174" s="340"/>
    </row>
    <row r="1175" spans="4:4">
      <c r="D1175" s="340"/>
    </row>
    <row r="1176" spans="4:4">
      <c r="D1176" s="340"/>
    </row>
    <row r="1177" spans="4:4">
      <c r="D1177" s="340"/>
    </row>
    <row r="1178" spans="4:4">
      <c r="D1178" s="340"/>
    </row>
    <row r="1179" spans="4:4">
      <c r="D1179" s="340"/>
    </row>
    <row r="1180" spans="4:4">
      <c r="D1180" s="340"/>
    </row>
    <row r="1181" spans="4:4">
      <c r="D1181" s="340"/>
    </row>
    <row r="1182" spans="4:4">
      <c r="D1182" s="340"/>
    </row>
    <row r="1183" spans="4:4">
      <c r="D1183" s="340"/>
    </row>
    <row r="1184" spans="4:4">
      <c r="D1184" s="340"/>
    </row>
    <row r="1185" spans="4:4">
      <c r="D1185" s="340"/>
    </row>
    <row r="1186" spans="4:4">
      <c r="D1186" s="340"/>
    </row>
    <row r="1187" spans="4:4">
      <c r="D1187" s="340"/>
    </row>
    <row r="1188" spans="4:4">
      <c r="D1188" s="340"/>
    </row>
    <row r="1189" spans="4:4">
      <c r="D1189" s="340"/>
    </row>
    <row r="1190" spans="4:4">
      <c r="D1190" s="340"/>
    </row>
    <row r="1191" spans="4:4">
      <c r="D1191" s="340"/>
    </row>
    <row r="1192" spans="4:4">
      <c r="D1192" s="340"/>
    </row>
    <row r="1193" spans="4:4">
      <c r="D1193" s="340"/>
    </row>
    <row r="1194" spans="4:4">
      <c r="D1194" s="340"/>
    </row>
    <row r="1195" spans="4:4">
      <c r="D1195" s="340"/>
    </row>
    <row r="1196" spans="4:4">
      <c r="D1196" s="340"/>
    </row>
    <row r="1197" spans="4:4">
      <c r="D1197" s="340"/>
    </row>
    <row r="1198" spans="4:4">
      <c r="D1198" s="340"/>
    </row>
    <row r="1199" spans="4:4">
      <c r="D1199" s="340"/>
    </row>
    <row r="1200" spans="4:4">
      <c r="D1200" s="340"/>
    </row>
    <row r="1201" spans="4:4">
      <c r="D1201" s="340"/>
    </row>
    <row r="1202" spans="4:4">
      <c r="D1202" s="340"/>
    </row>
    <row r="1203" spans="4:4">
      <c r="D1203" s="340"/>
    </row>
    <row r="1204" spans="4:4">
      <c r="D1204" s="340"/>
    </row>
    <row r="1205" spans="4:4">
      <c r="D1205" s="340"/>
    </row>
    <row r="1206" spans="4:4">
      <c r="D1206" s="340"/>
    </row>
    <row r="1207" spans="4:4">
      <c r="D1207" s="340"/>
    </row>
    <row r="1208" spans="4:4">
      <c r="D1208" s="340"/>
    </row>
    <row r="1209" spans="4:4">
      <c r="D1209" s="340"/>
    </row>
    <row r="1210" spans="4:4">
      <c r="D1210" s="340"/>
    </row>
    <row r="1211" spans="4:4">
      <c r="D1211" s="340"/>
    </row>
    <row r="1212" spans="4:4">
      <c r="D1212" s="340"/>
    </row>
    <row r="1213" spans="4:4">
      <c r="D1213" s="340"/>
    </row>
    <row r="1214" spans="4:4">
      <c r="D1214" s="340"/>
    </row>
    <row r="1215" spans="4:4">
      <c r="D1215" s="340"/>
    </row>
    <row r="1216" spans="4:4">
      <c r="D1216" s="340"/>
    </row>
    <row r="1217" spans="4:4">
      <c r="D1217" s="340"/>
    </row>
    <row r="1218" spans="4:4">
      <c r="D1218" s="340"/>
    </row>
    <row r="1219" spans="4:4">
      <c r="D1219" s="340"/>
    </row>
    <row r="1220" spans="4:4">
      <c r="D1220" s="340"/>
    </row>
    <row r="1221" spans="4:4">
      <c r="D1221" s="340"/>
    </row>
    <row r="1222" spans="4:4">
      <c r="D1222" s="340"/>
    </row>
    <row r="1223" spans="4:4">
      <c r="D1223" s="340"/>
    </row>
    <row r="1224" spans="4:4">
      <c r="D1224" s="340"/>
    </row>
    <row r="1225" spans="4:4">
      <c r="D1225" s="340"/>
    </row>
    <row r="1226" spans="4:4">
      <c r="D1226" s="340"/>
    </row>
    <row r="1227" spans="4:4">
      <c r="D1227" s="340"/>
    </row>
    <row r="1228" spans="4:4">
      <c r="D1228" s="340"/>
    </row>
    <row r="1229" spans="4:4">
      <c r="D1229" s="340"/>
    </row>
    <row r="1230" spans="4:4">
      <c r="D1230" s="340"/>
    </row>
    <row r="1231" spans="4:4">
      <c r="D1231" s="340"/>
    </row>
    <row r="1232" spans="4:4">
      <c r="D1232" s="340"/>
    </row>
    <row r="1233" spans="4:4">
      <c r="D1233" s="340"/>
    </row>
    <row r="1234" spans="4:4">
      <c r="D1234" s="340"/>
    </row>
    <row r="1235" spans="4:4">
      <c r="D1235" s="340"/>
    </row>
    <row r="1236" spans="4:4">
      <c r="D1236" s="340"/>
    </row>
    <row r="1237" spans="4:4">
      <c r="D1237" s="340"/>
    </row>
    <row r="1238" spans="4:4">
      <c r="D1238" s="340"/>
    </row>
    <row r="1239" spans="4:4">
      <c r="D1239" s="340"/>
    </row>
    <row r="1240" spans="4:4">
      <c r="D1240" s="340"/>
    </row>
    <row r="1241" spans="4:4">
      <c r="D1241" s="340"/>
    </row>
    <row r="1242" spans="4:4">
      <c r="D1242" s="340"/>
    </row>
    <row r="1243" spans="4:4">
      <c r="D1243" s="340"/>
    </row>
    <row r="1244" spans="4:4">
      <c r="D1244" s="340"/>
    </row>
    <row r="1245" spans="4:4">
      <c r="D1245" s="340"/>
    </row>
    <row r="1246" spans="4:4">
      <c r="D1246" s="340"/>
    </row>
    <row r="1247" spans="4:4">
      <c r="D1247" s="340"/>
    </row>
    <row r="1248" spans="4:4">
      <c r="D1248" s="340"/>
    </row>
    <row r="1249" spans="4:4">
      <c r="D1249" s="340"/>
    </row>
    <row r="1250" spans="4:4">
      <c r="D1250" s="340"/>
    </row>
    <row r="1251" spans="4:4">
      <c r="D1251" s="340"/>
    </row>
    <row r="1252" spans="4:4">
      <c r="D1252" s="340"/>
    </row>
    <row r="1253" spans="4:4">
      <c r="D1253" s="340"/>
    </row>
    <row r="1254" spans="4:4">
      <c r="D1254" s="340"/>
    </row>
    <row r="1255" spans="4:4">
      <c r="D1255" s="340"/>
    </row>
    <row r="1256" spans="4:4">
      <c r="D1256" s="340"/>
    </row>
    <row r="1257" spans="4:4">
      <c r="D1257" s="340"/>
    </row>
    <row r="1258" spans="4:4">
      <c r="D1258" s="340"/>
    </row>
    <row r="1259" spans="4:4">
      <c r="D1259" s="340"/>
    </row>
    <row r="1260" spans="4:4">
      <c r="D1260" s="340"/>
    </row>
    <row r="1261" spans="4:4">
      <c r="D1261" s="340"/>
    </row>
    <row r="1262" spans="4:4">
      <c r="D1262" s="340"/>
    </row>
    <row r="1263" spans="4:4">
      <c r="D1263" s="340"/>
    </row>
    <row r="1264" spans="4:4">
      <c r="D1264" s="340"/>
    </row>
    <row r="1265" spans="4:4">
      <c r="D1265" s="340"/>
    </row>
    <row r="1266" spans="4:4">
      <c r="D1266" s="340"/>
    </row>
    <row r="1267" spans="4:4">
      <c r="D1267" s="340"/>
    </row>
    <row r="1268" spans="4:4">
      <c r="D1268" s="340"/>
    </row>
    <row r="1269" spans="4:4">
      <c r="D1269" s="340"/>
    </row>
    <row r="1270" spans="4:4">
      <c r="D1270" s="340"/>
    </row>
    <row r="1271" spans="4:4">
      <c r="D1271" s="340"/>
    </row>
    <row r="1272" spans="4:4">
      <c r="D1272" s="340"/>
    </row>
    <row r="1273" spans="4:4">
      <c r="D1273" s="340"/>
    </row>
    <row r="1274" spans="4:4">
      <c r="D1274" s="340"/>
    </row>
    <row r="1275" spans="4:4">
      <c r="D1275" s="340"/>
    </row>
    <row r="1276" spans="4:4">
      <c r="D1276" s="340"/>
    </row>
    <row r="1277" spans="4:4">
      <c r="D1277" s="340"/>
    </row>
    <row r="1278" spans="4:4">
      <c r="D1278" s="340"/>
    </row>
    <row r="1279" spans="4:4">
      <c r="D1279" s="340"/>
    </row>
    <row r="1280" spans="4:4">
      <c r="D1280" s="340"/>
    </row>
    <row r="1281" spans="4:4">
      <c r="D1281" s="340"/>
    </row>
    <row r="1282" spans="4:4">
      <c r="D1282" s="340"/>
    </row>
    <row r="1283" spans="4:4">
      <c r="D1283" s="340"/>
    </row>
    <row r="1284" spans="4:4">
      <c r="D1284" s="340"/>
    </row>
    <row r="1285" spans="4:4">
      <c r="D1285" s="340"/>
    </row>
    <row r="1286" spans="4:4">
      <c r="D1286" s="340"/>
    </row>
    <row r="1287" spans="4:4">
      <c r="D1287" s="340"/>
    </row>
    <row r="1288" spans="4:4">
      <c r="D1288" s="340"/>
    </row>
    <row r="1289" spans="4:4">
      <c r="D1289" s="340"/>
    </row>
    <row r="1290" spans="4:4">
      <c r="D1290" s="340"/>
    </row>
    <row r="1291" spans="4:4">
      <c r="D1291" s="340"/>
    </row>
    <row r="1292" spans="4:4">
      <c r="D1292" s="340"/>
    </row>
    <row r="1293" spans="4:4">
      <c r="D1293" s="340"/>
    </row>
    <row r="1294" spans="4:4">
      <c r="D1294" s="340"/>
    </row>
    <row r="1295" spans="4:4">
      <c r="D1295" s="340"/>
    </row>
    <row r="1296" spans="4:4">
      <c r="D1296" s="340"/>
    </row>
    <row r="1297" spans="4:4">
      <c r="D1297" s="340"/>
    </row>
    <row r="1298" spans="4:4">
      <c r="D1298" s="340"/>
    </row>
    <row r="1299" spans="4:4">
      <c r="D1299" s="340"/>
    </row>
    <row r="1300" spans="4:4">
      <c r="D1300" s="340"/>
    </row>
    <row r="1301" spans="4:4">
      <c r="D1301" s="340"/>
    </row>
    <row r="1302" spans="4:4">
      <c r="D1302" s="340"/>
    </row>
    <row r="1303" spans="4:4">
      <c r="D1303" s="340"/>
    </row>
    <row r="1304" spans="4:4">
      <c r="D1304" s="340"/>
    </row>
    <row r="1305" spans="4:4">
      <c r="D1305" s="340"/>
    </row>
    <row r="1306" spans="4:4">
      <c r="D1306" s="340"/>
    </row>
    <row r="1307" spans="4:4">
      <c r="D1307" s="340"/>
    </row>
    <row r="1308" spans="4:4">
      <c r="D1308" s="340"/>
    </row>
    <row r="1309" spans="4:4">
      <c r="D1309" s="340"/>
    </row>
    <row r="1310" spans="4:4">
      <c r="D1310" s="340"/>
    </row>
    <row r="1311" spans="4:4">
      <c r="D1311" s="340"/>
    </row>
    <row r="1312" spans="4:4">
      <c r="D1312" s="340"/>
    </row>
    <row r="1313" spans="4:4">
      <c r="D1313" s="340"/>
    </row>
    <row r="1314" spans="4:4">
      <c r="D1314" s="340"/>
    </row>
    <row r="1315" spans="4:4">
      <c r="D1315" s="340"/>
    </row>
    <row r="1316" spans="4:4">
      <c r="D1316" s="340"/>
    </row>
    <row r="1317" spans="4:4">
      <c r="D1317" s="340"/>
    </row>
    <row r="1318" spans="4:4">
      <c r="D1318" s="340"/>
    </row>
    <row r="1319" spans="4:4">
      <c r="D1319" s="340"/>
    </row>
    <row r="1320" spans="4:4">
      <c r="D1320" s="340"/>
    </row>
    <row r="1321" spans="4:4">
      <c r="D1321" s="340"/>
    </row>
    <row r="1322" spans="4:4">
      <c r="D1322" s="340"/>
    </row>
    <row r="1323" spans="4:4">
      <c r="D1323" s="340"/>
    </row>
    <row r="1324" spans="4:4">
      <c r="D1324" s="340"/>
    </row>
    <row r="1325" spans="4:4">
      <c r="D1325" s="340"/>
    </row>
    <row r="1326" spans="4:4">
      <c r="D1326" s="340"/>
    </row>
    <row r="1327" spans="4:4">
      <c r="D1327" s="340"/>
    </row>
    <row r="1328" spans="4:4">
      <c r="D1328" s="340"/>
    </row>
    <row r="1329" spans="4:4">
      <c r="D1329" s="340"/>
    </row>
    <row r="1330" spans="4:4">
      <c r="D1330" s="340"/>
    </row>
    <row r="1331" spans="4:4">
      <c r="D1331" s="340"/>
    </row>
    <row r="1332" spans="4:4">
      <c r="D1332" s="340"/>
    </row>
    <row r="1333" spans="4:4">
      <c r="D1333" s="340"/>
    </row>
    <row r="1334" spans="4:4">
      <c r="D1334" s="340"/>
    </row>
    <row r="1335" spans="4:4">
      <c r="D1335" s="340"/>
    </row>
    <row r="1336" spans="4:4">
      <c r="D1336" s="340"/>
    </row>
    <row r="1337" spans="4:4">
      <c r="D1337" s="340"/>
    </row>
    <row r="1338" spans="4:4">
      <c r="D1338" s="340"/>
    </row>
    <row r="1339" spans="4:4">
      <c r="D1339" s="340"/>
    </row>
    <row r="1340" spans="4:4">
      <c r="D1340" s="340"/>
    </row>
    <row r="1341" spans="4:4">
      <c r="D1341" s="340"/>
    </row>
    <row r="1342" spans="4:4">
      <c r="D1342" s="340"/>
    </row>
    <row r="1343" spans="4:4">
      <c r="D1343" s="340"/>
    </row>
    <row r="1344" spans="4:4">
      <c r="D1344" s="340"/>
    </row>
    <row r="1345" spans="4:4">
      <c r="D1345" s="340"/>
    </row>
    <row r="1346" spans="4:4">
      <c r="D1346" s="340"/>
    </row>
    <row r="1347" spans="4:4">
      <c r="D1347" s="340"/>
    </row>
    <row r="1348" spans="4:4">
      <c r="D1348" s="340"/>
    </row>
    <row r="1349" spans="4:4">
      <c r="D1349" s="340"/>
    </row>
    <row r="1350" spans="4:4">
      <c r="D1350" s="340"/>
    </row>
    <row r="1351" spans="4:4">
      <c r="D1351" s="340"/>
    </row>
    <row r="1352" spans="4:4">
      <c r="D1352" s="340"/>
    </row>
    <row r="1353" spans="4:4">
      <c r="D1353" s="340"/>
    </row>
    <row r="1354" spans="4:4">
      <c r="D1354" s="340"/>
    </row>
    <row r="1355" spans="4:4">
      <c r="D1355" s="340"/>
    </row>
    <row r="1356" spans="4:4">
      <c r="D1356" s="340"/>
    </row>
    <row r="1357" spans="4:4">
      <c r="D1357" s="340"/>
    </row>
    <row r="1358" spans="4:4">
      <c r="D1358" s="340"/>
    </row>
    <row r="1359" spans="4:4">
      <c r="D1359" s="340"/>
    </row>
    <row r="1360" spans="4:4">
      <c r="D1360" s="340"/>
    </row>
    <row r="1361" spans="4:4">
      <c r="D1361" s="340"/>
    </row>
    <row r="1362" spans="4:4">
      <c r="D1362" s="340"/>
    </row>
    <row r="1363" spans="4:4">
      <c r="D1363" s="340"/>
    </row>
    <row r="1364" spans="4:4">
      <c r="D1364" s="340"/>
    </row>
    <row r="1365" spans="4:4">
      <c r="D1365" s="340"/>
    </row>
    <row r="1366" spans="4:4">
      <c r="D1366" s="340"/>
    </row>
    <row r="1367" spans="4:4">
      <c r="D1367" s="340"/>
    </row>
    <row r="1368" spans="4:4">
      <c r="D1368" s="340"/>
    </row>
    <row r="1369" spans="4:4">
      <c r="D1369" s="340"/>
    </row>
    <row r="1370" spans="4:4">
      <c r="D1370" s="340"/>
    </row>
    <row r="1371" spans="4:4">
      <c r="D1371" s="340"/>
    </row>
    <row r="1372" spans="4:4">
      <c r="D1372" s="340"/>
    </row>
    <row r="1373" spans="4:4">
      <c r="D1373" s="340"/>
    </row>
    <row r="1374" spans="4:4">
      <c r="D1374" s="340"/>
    </row>
    <row r="1375" spans="4:4">
      <c r="D1375" s="340"/>
    </row>
    <row r="1376" spans="4:4">
      <c r="D1376" s="340"/>
    </row>
    <row r="1377" spans="4:4">
      <c r="D1377" s="340"/>
    </row>
    <row r="1378" spans="4:4">
      <c r="D1378" s="340"/>
    </row>
    <row r="1379" spans="4:4">
      <c r="D1379" s="340"/>
    </row>
    <row r="1380" spans="4:4">
      <c r="D1380" s="340"/>
    </row>
    <row r="1381" spans="4:4">
      <c r="D1381" s="340"/>
    </row>
    <row r="1382" spans="4:4">
      <c r="D1382" s="340"/>
    </row>
    <row r="1383" spans="4:4">
      <c r="D1383" s="340"/>
    </row>
    <row r="1384" spans="4:4">
      <c r="D1384" s="340"/>
    </row>
    <row r="1385" spans="4:4">
      <c r="D1385" s="340"/>
    </row>
    <row r="1386" spans="4:4">
      <c r="D1386" s="340"/>
    </row>
    <row r="1387" spans="4:4">
      <c r="D1387" s="340"/>
    </row>
    <row r="1388" spans="4:4">
      <c r="D1388" s="340"/>
    </row>
    <row r="1389" spans="4:4">
      <c r="D1389" s="340"/>
    </row>
    <row r="1390" spans="4:4">
      <c r="D1390" s="340"/>
    </row>
    <row r="1391" spans="4:4">
      <c r="D1391" s="340"/>
    </row>
    <row r="1392" spans="4:4">
      <c r="D1392" s="340"/>
    </row>
    <row r="1393" spans="4:4">
      <c r="D1393" s="340"/>
    </row>
    <row r="1394" spans="4:4">
      <c r="D1394" s="340"/>
    </row>
    <row r="1395" spans="4:4">
      <c r="D1395" s="340"/>
    </row>
    <row r="1396" spans="4:4">
      <c r="D1396" s="340"/>
    </row>
    <row r="1397" spans="4:4">
      <c r="D1397" s="340"/>
    </row>
    <row r="1398" spans="4:4">
      <c r="D1398" s="340"/>
    </row>
    <row r="1399" spans="4:4">
      <c r="D1399" s="340"/>
    </row>
    <row r="1400" spans="4:4">
      <c r="D1400" s="340"/>
    </row>
    <row r="1401" spans="4:4">
      <c r="D1401" s="340"/>
    </row>
    <row r="1402" spans="4:4">
      <c r="D1402" s="340"/>
    </row>
    <row r="1403" spans="4:4">
      <c r="D1403" s="340"/>
    </row>
    <row r="1404" spans="4:4">
      <c r="D1404" s="340"/>
    </row>
    <row r="1405" spans="4:4">
      <c r="D1405" s="340"/>
    </row>
    <row r="1406" spans="4:4">
      <c r="D1406" s="340"/>
    </row>
    <row r="1407" spans="4:4">
      <c r="D1407" s="340"/>
    </row>
    <row r="1408" spans="4:4">
      <c r="D1408" s="340"/>
    </row>
    <row r="1409" spans="4:4">
      <c r="D1409" s="340"/>
    </row>
    <row r="1410" spans="4:4">
      <c r="D1410" s="340"/>
    </row>
    <row r="1411" spans="4:4">
      <c r="D1411" s="340"/>
    </row>
    <row r="1412" spans="4:4">
      <c r="D1412" s="340"/>
    </row>
    <row r="1413" spans="4:4">
      <c r="D1413" s="340"/>
    </row>
    <row r="1414" spans="4:4">
      <c r="D1414" s="340"/>
    </row>
    <row r="1415" spans="4:4">
      <c r="D1415" s="340"/>
    </row>
    <row r="1416" spans="4:4">
      <c r="D1416" s="340"/>
    </row>
    <row r="1417" spans="4:4">
      <c r="D1417" s="340"/>
    </row>
    <row r="1418" spans="4:4">
      <c r="D1418" s="340"/>
    </row>
    <row r="1419" spans="4:4">
      <c r="D1419" s="340"/>
    </row>
    <row r="1420" spans="4:4">
      <c r="D1420" s="340"/>
    </row>
    <row r="1421" spans="4:4">
      <c r="D1421" s="340"/>
    </row>
    <row r="1422" spans="4:4">
      <c r="D1422" s="340"/>
    </row>
    <row r="1423" spans="4:4">
      <c r="D1423" s="340"/>
    </row>
    <row r="1424" spans="4:4">
      <c r="D1424" s="340"/>
    </row>
    <row r="1425" spans="4:4">
      <c r="D1425" s="340"/>
    </row>
    <row r="1426" spans="4:4">
      <c r="D1426" s="340"/>
    </row>
    <row r="1427" spans="4:4">
      <c r="D1427" s="340"/>
    </row>
    <row r="1428" spans="4:4">
      <c r="D1428" s="340"/>
    </row>
    <row r="1429" spans="4:4">
      <c r="D1429" s="340"/>
    </row>
    <row r="1430" spans="4:4">
      <c r="D1430" s="340"/>
    </row>
    <row r="1431" spans="4:4">
      <c r="D1431" s="340"/>
    </row>
    <row r="1432" spans="4:4">
      <c r="D1432" s="340"/>
    </row>
    <row r="1433" spans="4:4">
      <c r="D1433" s="340"/>
    </row>
    <row r="1434" spans="4:4">
      <c r="D1434" s="340"/>
    </row>
    <row r="1435" spans="4:4">
      <c r="D1435" s="340"/>
    </row>
    <row r="1436" spans="4:4">
      <c r="D1436" s="340"/>
    </row>
    <row r="1437" spans="4:4">
      <c r="D1437" s="340"/>
    </row>
    <row r="1438" spans="4:4">
      <c r="D1438" s="340"/>
    </row>
    <row r="1439" spans="4:4">
      <c r="D1439" s="340"/>
    </row>
    <row r="1440" spans="4:4">
      <c r="D1440" s="340"/>
    </row>
    <row r="1441" spans="4:4">
      <c r="D1441" s="340"/>
    </row>
    <row r="1442" spans="4:4">
      <c r="D1442" s="340"/>
    </row>
    <row r="1443" spans="4:4">
      <c r="D1443" s="340"/>
    </row>
    <row r="1444" spans="4:4">
      <c r="D1444" s="340"/>
    </row>
    <row r="1445" spans="4:4">
      <c r="D1445" s="340"/>
    </row>
    <row r="1446" spans="4:4">
      <c r="D1446" s="340"/>
    </row>
    <row r="1447" spans="4:4">
      <c r="D1447" s="340"/>
    </row>
    <row r="1448" spans="4:4">
      <c r="D1448" s="340"/>
    </row>
    <row r="1449" spans="4:4">
      <c r="D1449" s="340"/>
    </row>
    <row r="1450" spans="4:4">
      <c r="D1450" s="340"/>
    </row>
    <row r="1451" spans="4:4">
      <c r="D1451" s="340"/>
    </row>
    <row r="1452" spans="4:4">
      <c r="D1452" s="340"/>
    </row>
    <row r="1453" spans="4:4">
      <c r="D1453" s="340"/>
    </row>
    <row r="1454" spans="4:4">
      <c r="D1454" s="340"/>
    </row>
    <row r="1455" spans="4:4">
      <c r="D1455" s="340"/>
    </row>
    <row r="1456" spans="4:4">
      <c r="D1456" s="340"/>
    </row>
    <row r="1457" spans="4:4">
      <c r="D1457" s="340"/>
    </row>
    <row r="1458" spans="4:4">
      <c r="D1458" s="340"/>
    </row>
    <row r="1459" spans="4:4">
      <c r="D1459" s="340"/>
    </row>
    <row r="1460" spans="4:4">
      <c r="D1460" s="340"/>
    </row>
    <row r="1461" spans="4:4">
      <c r="D1461" s="340"/>
    </row>
    <row r="1462" spans="4:4">
      <c r="D1462" s="340"/>
    </row>
    <row r="1463" spans="4:4">
      <c r="D1463" s="340"/>
    </row>
    <row r="1464" spans="4:4">
      <c r="D1464" s="340"/>
    </row>
    <row r="1465" spans="4:4">
      <c r="D1465" s="340"/>
    </row>
    <row r="1466" spans="4:4">
      <c r="D1466" s="340"/>
    </row>
    <row r="1467" spans="4:4">
      <c r="D1467" s="340"/>
    </row>
    <row r="1468" spans="4:4">
      <c r="D1468" s="340"/>
    </row>
    <row r="1469" spans="4:4">
      <c r="D1469" s="340"/>
    </row>
    <row r="1470" spans="4:4">
      <c r="D1470" s="340"/>
    </row>
    <row r="1471" spans="4:4">
      <c r="D1471" s="340"/>
    </row>
    <row r="1472" spans="4:4">
      <c r="D1472" s="340"/>
    </row>
    <row r="1473" spans="4:4">
      <c r="D1473" s="340"/>
    </row>
    <row r="1474" spans="4:4">
      <c r="D1474" s="340"/>
    </row>
    <row r="1475" spans="4:4">
      <c r="D1475" s="340"/>
    </row>
    <row r="1476" spans="4:4">
      <c r="D1476" s="340"/>
    </row>
    <row r="1477" spans="4:4">
      <c r="D1477" s="340"/>
    </row>
    <row r="1478" spans="4:4">
      <c r="D1478" s="340"/>
    </row>
    <row r="1479" spans="4:4">
      <c r="D1479" s="340"/>
    </row>
    <row r="1480" spans="4:4">
      <c r="D1480" s="340"/>
    </row>
    <row r="1481" spans="4:4">
      <c r="D1481" s="340"/>
    </row>
    <row r="1482" spans="4:4">
      <c r="D1482" s="340"/>
    </row>
    <row r="1483" spans="4:4">
      <c r="D1483" s="340"/>
    </row>
    <row r="1484" spans="4:4">
      <c r="D1484" s="340"/>
    </row>
    <row r="1485" spans="4:4">
      <c r="D1485" s="340"/>
    </row>
    <row r="1486" spans="4:4">
      <c r="D1486" s="340"/>
    </row>
    <row r="1487" spans="4:4">
      <c r="D1487" s="340"/>
    </row>
    <row r="1488" spans="4:4">
      <c r="D1488" s="340"/>
    </row>
    <row r="1489" spans="4:4">
      <c r="D1489" s="340"/>
    </row>
    <row r="1490" spans="4:4">
      <c r="D1490" s="340"/>
    </row>
    <row r="1491" spans="4:4">
      <c r="D1491" s="340"/>
    </row>
    <row r="1492" spans="4:4">
      <c r="D1492" s="340"/>
    </row>
    <row r="1493" spans="4:4">
      <c r="D1493" s="340"/>
    </row>
    <row r="1494" spans="4:4">
      <c r="D1494" s="340"/>
    </row>
    <row r="1495" spans="4:4">
      <c r="D1495" s="340"/>
    </row>
    <row r="1496" spans="4:4">
      <c r="D1496" s="340"/>
    </row>
    <row r="1497" spans="4:4">
      <c r="D1497" s="340"/>
    </row>
    <row r="1498" spans="4:4">
      <c r="D1498" s="340"/>
    </row>
    <row r="1499" spans="4:4">
      <c r="D1499" s="340"/>
    </row>
    <row r="1500" spans="4:4">
      <c r="D1500" s="340"/>
    </row>
    <row r="1501" spans="4:4">
      <c r="D1501" s="340"/>
    </row>
    <row r="1502" spans="4:4">
      <c r="D1502" s="340"/>
    </row>
    <row r="1503" spans="4:4">
      <c r="D1503" s="340"/>
    </row>
    <row r="1504" spans="4:4">
      <c r="D1504" s="340"/>
    </row>
    <row r="1505" spans="4:4">
      <c r="D1505" s="340"/>
    </row>
    <row r="1506" spans="4:4">
      <c r="D1506" s="340"/>
    </row>
    <row r="1507" spans="4:4">
      <c r="D1507" s="340"/>
    </row>
    <row r="1508" spans="4:4">
      <c r="D1508" s="340"/>
    </row>
    <row r="1509" spans="4:4">
      <c r="D1509" s="340"/>
    </row>
    <row r="1510" spans="4:4">
      <c r="D1510" s="340"/>
    </row>
    <row r="1511" spans="4:4">
      <c r="D1511" s="340"/>
    </row>
    <row r="1512" spans="4:4">
      <c r="D1512" s="340"/>
    </row>
    <row r="1513" spans="4:4">
      <c r="D1513" s="340"/>
    </row>
    <row r="1514" spans="4:4">
      <c r="D1514" s="340"/>
    </row>
    <row r="1515" spans="4:4">
      <c r="D1515" s="340"/>
    </row>
    <row r="1516" spans="4:4">
      <c r="D1516" s="340"/>
    </row>
    <row r="1517" spans="4:4">
      <c r="D1517" s="340"/>
    </row>
    <row r="1518" spans="4:4">
      <c r="D1518" s="340"/>
    </row>
    <row r="1519" spans="4:4">
      <c r="D1519" s="340"/>
    </row>
    <row r="1520" spans="4:4">
      <c r="D1520" s="340"/>
    </row>
    <row r="1521" spans="4:4">
      <c r="D1521" s="340"/>
    </row>
    <row r="1522" spans="4:4">
      <c r="D1522" s="340"/>
    </row>
    <row r="1523" spans="4:4">
      <c r="D1523" s="340"/>
    </row>
    <row r="1524" spans="4:4">
      <c r="D1524" s="340"/>
    </row>
    <row r="1525" spans="4:4">
      <c r="D1525" s="340"/>
    </row>
    <row r="1526" spans="4:4">
      <c r="D1526" s="340"/>
    </row>
    <row r="1527" spans="4:4">
      <c r="D1527" s="340"/>
    </row>
    <row r="1528" spans="4:4">
      <c r="D1528" s="340"/>
    </row>
    <row r="1529" spans="4:4">
      <c r="D1529" s="340"/>
    </row>
    <row r="1530" spans="4:4">
      <c r="D1530" s="340"/>
    </row>
    <row r="1531" spans="4:4">
      <c r="D1531" s="340"/>
    </row>
    <row r="1532" spans="4:4">
      <c r="D1532" s="340"/>
    </row>
    <row r="1533" spans="4:4">
      <c r="D1533" s="340"/>
    </row>
    <row r="1534" spans="4:4">
      <c r="D1534" s="340"/>
    </row>
    <row r="1535" spans="4:4">
      <c r="D1535" s="340"/>
    </row>
    <row r="1536" spans="4:4">
      <c r="D1536" s="340"/>
    </row>
    <row r="1537" spans="4:4">
      <c r="D1537" s="340"/>
    </row>
    <row r="1538" spans="4:4">
      <c r="D1538" s="340"/>
    </row>
    <row r="1539" spans="4:4">
      <c r="D1539" s="340"/>
    </row>
    <row r="1540" spans="4:4">
      <c r="D1540" s="340"/>
    </row>
    <row r="1541" spans="4:4">
      <c r="D1541" s="340"/>
    </row>
    <row r="1542" spans="4:4">
      <c r="D1542" s="340"/>
    </row>
    <row r="1543" spans="4:4">
      <c r="D1543" s="340"/>
    </row>
    <row r="1544" spans="4:4">
      <c r="D1544" s="340"/>
    </row>
    <row r="1545" spans="4:4">
      <c r="D1545" s="340"/>
    </row>
    <row r="1546" spans="4:4">
      <c r="D1546" s="340"/>
    </row>
    <row r="1547" spans="4:4">
      <c r="D1547" s="340"/>
    </row>
    <row r="1548" spans="4:4">
      <c r="D1548" s="340"/>
    </row>
    <row r="1549" spans="4:4">
      <c r="D1549" s="340"/>
    </row>
    <row r="1550" spans="4:4">
      <c r="D1550" s="340"/>
    </row>
    <row r="1551" spans="4:4">
      <c r="D1551" s="340"/>
    </row>
    <row r="1552" spans="4:4">
      <c r="D1552" s="340"/>
    </row>
    <row r="1553" spans="4:4">
      <c r="D1553" s="340"/>
    </row>
    <row r="1554" spans="4:4">
      <c r="D1554" s="340"/>
    </row>
    <row r="1555" spans="4:4">
      <c r="D1555" s="340"/>
    </row>
    <row r="1556" spans="4:4">
      <c r="D1556" s="340"/>
    </row>
    <row r="1557" spans="4:4">
      <c r="D1557" s="340"/>
    </row>
    <row r="1558" spans="4:4">
      <c r="D1558" s="340"/>
    </row>
    <row r="1559" spans="4:4">
      <c r="D1559" s="340"/>
    </row>
    <row r="1560" spans="4:4">
      <c r="D1560" s="340"/>
    </row>
    <row r="1561" spans="4:4">
      <c r="D1561" s="340"/>
    </row>
    <row r="1562" spans="4:4">
      <c r="D1562" s="340"/>
    </row>
    <row r="1563" spans="4:4">
      <c r="D1563" s="340"/>
    </row>
    <row r="1564" spans="4:4">
      <c r="D1564" s="340"/>
    </row>
    <row r="1565" spans="4:4">
      <c r="D1565" s="340"/>
    </row>
    <row r="1566" spans="4:4">
      <c r="D1566" s="340"/>
    </row>
    <row r="1567" spans="4:4">
      <c r="D1567" s="340"/>
    </row>
    <row r="1568" spans="4:4">
      <c r="D1568" s="340"/>
    </row>
    <row r="1569" spans="4:4">
      <c r="D1569" s="340"/>
    </row>
    <row r="1570" spans="4:4">
      <c r="D1570" s="340"/>
    </row>
    <row r="1571" spans="4:4">
      <c r="D1571" s="340"/>
    </row>
    <row r="1572" spans="4:4">
      <c r="D1572" s="340"/>
    </row>
    <row r="1573" spans="4:4">
      <c r="D1573" s="340"/>
    </row>
    <row r="1574" spans="4:4">
      <c r="D1574" s="340"/>
    </row>
    <row r="1575" spans="4:4">
      <c r="D1575" s="340"/>
    </row>
    <row r="1576" spans="4:4">
      <c r="D1576" s="340"/>
    </row>
    <row r="1577" spans="4:4">
      <c r="D1577" s="340"/>
    </row>
    <row r="1578" spans="4:4">
      <c r="D1578" s="340"/>
    </row>
    <row r="1579" spans="4:4">
      <c r="D1579" s="340"/>
    </row>
    <row r="1580" spans="4:4">
      <c r="D1580" s="340"/>
    </row>
    <row r="1581" spans="4:4">
      <c r="D1581" s="340"/>
    </row>
    <row r="1582" spans="4:4">
      <c r="D1582" s="340"/>
    </row>
    <row r="1583" spans="4:4">
      <c r="D1583" s="340"/>
    </row>
    <row r="1584" spans="4:4">
      <c r="D1584" s="340"/>
    </row>
    <row r="1585" spans="4:4">
      <c r="D1585" s="340"/>
    </row>
    <row r="1586" spans="4:4">
      <c r="D1586" s="340"/>
    </row>
    <row r="1587" spans="4:4">
      <c r="D1587" s="340"/>
    </row>
    <row r="1588" spans="4:4">
      <c r="D1588" s="340"/>
    </row>
    <row r="1589" spans="4:4">
      <c r="D1589" s="340"/>
    </row>
    <row r="1590" spans="4:4">
      <c r="D1590" s="340"/>
    </row>
    <row r="1591" spans="4:4">
      <c r="D1591" s="340"/>
    </row>
    <row r="1592" spans="4:4">
      <c r="D1592" s="340"/>
    </row>
    <row r="1593" spans="4:4">
      <c r="D1593" s="340"/>
    </row>
    <row r="1594" spans="4:4">
      <c r="D1594" s="340"/>
    </row>
    <row r="1595" spans="4:4">
      <c r="D1595" s="340"/>
    </row>
    <row r="1596" spans="4:4">
      <c r="D1596" s="340"/>
    </row>
    <row r="1597" spans="4:4">
      <c r="D1597" s="340"/>
    </row>
    <row r="1598" spans="4:4">
      <c r="D1598" s="340"/>
    </row>
    <row r="1599" spans="4:4">
      <c r="D1599" s="340"/>
    </row>
    <row r="1600" spans="4:4">
      <c r="D1600" s="340"/>
    </row>
    <row r="1601" spans="4:4">
      <c r="D1601" s="340"/>
    </row>
    <row r="1602" spans="4:4">
      <c r="D1602" s="340"/>
    </row>
    <row r="1603" spans="4:4">
      <c r="D1603" s="340"/>
    </row>
    <row r="1604" spans="4:4">
      <c r="D1604" s="340"/>
    </row>
    <row r="1605" spans="4:4">
      <c r="D1605" s="340"/>
    </row>
    <row r="1606" spans="4:4">
      <c r="D1606" s="340"/>
    </row>
    <row r="1607" spans="4:4">
      <c r="D1607" s="340"/>
    </row>
    <row r="1608" spans="4:4">
      <c r="D1608" s="340"/>
    </row>
    <row r="1609" spans="4:4">
      <c r="D1609" s="340"/>
    </row>
    <row r="1610" spans="4:4">
      <c r="D1610" s="340"/>
    </row>
    <row r="1611" spans="4:4">
      <c r="D1611" s="340"/>
    </row>
    <row r="1612" spans="4:4">
      <c r="D1612" s="340"/>
    </row>
    <row r="1613" spans="4:4">
      <c r="D1613" s="340"/>
    </row>
    <row r="1614" spans="4:4">
      <c r="D1614" s="340"/>
    </row>
    <row r="1615" spans="4:4">
      <c r="D1615" s="340"/>
    </row>
    <row r="1616" spans="4:4">
      <c r="D1616" s="340"/>
    </row>
    <row r="1617" spans="4:4">
      <c r="D1617" s="340"/>
    </row>
    <row r="1618" spans="4:4">
      <c r="D1618" s="340"/>
    </row>
    <row r="1619" spans="4:4">
      <c r="D1619" s="340"/>
    </row>
    <row r="1620" spans="4:4">
      <c r="D1620" s="340"/>
    </row>
    <row r="1621" spans="4:4">
      <c r="D1621" s="340"/>
    </row>
    <row r="1622" spans="4:4">
      <c r="D1622" s="340"/>
    </row>
    <row r="1623" spans="4:4">
      <c r="D1623" s="340"/>
    </row>
    <row r="1624" spans="4:4">
      <c r="D1624" s="340"/>
    </row>
    <row r="1625" spans="4:4">
      <c r="D1625" s="340"/>
    </row>
    <row r="1626" spans="4:4">
      <c r="D1626" s="340"/>
    </row>
    <row r="1627" spans="4:4">
      <c r="D1627" s="340"/>
    </row>
    <row r="1628" spans="4:4">
      <c r="D1628" s="340"/>
    </row>
    <row r="1629" spans="4:4">
      <c r="D1629" s="340"/>
    </row>
    <row r="1630" spans="4:4">
      <c r="D1630" s="340"/>
    </row>
    <row r="1631" spans="4:4">
      <c r="D1631" s="340"/>
    </row>
    <row r="1632" spans="4:4">
      <c r="D1632" s="340"/>
    </row>
    <row r="1633" spans="4:4">
      <c r="D1633" s="340"/>
    </row>
    <row r="1634" spans="4:4">
      <c r="D1634" s="340"/>
    </row>
    <row r="1635" spans="4:4">
      <c r="D1635" s="340"/>
    </row>
    <row r="1636" spans="4:4">
      <c r="D1636" s="340"/>
    </row>
    <row r="1637" spans="4:4">
      <c r="D1637" s="340"/>
    </row>
    <row r="1638" spans="4:4">
      <c r="D1638" s="340"/>
    </row>
    <row r="1639" spans="4:4">
      <c r="D1639" s="340"/>
    </row>
    <row r="1640" spans="4:4">
      <c r="D1640" s="340"/>
    </row>
    <row r="1641" spans="4:4">
      <c r="D1641" s="340"/>
    </row>
    <row r="1642" spans="4:4">
      <c r="D1642" s="340"/>
    </row>
    <row r="1643" spans="4:4">
      <c r="D1643" s="340"/>
    </row>
    <row r="1644" spans="4:4">
      <c r="D1644" s="340"/>
    </row>
    <row r="1645" spans="4:4">
      <c r="D1645" s="340"/>
    </row>
    <row r="1646" spans="4:4">
      <c r="D1646" s="340"/>
    </row>
    <row r="1647" spans="4:4">
      <c r="D1647" s="340"/>
    </row>
    <row r="1648" spans="4:4">
      <c r="D1648" s="340"/>
    </row>
    <row r="1649" spans="4:4">
      <c r="D1649" s="340"/>
    </row>
    <row r="1650" spans="4:4">
      <c r="D1650" s="340"/>
    </row>
    <row r="1651" spans="4:4">
      <c r="D1651" s="340"/>
    </row>
    <row r="1652" spans="4:4">
      <c r="D1652" s="340"/>
    </row>
    <row r="1653" spans="4:4">
      <c r="D1653" s="340"/>
    </row>
    <row r="1654" spans="4:4">
      <c r="D1654" s="340"/>
    </row>
    <row r="1655" spans="4:4">
      <c r="D1655" s="340"/>
    </row>
    <row r="1656" spans="4:4">
      <c r="D1656" s="340"/>
    </row>
    <row r="1657" spans="4:4">
      <c r="D1657" s="340"/>
    </row>
    <row r="1658" spans="4:4">
      <c r="D1658" s="340"/>
    </row>
    <row r="1659" spans="4:4">
      <c r="D1659" s="340"/>
    </row>
    <row r="1660" spans="4:4">
      <c r="D1660" s="340"/>
    </row>
    <row r="1661" spans="4:4">
      <c r="D1661" s="340"/>
    </row>
    <row r="1662" spans="4:4">
      <c r="D1662" s="340"/>
    </row>
    <row r="1663" spans="4:4">
      <c r="D1663" s="340"/>
    </row>
    <row r="1664" spans="4:4">
      <c r="D1664" s="340"/>
    </row>
    <row r="1665" spans="4:4">
      <c r="D1665" s="340"/>
    </row>
    <row r="1666" spans="4:4">
      <c r="D1666" s="340"/>
    </row>
    <row r="1667" spans="4:4">
      <c r="D1667" s="340"/>
    </row>
    <row r="1668" spans="4:4">
      <c r="D1668" s="340"/>
    </row>
    <row r="1669" spans="4:4">
      <c r="D1669" s="340"/>
    </row>
    <row r="1670" spans="4:4">
      <c r="D1670" s="340"/>
    </row>
    <row r="1671" spans="4:4">
      <c r="D1671" s="340"/>
    </row>
    <row r="1672" spans="4:4">
      <c r="D1672" s="340"/>
    </row>
    <row r="1673" spans="4:4">
      <c r="D1673" s="340"/>
    </row>
    <row r="1674" spans="4:4">
      <c r="D1674" s="340"/>
    </row>
    <row r="1675" spans="4:4">
      <c r="D1675" s="340"/>
    </row>
    <row r="1676" spans="4:4">
      <c r="D1676" s="340"/>
    </row>
    <row r="1677" spans="4:4">
      <c r="D1677" s="340"/>
    </row>
    <row r="1678" spans="4:4">
      <c r="D1678" s="340"/>
    </row>
    <row r="1679" spans="4:4">
      <c r="D1679" s="340"/>
    </row>
    <row r="1680" spans="4:4">
      <c r="D1680" s="340"/>
    </row>
    <row r="1681" spans="4:4">
      <c r="D1681" s="340"/>
    </row>
    <row r="1682" spans="4:4">
      <c r="D1682" s="340"/>
    </row>
    <row r="1683" spans="4:4">
      <c r="D1683" s="340"/>
    </row>
    <row r="1684" spans="4:4">
      <c r="D1684" s="340"/>
    </row>
    <row r="1685" spans="4:4">
      <c r="D1685" s="340"/>
    </row>
    <row r="1686" spans="4:4">
      <c r="D1686" s="340"/>
    </row>
    <row r="1687" spans="4:4">
      <c r="D1687" s="340"/>
    </row>
    <row r="1688" spans="4:4">
      <c r="D1688" s="340"/>
    </row>
    <row r="1689" spans="4:4">
      <c r="D1689" s="340"/>
    </row>
    <row r="1690" spans="4:4">
      <c r="D1690" s="340"/>
    </row>
    <row r="1691" spans="4:4">
      <c r="D1691" s="340"/>
    </row>
    <row r="1692" spans="4:4">
      <c r="D1692" s="340"/>
    </row>
    <row r="1693" spans="4:4">
      <c r="D1693" s="340"/>
    </row>
    <row r="1694" spans="4:4">
      <c r="D1694" s="340"/>
    </row>
    <row r="1695" spans="4:4">
      <c r="D1695" s="340"/>
    </row>
    <row r="1696" spans="4:4">
      <c r="D1696" s="340"/>
    </row>
    <row r="1697" spans="4:4">
      <c r="D1697" s="340"/>
    </row>
    <row r="1698" spans="4:4">
      <c r="D1698" s="340"/>
    </row>
    <row r="1699" spans="4:4">
      <c r="D1699" s="340"/>
    </row>
    <row r="1700" spans="4:4">
      <c r="D1700" s="340"/>
    </row>
    <row r="1701" spans="4:4">
      <c r="D1701" s="340"/>
    </row>
    <row r="1702" spans="4:4">
      <c r="D1702" s="340"/>
    </row>
    <row r="1703" spans="4:4">
      <c r="D1703" s="340"/>
    </row>
    <row r="1704" spans="4:4">
      <c r="D1704" s="340"/>
    </row>
    <row r="1705" spans="4:4">
      <c r="D1705" s="340"/>
    </row>
    <row r="1706" spans="4:4">
      <c r="D1706" s="340"/>
    </row>
    <row r="1707" spans="4:4">
      <c r="D1707" s="340"/>
    </row>
    <row r="1708" spans="4:4">
      <c r="D1708" s="340"/>
    </row>
    <row r="1709" spans="4:4">
      <c r="D1709" s="340"/>
    </row>
    <row r="1710" spans="4:4">
      <c r="D1710" s="340"/>
    </row>
    <row r="1711" spans="4:4">
      <c r="D1711" s="340"/>
    </row>
    <row r="1712" spans="4:4">
      <c r="D1712" s="340"/>
    </row>
    <row r="1713" spans="4:4">
      <c r="D1713" s="340"/>
    </row>
    <row r="1714" spans="4:4">
      <c r="D1714" s="340"/>
    </row>
    <row r="1715" spans="4:4">
      <c r="D1715" s="340"/>
    </row>
    <row r="1716" spans="4:4">
      <c r="D1716" s="340"/>
    </row>
    <row r="1717" spans="4:4">
      <c r="D1717" s="340"/>
    </row>
    <row r="1718" spans="4:4">
      <c r="D1718" s="340"/>
    </row>
    <row r="1719" spans="4:4">
      <c r="D1719" s="340"/>
    </row>
    <row r="1720" spans="4:4">
      <c r="D1720" s="340"/>
    </row>
    <row r="1721" spans="4:4">
      <c r="D1721" s="340"/>
    </row>
    <row r="1722" spans="4:4">
      <c r="D1722" s="340"/>
    </row>
    <row r="1723" spans="4:4">
      <c r="D1723" s="340"/>
    </row>
    <row r="1724" spans="4:4">
      <c r="D1724" s="340"/>
    </row>
    <row r="1725" spans="4:4">
      <c r="D1725" s="340"/>
    </row>
    <row r="1726" spans="4:4">
      <c r="D1726" s="340"/>
    </row>
    <row r="1727" spans="4:4">
      <c r="D1727" s="340"/>
    </row>
    <row r="1728" spans="4:4">
      <c r="D1728" s="340"/>
    </row>
    <row r="1729" spans="4:4">
      <c r="D1729" s="340"/>
    </row>
    <row r="1730" spans="4:4">
      <c r="D1730" s="340"/>
    </row>
    <row r="1731" spans="4:4">
      <c r="D1731" s="340"/>
    </row>
    <row r="1732" spans="4:4">
      <c r="D1732" s="340"/>
    </row>
    <row r="1733" spans="4:4">
      <c r="D1733" s="340"/>
    </row>
    <row r="1734" spans="4:4">
      <c r="D1734" s="340"/>
    </row>
    <row r="1735" spans="4:4">
      <c r="D1735" s="340"/>
    </row>
    <row r="1736" spans="4:4">
      <c r="D1736" s="340"/>
    </row>
    <row r="1737" spans="4:4">
      <c r="D1737" s="340"/>
    </row>
    <row r="1738" spans="4:4">
      <c r="D1738" s="340"/>
    </row>
    <row r="1739" spans="4:4">
      <c r="D1739" s="340"/>
    </row>
    <row r="1740" spans="4:4">
      <c r="D1740" s="340"/>
    </row>
    <row r="1741" spans="4:4">
      <c r="D1741" s="340"/>
    </row>
    <row r="1742" spans="4:4">
      <c r="D1742" s="340"/>
    </row>
    <row r="1743" spans="4:4">
      <c r="D1743" s="340"/>
    </row>
    <row r="1744" spans="4:4">
      <c r="D1744" s="340"/>
    </row>
    <row r="1745" spans="4:4">
      <c r="D1745" s="340"/>
    </row>
    <row r="1746" spans="4:4">
      <c r="D1746" s="340"/>
    </row>
    <row r="1747" spans="4:4">
      <c r="D1747" s="340"/>
    </row>
    <row r="1748" spans="4:4">
      <c r="D1748" s="340"/>
    </row>
    <row r="1749" spans="4:4">
      <c r="D1749" s="340"/>
    </row>
    <row r="1750" spans="4:4">
      <c r="D1750" s="340"/>
    </row>
    <row r="1751" spans="4:4">
      <c r="D1751" s="340"/>
    </row>
    <row r="1752" spans="4:4">
      <c r="D1752" s="340"/>
    </row>
    <row r="1753" spans="4:4">
      <c r="D1753" s="340"/>
    </row>
    <row r="1754" spans="4:4">
      <c r="D1754" s="340"/>
    </row>
    <row r="1755" spans="4:4">
      <c r="D1755" s="340"/>
    </row>
    <row r="1756" spans="4:4">
      <c r="D1756" s="340"/>
    </row>
    <row r="1757" spans="4:4">
      <c r="D1757" s="340"/>
    </row>
    <row r="1758" spans="4:4">
      <c r="D1758" s="340"/>
    </row>
    <row r="1759" spans="4:4">
      <c r="D1759" s="340"/>
    </row>
    <row r="1760" spans="4:4">
      <c r="D1760" s="340"/>
    </row>
    <row r="1761" spans="4:4">
      <c r="D1761" s="340"/>
    </row>
    <row r="1762" spans="4:4">
      <c r="D1762" s="340"/>
    </row>
    <row r="1763" spans="4:4">
      <c r="D1763" s="340"/>
    </row>
    <row r="1764" spans="4:4">
      <c r="D1764" s="340"/>
    </row>
    <row r="1765" spans="4:4">
      <c r="D1765" s="340"/>
    </row>
    <row r="1766" spans="4:4">
      <c r="D1766" s="340"/>
    </row>
    <row r="1767" spans="4:4">
      <c r="D1767" s="340"/>
    </row>
    <row r="1768" spans="4:4">
      <c r="D1768" s="340"/>
    </row>
    <row r="1769" spans="4:4">
      <c r="D1769" s="340"/>
    </row>
    <row r="1770" spans="4:4">
      <c r="D1770" s="340"/>
    </row>
    <row r="1771" spans="4:4">
      <c r="D1771" s="340"/>
    </row>
    <row r="1772" spans="4:4">
      <c r="D1772" s="340"/>
    </row>
    <row r="1773" spans="4:4">
      <c r="D1773" s="340"/>
    </row>
    <row r="1774" spans="4:4">
      <c r="D1774" s="340"/>
    </row>
    <row r="1775" spans="4:4">
      <c r="D1775" s="340"/>
    </row>
    <row r="1776" spans="4:4">
      <c r="D1776" s="340"/>
    </row>
    <row r="1777" spans="4:4">
      <c r="D1777" s="340"/>
    </row>
    <row r="1778" spans="4:4">
      <c r="D1778" s="340"/>
    </row>
    <row r="1779" spans="4:4">
      <c r="D1779" s="340"/>
    </row>
    <row r="1780" spans="4:4">
      <c r="D1780" s="340"/>
    </row>
    <row r="1781" spans="4:4">
      <c r="D1781" s="340"/>
    </row>
    <row r="1782" spans="4:4">
      <c r="D1782" s="340"/>
    </row>
    <row r="1783" spans="4:4">
      <c r="D1783" s="340"/>
    </row>
    <row r="1784" spans="4:4">
      <c r="D1784" s="340"/>
    </row>
    <row r="1785" spans="4:4">
      <c r="D1785" s="340"/>
    </row>
    <row r="1786" spans="4:4">
      <c r="D1786" s="340"/>
    </row>
    <row r="1787" spans="4:4">
      <c r="D1787" s="340"/>
    </row>
    <row r="1788" spans="4:4">
      <c r="D1788" s="340"/>
    </row>
    <row r="1789" spans="4:4">
      <c r="D1789" s="340"/>
    </row>
    <row r="1790" spans="4:4">
      <c r="D1790" s="340"/>
    </row>
    <row r="1791" spans="4:4">
      <c r="D1791" s="340"/>
    </row>
    <row r="1792" spans="4:4">
      <c r="D1792" s="340"/>
    </row>
    <row r="1793" spans="4:4">
      <c r="D1793" s="340"/>
    </row>
    <row r="1794" spans="4:4">
      <c r="D1794" s="340"/>
    </row>
    <row r="1795" spans="4:4">
      <c r="D1795" s="340"/>
    </row>
    <row r="1796" spans="4:4">
      <c r="D1796" s="340"/>
    </row>
    <row r="1797" spans="4:4">
      <c r="D1797" s="340"/>
    </row>
    <row r="1798" spans="4:4">
      <c r="D1798" s="340"/>
    </row>
    <row r="1799" spans="4:4">
      <c r="D1799" s="340"/>
    </row>
    <row r="1800" spans="4:4">
      <c r="D1800" s="340"/>
    </row>
    <row r="1801" spans="4:4">
      <c r="D1801" s="340"/>
    </row>
    <row r="1802" spans="4:4">
      <c r="D1802" s="340"/>
    </row>
    <row r="1803" spans="4:4">
      <c r="D1803" s="340"/>
    </row>
    <row r="1804" spans="4:4">
      <c r="D1804" s="340"/>
    </row>
    <row r="1805" spans="4:4">
      <c r="D1805" s="340"/>
    </row>
    <row r="1806" spans="4:4">
      <c r="D1806" s="340"/>
    </row>
    <row r="1807" spans="4:4">
      <c r="D1807" s="340"/>
    </row>
    <row r="1808" spans="4:4">
      <c r="D1808" s="340"/>
    </row>
    <row r="1809" spans="4:4">
      <c r="D1809" s="340"/>
    </row>
    <row r="1810" spans="4:4">
      <c r="D1810" s="340"/>
    </row>
    <row r="1811" spans="4:4">
      <c r="D1811" s="340"/>
    </row>
    <row r="1812" spans="4:4">
      <c r="D1812" s="340"/>
    </row>
    <row r="1813" spans="4:4">
      <c r="D1813" s="340"/>
    </row>
    <row r="1814" spans="4:4">
      <c r="D1814" s="340"/>
    </row>
    <row r="1815" spans="4:4">
      <c r="D1815" s="340"/>
    </row>
    <row r="1816" spans="4:4">
      <c r="D1816" s="340"/>
    </row>
    <row r="1817" spans="4:4">
      <c r="D1817" s="340"/>
    </row>
    <row r="1818" spans="4:4">
      <c r="D1818" s="340"/>
    </row>
    <row r="1819" spans="4:4">
      <c r="D1819" s="340"/>
    </row>
    <row r="1820" spans="4:4">
      <c r="D1820" s="340"/>
    </row>
    <row r="1821" spans="4:4">
      <c r="D1821" s="340"/>
    </row>
    <row r="1822" spans="4:4">
      <c r="D1822" s="340"/>
    </row>
    <row r="1823" spans="4:4">
      <c r="D1823" s="340"/>
    </row>
    <row r="1824" spans="4:4">
      <c r="D1824" s="340"/>
    </row>
    <row r="1825" spans="4:4">
      <c r="D1825" s="340"/>
    </row>
    <row r="1826" spans="4:4">
      <c r="D1826" s="340"/>
    </row>
    <row r="1827" spans="4:4">
      <c r="D1827" s="340"/>
    </row>
    <row r="1828" spans="4:4">
      <c r="D1828" s="340"/>
    </row>
    <row r="1829" spans="4:4">
      <c r="D1829" s="340"/>
    </row>
    <row r="1830" spans="4:4">
      <c r="D1830" s="340"/>
    </row>
    <row r="1831" spans="4:4">
      <c r="D1831" s="340"/>
    </row>
    <row r="1832" spans="4:4">
      <c r="D1832" s="340"/>
    </row>
    <row r="1833" spans="4:4">
      <c r="D1833" s="340"/>
    </row>
    <row r="1834" spans="4:4">
      <c r="D1834" s="340"/>
    </row>
    <row r="1835" spans="4:4">
      <c r="D1835" s="340"/>
    </row>
    <row r="1836" spans="4:4">
      <c r="D1836" s="340"/>
    </row>
    <row r="1837" spans="4:4">
      <c r="D1837" s="340"/>
    </row>
    <row r="1838" spans="4:4">
      <c r="D1838" s="340"/>
    </row>
    <row r="1839" spans="4:4">
      <c r="D1839" s="340"/>
    </row>
    <row r="1840" spans="4:4">
      <c r="D1840" s="340"/>
    </row>
    <row r="1841" spans="4:4">
      <c r="D1841" s="340"/>
    </row>
    <row r="1842" spans="4:4">
      <c r="D1842" s="340"/>
    </row>
    <row r="1843" spans="4:4">
      <c r="D1843" s="340"/>
    </row>
    <row r="1844" spans="4:4">
      <c r="D1844" s="340"/>
    </row>
    <row r="1845" spans="4:4">
      <c r="D1845" s="340"/>
    </row>
    <row r="1846" spans="4:4">
      <c r="D1846" s="340"/>
    </row>
    <row r="1847" spans="4:4">
      <c r="D1847" s="340"/>
    </row>
    <row r="1848" spans="4:4">
      <c r="D1848" s="340"/>
    </row>
    <row r="1849" spans="4:4">
      <c r="D1849" s="340"/>
    </row>
    <row r="1850" spans="4:4">
      <c r="D1850" s="340"/>
    </row>
    <row r="1851" spans="4:4">
      <c r="D1851" s="340"/>
    </row>
    <row r="1852" spans="4:4">
      <c r="D1852" s="340"/>
    </row>
    <row r="1853" spans="4:4">
      <c r="D1853" s="340"/>
    </row>
    <row r="1854" spans="4:4">
      <c r="D1854" s="340"/>
    </row>
    <row r="1855" spans="4:4">
      <c r="D1855" s="340"/>
    </row>
    <row r="1856" spans="4:4">
      <c r="D1856" s="340"/>
    </row>
    <row r="1857" spans="4:4">
      <c r="D1857" s="340"/>
    </row>
    <row r="1858" spans="4:4">
      <c r="D1858" s="340"/>
    </row>
    <row r="1859" spans="4:4">
      <c r="D1859" s="340"/>
    </row>
    <row r="1860" spans="4:4">
      <c r="D1860" s="340"/>
    </row>
    <row r="1861" spans="4:4">
      <c r="D1861" s="340"/>
    </row>
    <row r="1862" spans="4:4">
      <c r="D1862" s="340"/>
    </row>
    <row r="1863" spans="4:4">
      <c r="D1863" s="340"/>
    </row>
    <row r="1864" spans="4:4">
      <c r="D1864" s="340"/>
    </row>
    <row r="1865" spans="4:4">
      <c r="D1865" s="340"/>
    </row>
    <row r="1866" spans="4:4">
      <c r="D1866" s="340"/>
    </row>
    <row r="1867" spans="4:4">
      <c r="D1867" s="340"/>
    </row>
    <row r="1868" spans="4:4">
      <c r="D1868" s="340"/>
    </row>
    <row r="1869" spans="4:4">
      <c r="D1869" s="340"/>
    </row>
    <row r="1870" spans="4:4">
      <c r="D1870" s="340"/>
    </row>
    <row r="1871" spans="4:4">
      <c r="D1871" s="340"/>
    </row>
    <row r="1872" spans="4:4">
      <c r="D1872" s="340"/>
    </row>
    <row r="1873" spans="4:4">
      <c r="D1873" s="340"/>
    </row>
    <row r="1874" spans="4:4">
      <c r="D1874" s="340"/>
    </row>
    <row r="1875" spans="4:4">
      <c r="D1875" s="340"/>
    </row>
    <row r="1876" spans="4:4">
      <c r="D1876" s="340"/>
    </row>
    <row r="1877" spans="4:4">
      <c r="D1877" s="340"/>
    </row>
    <row r="1878" spans="4:4">
      <c r="D1878" s="340"/>
    </row>
    <row r="1879" spans="4:4">
      <c r="D1879" s="340"/>
    </row>
    <row r="1880" spans="4:4">
      <c r="D1880" s="340"/>
    </row>
    <row r="1881" spans="4:4">
      <c r="D1881" s="340"/>
    </row>
    <row r="1882" spans="4:4">
      <c r="D1882" s="340"/>
    </row>
    <row r="1883" spans="4:4">
      <c r="D1883" s="340"/>
    </row>
    <row r="1884" spans="4:4">
      <c r="D1884" s="340"/>
    </row>
    <row r="1885" spans="4:4">
      <c r="D1885" s="340"/>
    </row>
    <row r="1886" spans="4:4">
      <c r="D1886" s="340"/>
    </row>
    <row r="1887" spans="4:4">
      <c r="D1887" s="340"/>
    </row>
    <row r="1888" spans="4:4">
      <c r="D1888" s="340"/>
    </row>
    <row r="1889" spans="4:4">
      <c r="D1889" s="340"/>
    </row>
    <row r="1890" spans="4:4">
      <c r="D1890" s="340"/>
    </row>
    <row r="1891" spans="4:4">
      <c r="D1891" s="340"/>
    </row>
    <row r="1892" spans="4:4">
      <c r="D1892" s="340"/>
    </row>
    <row r="1893" spans="4:4">
      <c r="D1893" s="340"/>
    </row>
    <row r="1894" spans="4:4">
      <c r="D1894" s="340"/>
    </row>
    <row r="1895" spans="4:4">
      <c r="D1895" s="340"/>
    </row>
    <row r="1896" spans="4:4">
      <c r="D1896" s="340"/>
    </row>
    <row r="1897" spans="4:4">
      <c r="D1897" s="340"/>
    </row>
    <row r="1898" spans="4:4">
      <c r="D1898" s="340"/>
    </row>
    <row r="1899" spans="4:4">
      <c r="D1899" s="340"/>
    </row>
    <row r="1900" spans="4:4">
      <c r="D1900" s="340"/>
    </row>
    <row r="1901" spans="4:4">
      <c r="D1901" s="340"/>
    </row>
    <row r="1902" spans="4:4">
      <c r="D1902" s="340"/>
    </row>
    <row r="1903" spans="4:4">
      <c r="D1903" s="340"/>
    </row>
    <row r="1904" spans="4:4">
      <c r="D1904" s="340"/>
    </row>
    <row r="1905" spans="4:4">
      <c r="D1905" s="340"/>
    </row>
    <row r="1906" spans="4:4">
      <c r="D1906" s="340"/>
    </row>
    <row r="1907" spans="4:4">
      <c r="D1907" s="340"/>
    </row>
    <row r="1908" spans="4:4">
      <c r="D1908" s="340"/>
    </row>
    <row r="1909" spans="4:4">
      <c r="D1909" s="340"/>
    </row>
    <row r="1910" spans="4:4">
      <c r="D1910" s="340"/>
    </row>
    <row r="1911" spans="4:4">
      <c r="D1911" s="340"/>
    </row>
    <row r="1912" spans="4:4">
      <c r="D1912" s="340"/>
    </row>
    <row r="1913" spans="4:4">
      <c r="D1913" s="340"/>
    </row>
    <row r="1914" spans="4:4">
      <c r="D1914" s="340"/>
    </row>
    <row r="1915" spans="4:4">
      <c r="D1915" s="340"/>
    </row>
    <row r="1916" spans="4:4">
      <c r="D1916" s="340"/>
    </row>
    <row r="1917" spans="4:4">
      <c r="D1917" s="340"/>
    </row>
    <row r="1918" spans="4:4">
      <c r="D1918" s="340"/>
    </row>
    <row r="1919" spans="4:4">
      <c r="D1919" s="340"/>
    </row>
    <row r="1920" spans="4:4">
      <c r="D1920" s="340"/>
    </row>
    <row r="1921" spans="4:4">
      <c r="D1921" s="340"/>
    </row>
    <row r="1922" spans="4:4">
      <c r="D1922" s="340"/>
    </row>
    <row r="1923" spans="4:4">
      <c r="D1923" s="340"/>
    </row>
    <row r="1924" spans="4:4">
      <c r="D1924" s="340"/>
    </row>
    <row r="1925" spans="4:4">
      <c r="D1925" s="340"/>
    </row>
    <row r="1926" spans="4:4">
      <c r="D1926" s="340"/>
    </row>
    <row r="1927" spans="4:4">
      <c r="D1927" s="340"/>
    </row>
    <row r="1928" spans="4:4">
      <c r="D1928" s="340"/>
    </row>
    <row r="1929" spans="4:4">
      <c r="D1929" s="340"/>
    </row>
    <row r="1930" spans="4:4">
      <c r="D1930" s="340"/>
    </row>
    <row r="1931" spans="4:4">
      <c r="D1931" s="340"/>
    </row>
    <row r="1932" spans="4:4">
      <c r="D1932" s="340"/>
    </row>
    <row r="1933" spans="4:4">
      <c r="D1933" s="340"/>
    </row>
    <row r="1934" spans="4:4">
      <c r="D1934" s="340"/>
    </row>
    <row r="1935" spans="4:4">
      <c r="D1935" s="340"/>
    </row>
    <row r="1936" spans="4:4">
      <c r="D1936" s="340"/>
    </row>
    <row r="1937" spans="4:4">
      <c r="D1937" s="340"/>
    </row>
    <row r="1938" spans="4:4">
      <c r="D1938" s="340"/>
    </row>
    <row r="1939" spans="4:4">
      <c r="D1939" s="340"/>
    </row>
    <row r="1940" spans="4:4">
      <c r="D1940" s="340"/>
    </row>
    <row r="1941" spans="4:4">
      <c r="D1941" s="340"/>
    </row>
    <row r="1942" spans="4:4">
      <c r="D1942" s="340"/>
    </row>
    <row r="1943" spans="4:4">
      <c r="D1943" s="340"/>
    </row>
    <row r="1944" spans="4:4">
      <c r="D1944" s="340"/>
    </row>
    <row r="1945" spans="4:4">
      <c r="D1945" s="340"/>
    </row>
    <row r="1946" spans="4:4">
      <c r="D1946" s="340"/>
    </row>
    <row r="1947" spans="4:4">
      <c r="D1947" s="340"/>
    </row>
    <row r="1948" spans="4:4">
      <c r="D1948" s="340"/>
    </row>
    <row r="1949" spans="4:4">
      <c r="D1949" s="340"/>
    </row>
    <row r="1950" spans="4:4">
      <c r="D1950" s="340"/>
    </row>
    <row r="1951" spans="4:4">
      <c r="D1951" s="340"/>
    </row>
    <row r="1952" spans="4:4">
      <c r="D1952" s="340"/>
    </row>
    <row r="1953" spans="4:4">
      <c r="D1953" s="340"/>
    </row>
    <row r="1954" spans="4:4">
      <c r="D1954" s="340"/>
    </row>
    <row r="1955" spans="4:4">
      <c r="D1955" s="340"/>
    </row>
    <row r="1956" spans="4:4">
      <c r="D1956" s="340"/>
    </row>
    <row r="1957" spans="4:4">
      <c r="D1957" s="340"/>
    </row>
    <row r="1958" spans="4:4">
      <c r="D1958" s="340"/>
    </row>
    <row r="1959" spans="4:4">
      <c r="D1959" s="340"/>
    </row>
    <row r="1960" spans="4:4">
      <c r="D1960" s="340"/>
    </row>
    <row r="1961" spans="4:4">
      <c r="D1961" s="340"/>
    </row>
    <row r="1962" spans="4:4">
      <c r="D1962" s="340"/>
    </row>
    <row r="1963" spans="4:4">
      <c r="D1963" s="340"/>
    </row>
    <row r="1964" spans="4:4">
      <c r="D1964" s="340"/>
    </row>
    <row r="1965" spans="4:4">
      <c r="D1965" s="340"/>
    </row>
    <row r="1966" spans="4:4">
      <c r="D1966" s="340"/>
    </row>
    <row r="1967" spans="4:4">
      <c r="D1967" s="340"/>
    </row>
    <row r="1968" spans="4:4">
      <c r="D1968" s="340"/>
    </row>
    <row r="1969" spans="4:4">
      <c r="D1969" s="340"/>
    </row>
    <row r="1970" spans="4:4">
      <c r="D1970" s="340"/>
    </row>
    <row r="1971" spans="4:4">
      <c r="D1971" s="340"/>
    </row>
    <row r="1972" spans="4:4">
      <c r="D1972" s="340"/>
    </row>
    <row r="1973" spans="4:4">
      <c r="D1973" s="340"/>
    </row>
    <row r="1974" spans="4:4">
      <c r="D1974" s="340"/>
    </row>
    <row r="1975" spans="4:4">
      <c r="D1975" s="340"/>
    </row>
    <row r="1976" spans="4:4">
      <c r="D1976" s="340"/>
    </row>
    <row r="1977" spans="4:4">
      <c r="D1977" s="340"/>
    </row>
    <row r="1978" spans="4:4">
      <c r="D1978" s="340"/>
    </row>
    <row r="1979" spans="4:4">
      <c r="D1979" s="340"/>
    </row>
    <row r="1980" spans="4:4">
      <c r="D1980" s="340"/>
    </row>
    <row r="1981" spans="4:4">
      <c r="D1981" s="340"/>
    </row>
    <row r="1982" spans="4:4">
      <c r="D1982" s="340"/>
    </row>
    <row r="1983" spans="4:4">
      <c r="D1983" s="340"/>
    </row>
    <row r="1984" spans="4:4">
      <c r="D1984" s="340"/>
    </row>
    <row r="1985" spans="4:4">
      <c r="D1985" s="340"/>
    </row>
    <row r="1986" spans="4:4">
      <c r="D1986" s="340"/>
    </row>
    <row r="1987" spans="4:4">
      <c r="D1987" s="340"/>
    </row>
    <row r="1988" spans="4:4">
      <c r="D1988" s="340"/>
    </row>
    <row r="1989" spans="4:4">
      <c r="D1989" s="340"/>
    </row>
    <row r="1990" spans="4:4">
      <c r="D1990" s="340"/>
    </row>
    <row r="1991" spans="4:4">
      <c r="D1991" s="340"/>
    </row>
    <row r="1992" spans="4:4">
      <c r="D1992" s="340"/>
    </row>
    <row r="1993" spans="4:4">
      <c r="D1993" s="340"/>
    </row>
    <row r="1994" spans="4:4">
      <c r="D1994" s="340"/>
    </row>
    <row r="1995" spans="4:4">
      <c r="D1995" s="340"/>
    </row>
    <row r="1996" spans="4:4">
      <c r="D1996" s="340"/>
    </row>
    <row r="1997" spans="4:4">
      <c r="D1997" s="340"/>
    </row>
    <row r="1998" spans="4:4">
      <c r="D1998" s="340"/>
    </row>
    <row r="1999" spans="4:4">
      <c r="D1999" s="340"/>
    </row>
    <row r="2000" spans="4:4">
      <c r="D2000" s="340"/>
    </row>
    <row r="2001" spans="4:4">
      <c r="D2001" s="340"/>
    </row>
    <row r="2002" spans="4:4">
      <c r="D2002" s="340"/>
    </row>
    <row r="2003" spans="4:4">
      <c r="D2003" s="340"/>
    </row>
    <row r="2004" spans="4:4">
      <c r="D2004" s="340"/>
    </row>
    <row r="2005" spans="4:4">
      <c r="D2005" s="340"/>
    </row>
    <row r="2006" spans="4:4">
      <c r="D2006" s="340"/>
    </row>
    <row r="2007" spans="4:4">
      <c r="D2007" s="340"/>
    </row>
    <row r="2008" spans="4:4">
      <c r="D2008" s="340"/>
    </row>
    <row r="2009" spans="4:4">
      <c r="D2009" s="340"/>
    </row>
    <row r="2010" spans="4:4">
      <c r="D2010" s="340"/>
    </row>
    <row r="2011" spans="4:4">
      <c r="D2011" s="340"/>
    </row>
    <row r="2012" spans="4:4">
      <c r="D2012" s="340"/>
    </row>
    <row r="2013" spans="4:4">
      <c r="D2013" s="340"/>
    </row>
    <row r="2014" spans="4:4">
      <c r="D2014" s="340"/>
    </row>
    <row r="2015" spans="4:4">
      <c r="D2015" s="340"/>
    </row>
    <row r="2016" spans="4:4">
      <c r="D2016" s="340"/>
    </row>
    <row r="2017" spans="4:4">
      <c r="D2017" s="340"/>
    </row>
    <row r="2018" spans="4:4">
      <c r="D2018" s="340"/>
    </row>
    <row r="2019" spans="4:4">
      <c r="D2019" s="340"/>
    </row>
    <row r="2020" spans="4:4">
      <c r="D2020" s="340"/>
    </row>
    <row r="2021" spans="4:4">
      <c r="D2021" s="340"/>
    </row>
    <row r="2022" spans="4:4">
      <c r="D2022" s="340"/>
    </row>
    <row r="2023" spans="4:4">
      <c r="D2023" s="340"/>
    </row>
    <row r="2024" spans="4:4">
      <c r="D2024" s="340"/>
    </row>
    <row r="2025" spans="4:4">
      <c r="D2025" s="340"/>
    </row>
    <row r="2026" spans="4:4">
      <c r="D2026" s="340"/>
    </row>
    <row r="2027" spans="4:4">
      <c r="D2027" s="340"/>
    </row>
    <row r="2028" spans="4:4">
      <c r="D2028" s="340"/>
    </row>
    <row r="2029" spans="4:4">
      <c r="D2029" s="340"/>
    </row>
    <row r="2030" spans="4:4">
      <c r="D2030" s="340"/>
    </row>
    <row r="2031" spans="4:4">
      <c r="D2031" s="340"/>
    </row>
    <row r="2032" spans="4:4">
      <c r="D2032" s="340"/>
    </row>
    <row r="2033" spans="4:4">
      <c r="D2033" s="340"/>
    </row>
    <row r="2034" spans="4:4">
      <c r="D2034" s="340"/>
    </row>
    <row r="2035" spans="4:4">
      <c r="D2035" s="340"/>
    </row>
    <row r="2036" spans="4:4">
      <c r="D2036" s="340"/>
    </row>
    <row r="2037" spans="4:4">
      <c r="D2037" s="340"/>
    </row>
    <row r="2038" spans="4:4">
      <c r="D2038" s="340"/>
    </row>
    <row r="2039" spans="4:4">
      <c r="D2039" s="340"/>
    </row>
    <row r="2040" spans="4:4">
      <c r="D2040" s="340"/>
    </row>
    <row r="2041" spans="4:4">
      <c r="D2041" s="340"/>
    </row>
    <row r="2042" spans="4:4">
      <c r="D2042" s="340"/>
    </row>
    <row r="2043" spans="4:4">
      <c r="D2043" s="340"/>
    </row>
    <row r="2044" spans="4:4">
      <c r="D2044" s="340"/>
    </row>
    <row r="2045" spans="4:4">
      <c r="D2045" s="340"/>
    </row>
    <row r="2046" spans="4:4">
      <c r="D2046" s="340"/>
    </row>
    <row r="2047" spans="4:4">
      <c r="D2047" s="340"/>
    </row>
    <row r="2048" spans="4:4">
      <c r="D2048" s="340"/>
    </row>
    <row r="2049" spans="4:4">
      <c r="D2049" s="340"/>
    </row>
    <row r="2050" spans="4:4">
      <c r="D2050" s="340"/>
    </row>
    <row r="2051" spans="4:4">
      <c r="D2051" s="340"/>
    </row>
    <row r="2052" spans="4:4">
      <c r="D2052" s="340"/>
    </row>
    <row r="2053" spans="4:4">
      <c r="D2053" s="340"/>
    </row>
    <row r="2054" spans="4:4">
      <c r="D2054" s="340"/>
    </row>
    <row r="2055" spans="4:4">
      <c r="D2055" s="340"/>
    </row>
    <row r="2056" spans="4:4">
      <c r="D2056" s="340"/>
    </row>
    <row r="2057" spans="4:4">
      <c r="D2057" s="340"/>
    </row>
    <row r="2058" spans="4:4">
      <c r="D2058" s="340"/>
    </row>
    <row r="2059" spans="4:4">
      <c r="D2059" s="340"/>
    </row>
    <row r="2060" spans="4:4">
      <c r="D2060" s="340"/>
    </row>
    <row r="2061" spans="4:4">
      <c r="D2061" s="340"/>
    </row>
    <row r="2062" spans="4:4">
      <c r="D2062" s="340"/>
    </row>
    <row r="2063" spans="4:4">
      <c r="D2063" s="340"/>
    </row>
    <row r="2064" spans="4:4">
      <c r="D2064" s="340"/>
    </row>
    <row r="2065" spans="4:4">
      <c r="D2065" s="340"/>
    </row>
    <row r="2066" spans="4:4">
      <c r="D2066" s="340"/>
    </row>
    <row r="2067" spans="4:4">
      <c r="D2067" s="340"/>
    </row>
    <row r="2068" spans="4:4">
      <c r="D2068" s="340"/>
    </row>
    <row r="2069" spans="4:4">
      <c r="D2069" s="340"/>
    </row>
    <row r="2070" spans="4:4">
      <c r="D2070" s="340"/>
    </row>
    <row r="2071" spans="4:4">
      <c r="D2071" s="340"/>
    </row>
    <row r="2072" spans="4:4">
      <c r="D2072" s="340"/>
    </row>
    <row r="2073" spans="4:4">
      <c r="D2073" s="340"/>
    </row>
    <row r="2074" spans="4:4">
      <c r="D2074" s="340"/>
    </row>
    <row r="2075" spans="4:4">
      <c r="D2075" s="340"/>
    </row>
    <row r="2076" spans="4:4">
      <c r="D2076" s="340"/>
    </row>
    <row r="2077" spans="4:4">
      <c r="D2077" s="340"/>
    </row>
    <row r="2078" spans="4:4">
      <c r="D2078" s="340"/>
    </row>
    <row r="2079" spans="4:4">
      <c r="D2079" s="340"/>
    </row>
    <row r="2080" spans="4:4">
      <c r="D2080" s="340"/>
    </row>
    <row r="2081" spans="4:4">
      <c r="D2081" s="340"/>
    </row>
    <row r="2082" spans="4:4">
      <c r="D2082" s="340"/>
    </row>
    <row r="2083" spans="4:4">
      <c r="D2083" s="340"/>
    </row>
    <row r="2084" spans="4:4">
      <c r="D2084" s="340"/>
    </row>
    <row r="2085" spans="4:4">
      <c r="D2085" s="340"/>
    </row>
    <row r="2086" spans="4:4">
      <c r="D2086" s="340"/>
    </row>
    <row r="2087" spans="4:4">
      <c r="D2087" s="340"/>
    </row>
    <row r="2088" spans="4:4">
      <c r="D2088" s="340"/>
    </row>
    <row r="2089" spans="4:4">
      <c r="D2089" s="340"/>
    </row>
    <row r="2090" spans="4:4">
      <c r="D2090" s="340"/>
    </row>
    <row r="2091" spans="4:4">
      <c r="D2091" s="340"/>
    </row>
    <row r="2092" spans="4:4">
      <c r="D2092" s="340"/>
    </row>
    <row r="2093" spans="4:4">
      <c r="D2093" s="340"/>
    </row>
    <row r="2094" spans="4:4">
      <c r="D2094" s="340"/>
    </row>
    <row r="2095" spans="4:4">
      <c r="D2095" s="340"/>
    </row>
    <row r="2096" spans="4:4">
      <c r="D2096" s="340"/>
    </row>
    <row r="2097" spans="4:4">
      <c r="D2097" s="340"/>
    </row>
    <row r="2098" spans="4:4">
      <c r="D2098" s="340"/>
    </row>
    <row r="2099" spans="4:4">
      <c r="D2099" s="340"/>
    </row>
    <row r="2100" spans="4:4">
      <c r="D2100" s="340"/>
    </row>
    <row r="2101" spans="4:4">
      <c r="D2101" s="340"/>
    </row>
    <row r="2102" spans="4:4">
      <c r="D2102" s="340"/>
    </row>
    <row r="2103" spans="4:4">
      <c r="D2103" s="340"/>
    </row>
    <row r="2104" spans="4:4">
      <c r="D2104" s="340"/>
    </row>
    <row r="2105" spans="4:4">
      <c r="D2105" s="340"/>
    </row>
    <row r="2106" spans="4:4">
      <c r="D2106" s="340"/>
    </row>
    <row r="2107" spans="4:4">
      <c r="D2107" s="340"/>
    </row>
    <row r="2108" spans="4:4">
      <c r="D2108" s="340"/>
    </row>
    <row r="2109" spans="4:4">
      <c r="D2109" s="340"/>
    </row>
    <row r="2110" spans="4:4">
      <c r="D2110" s="340"/>
    </row>
    <row r="2111" spans="4:4">
      <c r="D2111" s="340"/>
    </row>
    <row r="2112" spans="4:4">
      <c r="D2112" s="340"/>
    </row>
    <row r="2113" spans="4:4">
      <c r="D2113" s="340"/>
    </row>
    <row r="2114" spans="4:4">
      <c r="D2114" s="340"/>
    </row>
    <row r="2115" spans="4:4">
      <c r="D2115" s="340"/>
    </row>
    <row r="2116" spans="4:4">
      <c r="D2116" s="340"/>
    </row>
    <row r="2117" spans="4:4">
      <c r="D2117" s="340"/>
    </row>
    <row r="2118" spans="4:4">
      <c r="D2118" s="340"/>
    </row>
    <row r="2119" spans="4:4">
      <c r="D2119" s="340"/>
    </row>
    <row r="2120" spans="4:4">
      <c r="D2120" s="340"/>
    </row>
    <row r="2121" spans="4:4">
      <c r="D2121" s="340"/>
    </row>
    <row r="2122" spans="4:4">
      <c r="D2122" s="340"/>
    </row>
    <row r="2123" spans="4:4">
      <c r="D2123" s="340"/>
    </row>
    <row r="2124" spans="4:4">
      <c r="D2124" s="340"/>
    </row>
    <row r="2125" spans="4:4">
      <c r="D2125" s="340"/>
    </row>
    <row r="2126" spans="4:4">
      <c r="D2126" s="340"/>
    </row>
    <row r="2127" spans="4:4">
      <c r="D2127" s="340"/>
    </row>
    <row r="2128" spans="4:4">
      <c r="D2128" s="340"/>
    </row>
    <row r="2129" spans="4:4">
      <c r="D2129" s="340"/>
    </row>
    <row r="2130" spans="4:4">
      <c r="D2130" s="340"/>
    </row>
    <row r="2131" spans="4:4">
      <c r="D2131" s="340"/>
    </row>
    <row r="2132" spans="4:4">
      <c r="D2132" s="340"/>
    </row>
    <row r="2133" spans="4:4">
      <c r="D2133" s="340"/>
    </row>
    <row r="2134" spans="4:4">
      <c r="D2134" s="340"/>
    </row>
    <row r="2135" spans="4:4">
      <c r="D2135" s="340"/>
    </row>
    <row r="2136" spans="4:4">
      <c r="D2136" s="340"/>
    </row>
    <row r="2137" spans="4:4">
      <c r="D2137" s="340"/>
    </row>
    <row r="2138" spans="4:4">
      <c r="D2138" s="340"/>
    </row>
    <row r="2139" spans="4:4">
      <c r="D2139" s="340"/>
    </row>
    <row r="2140" spans="4:4">
      <c r="D2140" s="340"/>
    </row>
    <row r="2141" spans="4:4">
      <c r="D2141" s="340"/>
    </row>
    <row r="2142" spans="4:4">
      <c r="D2142" s="340"/>
    </row>
    <row r="2143" spans="4:4">
      <c r="D2143" s="340"/>
    </row>
    <row r="2144" spans="4:4">
      <c r="D2144" s="340"/>
    </row>
    <row r="2145" spans="4:4">
      <c r="D2145" s="340"/>
    </row>
    <row r="2146" spans="4:4">
      <c r="D2146" s="340"/>
    </row>
    <row r="2147" spans="4:4">
      <c r="D2147" s="340"/>
    </row>
    <row r="2148" spans="4:4">
      <c r="D2148" s="340"/>
    </row>
    <row r="2149" spans="4:4">
      <c r="D2149" s="340"/>
    </row>
    <row r="2150" spans="4:4">
      <c r="D2150" s="340"/>
    </row>
    <row r="2151" spans="4:4">
      <c r="D2151" s="340"/>
    </row>
    <row r="2152" spans="4:4">
      <c r="D2152" s="340"/>
    </row>
    <row r="2153" spans="4:4">
      <c r="D2153" s="340"/>
    </row>
    <row r="2154" spans="4:4">
      <c r="D2154" s="340"/>
    </row>
    <row r="2155" spans="4:4">
      <c r="D2155" s="340"/>
    </row>
    <row r="2156" spans="4:4">
      <c r="D2156" s="340"/>
    </row>
    <row r="2157" spans="4:4">
      <c r="D2157" s="340"/>
    </row>
    <row r="2158" spans="4:4">
      <c r="D2158" s="340"/>
    </row>
    <row r="2159" spans="4:4">
      <c r="D2159" s="340"/>
    </row>
    <row r="2160" spans="4:4">
      <c r="D2160" s="340"/>
    </row>
    <row r="2161" spans="4:4">
      <c r="D2161" s="340"/>
    </row>
    <row r="2162" spans="4:4">
      <c r="D2162" s="340"/>
    </row>
    <row r="2163" spans="4:4">
      <c r="D2163" s="340"/>
    </row>
    <row r="2164" spans="4:4">
      <c r="D2164" s="340"/>
    </row>
    <row r="2165" spans="4:4">
      <c r="D2165" s="340"/>
    </row>
    <row r="2166" spans="4:4">
      <c r="D2166" s="340"/>
    </row>
    <row r="2167" spans="4:4">
      <c r="D2167" s="340"/>
    </row>
    <row r="2168" spans="4:4">
      <c r="D2168" s="340"/>
    </row>
    <row r="2169" spans="4:4">
      <c r="D2169" s="340"/>
    </row>
    <row r="2170" spans="4:4">
      <c r="D2170" s="340"/>
    </row>
    <row r="2171" spans="4:4">
      <c r="D2171" s="340"/>
    </row>
    <row r="2172" spans="4:4">
      <c r="D2172" s="340"/>
    </row>
    <row r="2173" spans="4:4">
      <c r="D2173" s="340"/>
    </row>
    <row r="2174" spans="4:4">
      <c r="D2174" s="340"/>
    </row>
    <row r="2175" spans="4:4">
      <c r="D2175" s="340"/>
    </row>
    <row r="2176" spans="4:4">
      <c r="D2176" s="340"/>
    </row>
    <row r="2177" spans="4:4">
      <c r="D2177" s="340"/>
    </row>
    <row r="2178" spans="4:4">
      <c r="D2178" s="340"/>
    </row>
    <row r="2179" spans="4:4">
      <c r="D2179" s="340"/>
    </row>
    <row r="2180" spans="4:4">
      <c r="D2180" s="340"/>
    </row>
    <row r="2181" spans="4:4">
      <c r="D2181" s="340"/>
    </row>
    <row r="2182" spans="4:4">
      <c r="D2182" s="340"/>
    </row>
    <row r="2183" spans="4:4">
      <c r="D2183" s="340"/>
    </row>
    <row r="2184" spans="4:4">
      <c r="D2184" s="340"/>
    </row>
    <row r="2185" spans="4:4">
      <c r="D2185" s="340"/>
    </row>
    <row r="2186" spans="4:4">
      <c r="D2186" s="340"/>
    </row>
    <row r="2187" spans="4:4">
      <c r="D2187" s="340"/>
    </row>
    <row r="2188" spans="4:4">
      <c r="D2188" s="340"/>
    </row>
    <row r="2189" spans="4:4">
      <c r="D2189" s="340"/>
    </row>
    <row r="2190" spans="4:4">
      <c r="D2190" s="340"/>
    </row>
    <row r="2191" spans="4:4">
      <c r="D2191" s="340"/>
    </row>
    <row r="2192" spans="4:4">
      <c r="D2192" s="340"/>
    </row>
    <row r="2193" spans="4:4">
      <c r="D2193" s="340"/>
    </row>
    <row r="2194" spans="4:4">
      <c r="D2194" s="340"/>
    </row>
    <row r="2195" spans="4:4">
      <c r="D2195" s="340"/>
    </row>
    <row r="2196" spans="4:4">
      <c r="D2196" s="340"/>
    </row>
    <row r="2197" spans="4:4">
      <c r="D2197" s="340"/>
    </row>
    <row r="2198" spans="4:4">
      <c r="D2198" s="340"/>
    </row>
    <row r="2199" spans="4:4">
      <c r="D2199" s="340"/>
    </row>
    <row r="2200" spans="4:4">
      <c r="D2200" s="340"/>
    </row>
    <row r="2201" spans="4:4">
      <c r="D2201" s="340"/>
    </row>
    <row r="2202" spans="4:4">
      <c r="D2202" s="340"/>
    </row>
    <row r="2203" spans="4:4">
      <c r="D2203" s="340"/>
    </row>
    <row r="2204" spans="4:4">
      <c r="D2204" s="340"/>
    </row>
    <row r="2205" spans="4:4">
      <c r="D2205" s="340"/>
    </row>
    <row r="2206" spans="4:4">
      <c r="D2206" s="340"/>
    </row>
    <row r="2207" spans="4:4">
      <c r="D2207" s="340"/>
    </row>
    <row r="2208" spans="4:4">
      <c r="D2208" s="340"/>
    </row>
    <row r="2209" spans="4:4">
      <c r="D2209" s="340"/>
    </row>
    <row r="2210" spans="4:4">
      <c r="D2210" s="340"/>
    </row>
    <row r="2211" spans="4:4">
      <c r="D2211" s="340"/>
    </row>
    <row r="2212" spans="4:4">
      <c r="D2212" s="340"/>
    </row>
    <row r="2213" spans="4:4">
      <c r="D2213" s="340"/>
    </row>
    <row r="2214" spans="4:4">
      <c r="D2214" s="340"/>
    </row>
    <row r="2215" spans="4:4">
      <c r="D2215" s="340"/>
    </row>
    <row r="2216" spans="4:4">
      <c r="D2216" s="340"/>
    </row>
    <row r="2217" spans="4:4">
      <c r="D2217" s="340"/>
    </row>
    <row r="2218" spans="4:4">
      <c r="D2218" s="340"/>
    </row>
    <row r="2219" spans="4:4">
      <c r="D2219" s="340"/>
    </row>
    <row r="2220" spans="4:4">
      <c r="D2220" s="340"/>
    </row>
    <row r="2221" spans="4:4">
      <c r="D2221" s="340"/>
    </row>
    <row r="2222" spans="4:4">
      <c r="D2222" s="340"/>
    </row>
    <row r="2223" spans="4:4">
      <c r="D2223" s="340"/>
    </row>
    <row r="2224" spans="4:4">
      <c r="D2224" s="340"/>
    </row>
    <row r="2225" spans="4:4">
      <c r="D2225" s="340"/>
    </row>
    <row r="2226" spans="4:4">
      <c r="D2226" s="340"/>
    </row>
    <row r="2227" spans="4:4">
      <c r="D2227" s="340"/>
    </row>
    <row r="2228" spans="4:4">
      <c r="D2228" s="340"/>
    </row>
    <row r="2229" spans="4:4">
      <c r="D2229" s="340"/>
    </row>
    <row r="2230" spans="4:4">
      <c r="D2230" s="340"/>
    </row>
    <row r="2231" spans="4:4">
      <c r="D2231" s="340"/>
    </row>
    <row r="2232" spans="4:4">
      <c r="D2232" s="340"/>
    </row>
    <row r="2233" spans="4:4">
      <c r="D2233" s="340"/>
    </row>
    <row r="2234" spans="4:4">
      <c r="D2234" s="340"/>
    </row>
    <row r="2235" spans="4:4">
      <c r="D2235" s="340"/>
    </row>
    <row r="2236" spans="4:4">
      <c r="D2236" s="340"/>
    </row>
    <row r="2237" spans="4:4">
      <c r="D2237" s="340"/>
    </row>
    <row r="2238" spans="4:4">
      <c r="D2238" s="340"/>
    </row>
    <row r="2239" spans="4:4">
      <c r="D2239" s="340"/>
    </row>
    <row r="2240" spans="4:4">
      <c r="D2240" s="340"/>
    </row>
    <row r="2241" spans="4:4">
      <c r="D2241" s="340"/>
    </row>
    <row r="2242" spans="4:4">
      <c r="D2242" s="340"/>
    </row>
    <row r="2243" spans="4:4">
      <c r="D2243" s="340"/>
    </row>
    <row r="2244" spans="4:4">
      <c r="D2244" s="340"/>
    </row>
    <row r="2245" spans="4:4">
      <c r="D2245" s="340"/>
    </row>
    <row r="2246" spans="4:4">
      <c r="D2246" s="340"/>
    </row>
    <row r="2247" spans="4:4">
      <c r="D2247" s="340"/>
    </row>
    <row r="2248" spans="4:4">
      <c r="D2248" s="340"/>
    </row>
    <row r="2249" spans="4:4">
      <c r="D2249" s="340"/>
    </row>
    <row r="2250" spans="4:4">
      <c r="D2250" s="340"/>
    </row>
    <row r="2251" spans="4:4">
      <c r="D2251" s="340"/>
    </row>
    <row r="2252" spans="4:4">
      <c r="D2252" s="340"/>
    </row>
    <row r="2253" spans="4:4">
      <c r="D2253" s="340"/>
    </row>
    <row r="2254" spans="4:4">
      <c r="D2254" s="340"/>
    </row>
    <row r="2255" spans="4:4">
      <c r="D2255" s="340"/>
    </row>
    <row r="2256" spans="4:4">
      <c r="D2256" s="340"/>
    </row>
    <row r="2257" spans="4:4">
      <c r="D2257" s="340"/>
    </row>
    <row r="2258" spans="4:4">
      <c r="D2258" s="340"/>
    </row>
    <row r="2259" spans="4:4">
      <c r="D2259" s="340"/>
    </row>
    <row r="2260" spans="4:4">
      <c r="D2260" s="340"/>
    </row>
    <row r="2261" spans="4:4">
      <c r="D2261" s="340"/>
    </row>
    <row r="2262" spans="4:4">
      <c r="D2262" s="340"/>
    </row>
    <row r="2263" spans="4:4">
      <c r="D2263" s="340"/>
    </row>
    <row r="2264" spans="4:4">
      <c r="D2264" s="340"/>
    </row>
    <row r="2265" spans="4:4">
      <c r="D2265" s="340"/>
    </row>
    <row r="2266" spans="4:4">
      <c r="D2266" s="340"/>
    </row>
    <row r="2267" spans="4:4">
      <c r="D2267" s="340"/>
    </row>
    <row r="2268" spans="4:4">
      <c r="D2268" s="340"/>
    </row>
    <row r="2269" spans="4:4">
      <c r="D2269" s="340"/>
    </row>
    <row r="2270" spans="4:4">
      <c r="D2270" s="340"/>
    </row>
    <row r="2271" spans="4:4">
      <c r="D2271" s="340"/>
    </row>
    <row r="2272" spans="4:4">
      <c r="D2272" s="340"/>
    </row>
    <row r="2273" spans="4:4">
      <c r="D2273" s="340"/>
    </row>
    <row r="2274" spans="4:4">
      <c r="D2274" s="340"/>
    </row>
    <row r="2275" spans="4:4">
      <c r="D2275" s="340"/>
    </row>
    <row r="2276" spans="4:4">
      <c r="D2276" s="340"/>
    </row>
    <row r="2277" spans="4:4">
      <c r="D2277" s="340"/>
    </row>
    <row r="2278" spans="4:4">
      <c r="D2278" s="340"/>
    </row>
    <row r="2279" spans="4:4">
      <c r="D2279" s="340"/>
    </row>
    <row r="2280" spans="4:4">
      <c r="D2280" s="340"/>
    </row>
    <row r="2281" spans="4:4">
      <c r="D2281" s="340"/>
    </row>
    <row r="2282" spans="4:4">
      <c r="D2282" s="340"/>
    </row>
    <row r="2283" spans="4:4">
      <c r="D2283" s="340"/>
    </row>
    <row r="2284" spans="4:4">
      <c r="D2284" s="340"/>
    </row>
    <row r="2285" spans="4:4">
      <c r="D2285" s="340"/>
    </row>
    <row r="2286" spans="4:4">
      <c r="D2286" s="340"/>
    </row>
    <row r="2287" spans="4:4">
      <c r="D2287" s="340"/>
    </row>
    <row r="2288" spans="4:4">
      <c r="D2288" s="340"/>
    </row>
    <row r="2289" spans="4:4">
      <c r="D2289" s="340"/>
    </row>
    <row r="2290" spans="4:4">
      <c r="D2290" s="340"/>
    </row>
    <row r="2291" spans="4:4">
      <c r="D2291" s="340"/>
    </row>
    <row r="2292" spans="4:4">
      <c r="D2292" s="340"/>
    </row>
    <row r="2293" spans="4:4">
      <c r="D2293" s="340"/>
    </row>
    <row r="2294" spans="4:4">
      <c r="D2294" s="340"/>
    </row>
    <row r="2295" spans="4:4">
      <c r="D2295" s="340"/>
    </row>
    <row r="2296" spans="4:4">
      <c r="D2296" s="340"/>
    </row>
    <row r="2297" spans="4:4">
      <c r="D2297" s="340"/>
    </row>
    <row r="2298" spans="4:4">
      <c r="D2298" s="340"/>
    </row>
    <row r="2299" spans="4:4">
      <c r="D2299" s="340"/>
    </row>
    <row r="2300" spans="4:4">
      <c r="D2300" s="340"/>
    </row>
    <row r="2301" spans="4:4">
      <c r="D2301" s="340"/>
    </row>
    <row r="2302" spans="4:4">
      <c r="D2302" s="340"/>
    </row>
    <row r="2303" spans="4:4">
      <c r="D2303" s="340"/>
    </row>
    <row r="2304" spans="4:4">
      <c r="D2304" s="340"/>
    </row>
    <row r="2305" spans="4:4">
      <c r="D2305" s="340"/>
    </row>
    <row r="2306" spans="4:4">
      <c r="D2306" s="340"/>
    </row>
    <row r="2307" spans="4:4">
      <c r="D2307" s="340"/>
    </row>
    <row r="2308" spans="4:4">
      <c r="D2308" s="340"/>
    </row>
    <row r="2309" spans="4:4">
      <c r="D2309" s="340"/>
    </row>
    <row r="2310" spans="4:4">
      <c r="D2310" s="340"/>
    </row>
    <row r="2311" spans="4:4">
      <c r="D2311" s="340"/>
    </row>
    <row r="2312" spans="4:4">
      <c r="D2312" s="340"/>
    </row>
    <row r="2313" spans="4:4">
      <c r="D2313" s="340"/>
    </row>
    <row r="2314" spans="4:4">
      <c r="D2314" s="340"/>
    </row>
    <row r="2315" spans="4:4">
      <c r="D2315" s="340"/>
    </row>
    <row r="2316" spans="4:4">
      <c r="D2316" s="340"/>
    </row>
    <row r="2317" spans="4:4">
      <c r="D2317" s="340"/>
    </row>
    <row r="2318" spans="4:4">
      <c r="D2318" s="340"/>
    </row>
    <row r="2319" spans="4:4">
      <c r="D2319" s="340"/>
    </row>
    <row r="2320" spans="4:4">
      <c r="D2320" s="340"/>
    </row>
    <row r="2321" spans="4:4">
      <c r="D2321" s="340"/>
    </row>
    <row r="2322" spans="4:4">
      <c r="D2322" s="340"/>
    </row>
    <row r="2323" spans="4:4">
      <c r="D2323" s="340"/>
    </row>
    <row r="2324" spans="4:4">
      <c r="D2324" s="340"/>
    </row>
    <row r="2325" spans="4:4">
      <c r="D2325" s="340"/>
    </row>
    <row r="2326" spans="4:4">
      <c r="D2326" s="340"/>
    </row>
    <row r="2327" spans="4:4">
      <c r="D2327" s="340"/>
    </row>
    <row r="2328" spans="4:4">
      <c r="D2328" s="340"/>
    </row>
    <row r="2329" spans="4:4">
      <c r="D2329" s="340"/>
    </row>
    <row r="2330" spans="4:4">
      <c r="D2330" s="340"/>
    </row>
    <row r="2331" spans="4:4">
      <c r="D2331" s="340"/>
    </row>
    <row r="2332" spans="4:4">
      <c r="D2332" s="340"/>
    </row>
    <row r="2333" spans="4:4">
      <c r="D2333" s="340"/>
    </row>
    <row r="2334" spans="4:4">
      <c r="D2334" s="340"/>
    </row>
    <row r="2335" spans="4:4">
      <c r="D2335" s="340"/>
    </row>
    <row r="2336" spans="4:4">
      <c r="D2336" s="340"/>
    </row>
    <row r="2337" spans="4:4">
      <c r="D2337" s="340"/>
    </row>
    <row r="2338" spans="4:4">
      <c r="D2338" s="340"/>
    </row>
    <row r="2339" spans="4:4">
      <c r="D2339" s="340"/>
    </row>
    <row r="2340" spans="4:4">
      <c r="D2340" s="340"/>
    </row>
    <row r="2341" spans="4:4">
      <c r="D2341" s="340"/>
    </row>
    <row r="2342" spans="4:4">
      <c r="D2342" s="340"/>
    </row>
    <row r="2343" spans="4:4">
      <c r="D2343" s="340"/>
    </row>
    <row r="2344" spans="4:4">
      <c r="D2344" s="340"/>
    </row>
    <row r="2345" spans="4:4">
      <c r="D2345" s="340"/>
    </row>
    <row r="2346" spans="4:4">
      <c r="D2346" s="340"/>
    </row>
    <row r="2347" spans="4:4">
      <c r="D2347" s="340"/>
    </row>
    <row r="2348" spans="4:4">
      <c r="D2348" s="340"/>
    </row>
    <row r="2349" spans="4:4">
      <c r="D2349" s="340"/>
    </row>
    <row r="2350" spans="4:4">
      <c r="D2350" s="340"/>
    </row>
    <row r="2351" spans="4:4">
      <c r="D2351" s="340"/>
    </row>
    <row r="2352" spans="4:4">
      <c r="D2352" s="340"/>
    </row>
    <row r="2353" spans="4:4">
      <c r="D2353" s="340"/>
    </row>
    <row r="2354" spans="4:4">
      <c r="D2354" s="340"/>
    </row>
    <row r="2355" spans="4:4">
      <c r="D2355" s="340"/>
    </row>
    <row r="2356" spans="4:4">
      <c r="D2356" s="340"/>
    </row>
    <row r="2357" spans="4:4">
      <c r="D2357" s="340"/>
    </row>
    <row r="2358" spans="4:4">
      <c r="D2358" s="340"/>
    </row>
    <row r="2359" spans="4:4">
      <c r="D2359" s="340"/>
    </row>
    <row r="2360" spans="4:4">
      <c r="D2360" s="340"/>
    </row>
    <row r="2361" spans="4:4">
      <c r="D2361" s="340"/>
    </row>
    <row r="2362" spans="4:4">
      <c r="D2362" s="340"/>
    </row>
    <row r="2363" spans="4:4">
      <c r="D2363" s="340"/>
    </row>
    <row r="2364" spans="4:4">
      <c r="D2364" s="340"/>
    </row>
    <row r="2365" spans="4:4">
      <c r="D2365" s="340"/>
    </row>
    <row r="2366" spans="4:4">
      <c r="D2366" s="340"/>
    </row>
    <row r="2367" spans="4:4">
      <c r="D2367" s="340"/>
    </row>
    <row r="2368" spans="4:4">
      <c r="D2368" s="340"/>
    </row>
    <row r="2369" spans="4:4">
      <c r="D2369" s="340"/>
    </row>
    <row r="2370" spans="4:4">
      <c r="D2370" s="340"/>
    </row>
    <row r="2371" spans="4:4">
      <c r="D2371" s="340"/>
    </row>
    <row r="2372" spans="4:4">
      <c r="D2372" s="340"/>
    </row>
    <row r="2373" spans="4:4">
      <c r="D2373" s="340"/>
    </row>
    <row r="2374" spans="4:4">
      <c r="D2374" s="340"/>
    </row>
    <row r="2375" spans="4:4">
      <c r="D2375" s="340"/>
    </row>
    <row r="2376" spans="4:4">
      <c r="D2376" s="340"/>
    </row>
    <row r="2377" spans="4:4">
      <c r="D2377" s="340"/>
    </row>
    <row r="2378" spans="4:4">
      <c r="D2378" s="340"/>
    </row>
    <row r="2379" spans="4:4">
      <c r="D2379" s="340"/>
    </row>
    <row r="2380" spans="4:4">
      <c r="D2380" s="340"/>
    </row>
    <row r="2381" spans="4:4">
      <c r="D2381" s="340"/>
    </row>
    <row r="2382" spans="4:4">
      <c r="D2382" s="340"/>
    </row>
    <row r="2383" spans="4:4">
      <c r="D2383" s="340"/>
    </row>
    <row r="2384" spans="4:4">
      <c r="D2384" s="340"/>
    </row>
    <row r="2385" spans="4:4">
      <c r="D2385" s="340"/>
    </row>
    <row r="2386" spans="4:4">
      <c r="D2386" s="340"/>
    </row>
    <row r="2387" spans="4:4">
      <c r="D2387" s="340"/>
    </row>
    <row r="2388" spans="4:4">
      <c r="D2388" s="340"/>
    </row>
    <row r="2389" spans="4:4">
      <c r="D2389" s="340"/>
    </row>
    <row r="2390" spans="4:4">
      <c r="D2390" s="340"/>
    </row>
    <row r="2391" spans="4:4">
      <c r="D2391" s="340"/>
    </row>
    <row r="2392" spans="4:4">
      <c r="D2392" s="340"/>
    </row>
    <row r="2393" spans="4:4">
      <c r="D2393" s="340"/>
    </row>
    <row r="2394" spans="4:4">
      <c r="D2394" s="340"/>
    </row>
    <row r="2395" spans="4:4">
      <c r="D2395" s="340"/>
    </row>
    <row r="2396" spans="4:4">
      <c r="D2396" s="340"/>
    </row>
    <row r="2397" spans="4:4">
      <c r="D2397" s="340"/>
    </row>
    <row r="2398" spans="4:4">
      <c r="D2398" s="340"/>
    </row>
    <row r="2399" spans="4:4">
      <c r="D2399" s="340"/>
    </row>
    <row r="2400" spans="4:4">
      <c r="D2400" s="340"/>
    </row>
    <row r="2401" spans="4:4">
      <c r="D2401" s="340"/>
    </row>
    <row r="2402" spans="4:4">
      <c r="D2402" s="340"/>
    </row>
    <row r="2403" spans="4:4">
      <c r="D2403" s="340"/>
    </row>
    <row r="2404" spans="4:4">
      <c r="D2404" s="340"/>
    </row>
    <row r="2405" spans="4:4">
      <c r="D2405" s="340"/>
    </row>
    <row r="2406" spans="4:4">
      <c r="D2406" s="340"/>
    </row>
    <row r="2407" spans="4:4">
      <c r="D2407" s="340"/>
    </row>
    <row r="2408" spans="4:4">
      <c r="D2408" s="340"/>
    </row>
    <row r="2409" spans="4:4">
      <c r="D2409" s="340"/>
    </row>
    <row r="2410" spans="4:4">
      <c r="D2410" s="340"/>
    </row>
    <row r="2411" spans="4:4">
      <c r="D2411" s="340"/>
    </row>
    <row r="2412" spans="4:4">
      <c r="D2412" s="340"/>
    </row>
    <row r="2413" spans="4:4">
      <c r="D2413" s="340"/>
    </row>
    <row r="2414" spans="4:4">
      <c r="D2414" s="340"/>
    </row>
    <row r="2415" spans="4:4">
      <c r="D2415" s="340"/>
    </row>
    <row r="2416" spans="4:4">
      <c r="D2416" s="340"/>
    </row>
    <row r="2417" spans="4:4">
      <c r="D2417" s="340"/>
    </row>
    <row r="2418" spans="4:4">
      <c r="D2418" s="340"/>
    </row>
    <row r="2419" spans="4:4">
      <c r="D2419" s="340"/>
    </row>
    <row r="2420" spans="4:4">
      <c r="D2420" s="340"/>
    </row>
    <row r="2421" spans="4:4">
      <c r="D2421" s="340"/>
    </row>
    <row r="2422" spans="4:4">
      <c r="D2422" s="340"/>
    </row>
    <row r="2423" spans="4:4">
      <c r="D2423" s="340"/>
    </row>
    <row r="2424" spans="4:4">
      <c r="D2424" s="340"/>
    </row>
    <row r="2425" spans="4:4">
      <c r="D2425" s="340"/>
    </row>
    <row r="2426" spans="4:4">
      <c r="D2426" s="340"/>
    </row>
    <row r="2427" spans="4:4">
      <c r="D2427" s="340"/>
    </row>
    <row r="2428" spans="4:4">
      <c r="D2428" s="340"/>
    </row>
    <row r="2429" spans="4:4">
      <c r="D2429" s="340"/>
    </row>
    <row r="2430" spans="4:4">
      <c r="D2430" s="340"/>
    </row>
    <row r="2431" spans="4:4">
      <c r="D2431" s="340"/>
    </row>
    <row r="2432" spans="4:4">
      <c r="D2432" s="340"/>
    </row>
    <row r="2433" spans="4:4">
      <c r="D2433" s="340"/>
    </row>
    <row r="2434" spans="4:4">
      <c r="D2434" s="340"/>
    </row>
    <row r="2435" spans="4:4">
      <c r="D2435" s="340"/>
    </row>
    <row r="2436" spans="4:4">
      <c r="D2436" s="340"/>
    </row>
    <row r="2437" spans="4:4">
      <c r="D2437" s="340"/>
    </row>
    <row r="2438" spans="4:4">
      <c r="D2438" s="340"/>
    </row>
    <row r="2439" spans="4:4">
      <c r="D2439" s="340"/>
    </row>
    <row r="2440" spans="4:4">
      <c r="D2440" s="340"/>
    </row>
    <row r="2441" spans="4:4">
      <c r="D2441" s="340"/>
    </row>
    <row r="2442" spans="4:4">
      <c r="D2442" s="340"/>
    </row>
    <row r="2443" spans="4:4">
      <c r="D2443" s="340"/>
    </row>
    <row r="2444" spans="4:4">
      <c r="D2444" s="340"/>
    </row>
    <row r="2445" spans="4:4">
      <c r="D2445" s="340"/>
    </row>
    <row r="2446" spans="4:4">
      <c r="D2446" s="340"/>
    </row>
    <row r="2447" spans="4:4">
      <c r="D2447" s="340"/>
    </row>
    <row r="2448" spans="4:4">
      <c r="D2448" s="340"/>
    </row>
    <row r="2449" spans="4:4">
      <c r="D2449" s="340"/>
    </row>
    <row r="2450" spans="4:4">
      <c r="D2450" s="340"/>
    </row>
    <row r="2451" spans="4:4">
      <c r="D2451" s="340"/>
    </row>
    <row r="2452" spans="4:4">
      <c r="D2452" s="340"/>
    </row>
    <row r="2453" spans="4:4">
      <c r="D2453" s="340"/>
    </row>
    <row r="2454" spans="4:4">
      <c r="D2454" s="340"/>
    </row>
    <row r="2455" spans="4:4">
      <c r="D2455" s="340"/>
    </row>
    <row r="2456" spans="4:4">
      <c r="D2456" s="340"/>
    </row>
    <row r="2457" spans="4:4">
      <c r="D2457" s="340"/>
    </row>
    <row r="2458" spans="4:4">
      <c r="D2458" s="340"/>
    </row>
    <row r="2459" spans="4:4">
      <c r="D2459" s="340"/>
    </row>
    <row r="2460" spans="4:4">
      <c r="D2460" s="340"/>
    </row>
    <row r="2461" spans="4:4">
      <c r="D2461" s="340"/>
    </row>
    <row r="2462" spans="4:4">
      <c r="D2462" s="340"/>
    </row>
    <row r="2463" spans="4:4">
      <c r="D2463" s="340"/>
    </row>
    <row r="2464" spans="4:4">
      <c r="D2464" s="340"/>
    </row>
    <row r="2465" spans="4:4">
      <c r="D2465" s="340"/>
    </row>
    <row r="2466" spans="4:4">
      <c r="D2466" s="340"/>
    </row>
    <row r="2467" spans="4:4">
      <c r="D2467" s="340"/>
    </row>
    <row r="2468" spans="4:4">
      <c r="D2468" s="340"/>
    </row>
    <row r="2469" spans="4:4">
      <c r="D2469" s="340"/>
    </row>
    <row r="2470" spans="4:4">
      <c r="D2470" s="340"/>
    </row>
    <row r="2471" spans="4:4">
      <c r="D2471" s="340"/>
    </row>
    <row r="2472" spans="4:4">
      <c r="D2472" s="340"/>
    </row>
    <row r="2473" spans="4:4">
      <c r="D2473" s="340"/>
    </row>
    <row r="2474" spans="4:4">
      <c r="D2474" s="340"/>
    </row>
    <row r="2475" spans="4:4">
      <c r="D2475" s="340"/>
    </row>
    <row r="2476" spans="4:4">
      <c r="D2476" s="340"/>
    </row>
    <row r="2477" spans="4:4">
      <c r="D2477" s="340"/>
    </row>
    <row r="2478" spans="4:4">
      <c r="D2478" s="340"/>
    </row>
    <row r="2479" spans="4:4">
      <c r="D2479" s="340"/>
    </row>
    <row r="2480" spans="4:4">
      <c r="D2480" s="340"/>
    </row>
    <row r="2481" spans="4:4">
      <c r="D2481" s="340"/>
    </row>
    <row r="2482" spans="4:4">
      <c r="D2482" s="340"/>
    </row>
    <row r="2483" spans="4:4">
      <c r="D2483" s="340"/>
    </row>
    <row r="2484" spans="4:4">
      <c r="D2484" s="340"/>
    </row>
    <row r="2485" spans="4:4">
      <c r="D2485" s="340"/>
    </row>
    <row r="2486" spans="4:4">
      <c r="D2486" s="340"/>
    </row>
    <row r="2487" spans="4:4">
      <c r="D2487" s="340"/>
    </row>
    <row r="2488" spans="4:4">
      <c r="D2488" s="340"/>
    </row>
    <row r="2489" spans="4:4">
      <c r="D2489" s="340"/>
    </row>
    <row r="2490" spans="4:4">
      <c r="D2490" s="340"/>
    </row>
    <row r="2491" spans="4:4">
      <c r="D2491" s="340"/>
    </row>
    <row r="2492" spans="4:4">
      <c r="D2492" s="340"/>
    </row>
    <row r="2493" spans="4:4">
      <c r="D2493" s="340"/>
    </row>
    <row r="2494" spans="4:4">
      <c r="D2494" s="340"/>
    </row>
    <row r="2495" spans="4:4">
      <c r="D2495" s="340"/>
    </row>
    <row r="2496" spans="4:4">
      <c r="D2496" s="340"/>
    </row>
    <row r="2497" spans="4:4">
      <c r="D2497" s="340"/>
    </row>
    <row r="2498" spans="4:4">
      <c r="D2498" s="340"/>
    </row>
    <row r="2499" spans="4:4">
      <c r="D2499" s="340"/>
    </row>
    <row r="2500" spans="4:4">
      <c r="D2500" s="340"/>
    </row>
    <row r="2501" spans="4:4">
      <c r="D2501" s="340"/>
    </row>
    <row r="2502" spans="4:4">
      <c r="D2502" s="340"/>
    </row>
    <row r="2503" spans="4:4">
      <c r="D2503" s="340"/>
    </row>
    <row r="2504" spans="4:4">
      <c r="D2504" s="340"/>
    </row>
    <row r="2505" spans="4:4">
      <c r="D2505" s="340"/>
    </row>
    <row r="2506" spans="4:4">
      <c r="D2506" s="340"/>
    </row>
    <row r="2507" spans="4:4">
      <c r="D2507" s="340"/>
    </row>
    <row r="2508" spans="4:4">
      <c r="D2508" s="340"/>
    </row>
    <row r="2509" spans="4:4">
      <c r="D2509" s="340"/>
    </row>
    <row r="2510" spans="4:4">
      <c r="D2510" s="340"/>
    </row>
    <row r="2511" spans="4:4">
      <c r="D2511" s="340"/>
    </row>
    <row r="2512" spans="4:4">
      <c r="D2512" s="340"/>
    </row>
    <row r="2513" spans="4:4">
      <c r="D2513" s="340"/>
    </row>
    <row r="2514" spans="4:4">
      <c r="D2514" s="340"/>
    </row>
    <row r="2515" spans="4:4">
      <c r="D2515" s="340"/>
    </row>
    <row r="2516" spans="4:4">
      <c r="D2516" s="340"/>
    </row>
    <row r="2517" spans="4:4">
      <c r="D2517" s="340"/>
    </row>
    <row r="2518" spans="4:4">
      <c r="D2518" s="340"/>
    </row>
    <row r="2519" spans="4:4">
      <c r="D2519" s="340"/>
    </row>
    <row r="2520" spans="4:4">
      <c r="D2520" s="340"/>
    </row>
    <row r="2521" spans="4:4">
      <c r="D2521" s="340"/>
    </row>
    <row r="2522" spans="4:4">
      <c r="D2522" s="340"/>
    </row>
    <row r="2523" spans="4:4">
      <c r="D2523" s="340"/>
    </row>
    <row r="2524" spans="4:4">
      <c r="D2524" s="340"/>
    </row>
    <row r="2525" spans="4:4">
      <c r="D2525" s="340"/>
    </row>
    <row r="2526" spans="4:4">
      <c r="D2526" s="340"/>
    </row>
    <row r="2527" spans="4:4">
      <c r="D2527" s="340"/>
    </row>
    <row r="2528" spans="4:4">
      <c r="D2528" s="340"/>
    </row>
    <row r="2529" spans="4:4">
      <c r="D2529" s="340"/>
    </row>
    <row r="2530" spans="4:4">
      <c r="D2530" s="340"/>
    </row>
    <row r="2531" spans="4:4">
      <c r="D2531" s="340"/>
    </row>
    <row r="2532" spans="4:4">
      <c r="D2532" s="340"/>
    </row>
    <row r="2533" spans="4:4">
      <c r="D2533" s="340"/>
    </row>
    <row r="2534" spans="4:4">
      <c r="D2534" s="340"/>
    </row>
    <row r="2535" spans="4:4">
      <c r="D2535" s="340"/>
    </row>
    <row r="2536" spans="4:4">
      <c r="D2536" s="340"/>
    </row>
    <row r="2537" spans="4:4">
      <c r="D2537" s="340"/>
    </row>
    <row r="2538" spans="4:4">
      <c r="D2538" s="340"/>
    </row>
    <row r="2539" spans="4:4">
      <c r="D2539" s="340"/>
    </row>
    <row r="2540" spans="4:4">
      <c r="D2540" s="340"/>
    </row>
    <row r="2541" spans="4:4">
      <c r="D2541" s="340"/>
    </row>
    <row r="2542" spans="4:4">
      <c r="D2542" s="340"/>
    </row>
    <row r="2543" spans="4:4">
      <c r="D2543" s="340"/>
    </row>
    <row r="2544" spans="4:4">
      <c r="D2544" s="340"/>
    </row>
    <row r="2545" spans="4:4">
      <c r="D2545" s="340"/>
    </row>
    <row r="2546" spans="4:4">
      <c r="D2546" s="340"/>
    </row>
    <row r="2547" spans="4:4">
      <c r="D2547" s="340"/>
    </row>
    <row r="2548" spans="4:4">
      <c r="D2548" s="340"/>
    </row>
    <row r="2549" spans="4:4">
      <c r="D2549" s="340"/>
    </row>
    <row r="2550" spans="4:4">
      <c r="D2550" s="340"/>
    </row>
    <row r="2551" spans="4:4">
      <c r="D2551" s="340"/>
    </row>
    <row r="2552" spans="4:4">
      <c r="D2552" s="340"/>
    </row>
    <row r="2553" spans="4:4">
      <c r="D2553" s="340"/>
    </row>
    <row r="2554" spans="4:4">
      <c r="D2554" s="340"/>
    </row>
    <row r="2555" spans="4:4">
      <c r="D2555" s="340"/>
    </row>
    <row r="2556" spans="4:4">
      <c r="D2556" s="340"/>
    </row>
    <row r="2557" spans="4:4">
      <c r="D2557" s="340"/>
    </row>
    <row r="2558" spans="4:4">
      <c r="D2558" s="340"/>
    </row>
    <row r="2559" spans="4:4">
      <c r="D2559" s="340"/>
    </row>
    <row r="2560" spans="4:4">
      <c r="D2560" s="340"/>
    </row>
    <row r="2561" spans="4:4">
      <c r="D2561" s="340"/>
    </row>
    <row r="2562" spans="4:4">
      <c r="D2562" s="340"/>
    </row>
    <row r="2563" spans="4:4">
      <c r="D2563" s="340"/>
    </row>
    <row r="2564" spans="4:4">
      <c r="D2564" s="340"/>
    </row>
    <row r="2565" spans="4:4">
      <c r="D2565" s="340"/>
    </row>
    <row r="2566" spans="4:4">
      <c r="D2566" s="340"/>
    </row>
    <row r="2567" spans="4:4">
      <c r="D2567" s="340"/>
    </row>
    <row r="2568" spans="4:4">
      <c r="D2568" s="340"/>
    </row>
    <row r="2569" spans="4:4">
      <c r="D2569" s="340"/>
    </row>
    <row r="2570" spans="4:4">
      <c r="D2570" s="340"/>
    </row>
    <row r="2571" spans="4:4">
      <c r="D2571" s="340"/>
    </row>
    <row r="2572" spans="4:4">
      <c r="D2572" s="340"/>
    </row>
    <row r="2573" spans="4:4">
      <c r="D2573" s="340"/>
    </row>
    <row r="2574" spans="4:4">
      <c r="D2574" s="340"/>
    </row>
    <row r="2575" spans="4:4">
      <c r="D2575" s="340"/>
    </row>
    <row r="2576" spans="4:4">
      <c r="D2576" s="340"/>
    </row>
    <row r="2577" spans="4:4">
      <c r="D2577" s="340"/>
    </row>
    <row r="2578" spans="4:4">
      <c r="D2578" s="340"/>
    </row>
    <row r="2579" spans="4:4">
      <c r="D2579" s="340"/>
    </row>
    <row r="2580" spans="4:4">
      <c r="D2580" s="340"/>
    </row>
    <row r="2581" spans="4:4">
      <c r="D2581" s="340"/>
    </row>
    <row r="2582" spans="4:4">
      <c r="D2582" s="340"/>
    </row>
    <row r="2583" spans="4:4">
      <c r="D2583" s="340"/>
    </row>
    <row r="2584" spans="4:4">
      <c r="D2584" s="340"/>
    </row>
    <row r="2585" spans="4:4">
      <c r="D2585" s="340"/>
    </row>
    <row r="2586" spans="4:4">
      <c r="D2586" s="340"/>
    </row>
    <row r="2587" spans="4:4">
      <c r="D2587" s="340"/>
    </row>
    <row r="2588" spans="4:4">
      <c r="D2588" s="340"/>
    </row>
    <row r="2589" spans="4:4">
      <c r="D2589" s="340"/>
    </row>
    <row r="2590" spans="4:4">
      <c r="D2590" s="340"/>
    </row>
    <row r="2591" spans="4:4">
      <c r="D2591" s="340"/>
    </row>
    <row r="2592" spans="4:4">
      <c r="D2592" s="340"/>
    </row>
    <row r="2593" spans="4:4">
      <c r="D2593" s="340"/>
    </row>
    <row r="2594" spans="4:4">
      <c r="D2594" s="340"/>
    </row>
    <row r="2595" spans="4:4">
      <c r="D2595" s="340"/>
    </row>
    <row r="2596" spans="4:4">
      <c r="D2596" s="340"/>
    </row>
    <row r="2597" spans="4:4">
      <c r="D2597" s="340"/>
    </row>
    <row r="2598" spans="4:4">
      <c r="D2598" s="340"/>
    </row>
    <row r="2599" spans="4:4">
      <c r="D2599" s="340"/>
    </row>
    <row r="2600" spans="4:4">
      <c r="D2600" s="340"/>
    </row>
    <row r="2601" spans="4:4">
      <c r="D2601" s="340"/>
    </row>
    <row r="2602" spans="4:4">
      <c r="D2602" s="340"/>
    </row>
    <row r="2603" spans="4:4">
      <c r="D2603" s="340"/>
    </row>
    <row r="2604" spans="4:4">
      <c r="D2604" s="340"/>
    </row>
    <row r="2605" spans="4:4">
      <c r="D2605" s="340"/>
    </row>
    <row r="2606" spans="4:4">
      <c r="D2606" s="340"/>
    </row>
    <row r="2607" spans="4:4">
      <c r="D2607" s="340"/>
    </row>
    <row r="2608" spans="4:4">
      <c r="D2608" s="340"/>
    </row>
    <row r="2609" spans="4:4">
      <c r="D2609" s="340"/>
    </row>
    <row r="2610" spans="4:4">
      <c r="D2610" s="340"/>
    </row>
    <row r="2611" spans="4:4">
      <c r="D2611" s="340"/>
    </row>
    <row r="2612" spans="4:4">
      <c r="D2612" s="340"/>
    </row>
    <row r="2613" spans="4:4">
      <c r="D2613" s="340"/>
    </row>
    <row r="2614" spans="4:4">
      <c r="D2614" s="340"/>
    </row>
    <row r="2615" spans="4:4">
      <c r="D2615" s="340"/>
    </row>
    <row r="2616" spans="4:4">
      <c r="D2616" s="340"/>
    </row>
    <row r="2617" spans="4:4">
      <c r="D2617" s="340"/>
    </row>
    <row r="2618" spans="4:4">
      <c r="D2618" s="340"/>
    </row>
    <row r="2619" spans="4:4">
      <c r="D2619" s="340"/>
    </row>
    <row r="2620" spans="4:4">
      <c r="D2620" s="340"/>
    </row>
    <row r="2621" spans="4:4">
      <c r="D2621" s="340"/>
    </row>
    <row r="2622" spans="4:4">
      <c r="D2622" s="340"/>
    </row>
    <row r="2623" spans="4:4">
      <c r="D2623" s="340"/>
    </row>
    <row r="2624" spans="4:4">
      <c r="D2624" s="340"/>
    </row>
    <row r="2625" spans="4:4">
      <c r="D2625" s="340"/>
    </row>
    <row r="2626" spans="4:4">
      <c r="D2626" s="340"/>
    </row>
    <row r="2627" spans="4:4">
      <c r="D2627" s="340"/>
    </row>
    <row r="2628" spans="4:4">
      <c r="D2628" s="340"/>
    </row>
    <row r="2629" spans="4:4">
      <c r="D2629" s="340"/>
    </row>
    <row r="2630" spans="4:4">
      <c r="D2630" s="340"/>
    </row>
    <row r="2631" spans="4:4">
      <c r="D2631" s="340"/>
    </row>
    <row r="2632" spans="4:4">
      <c r="D2632" s="340"/>
    </row>
    <row r="2633" spans="4:4">
      <c r="D2633" s="340"/>
    </row>
    <row r="2634" spans="4:4">
      <c r="D2634" s="340"/>
    </row>
    <row r="2635" spans="4:4">
      <c r="D2635" s="340"/>
    </row>
    <row r="2636" spans="4:4">
      <c r="D2636" s="340"/>
    </row>
    <row r="2637" spans="4:4">
      <c r="D2637" s="340"/>
    </row>
    <row r="2638" spans="4:4">
      <c r="D2638" s="340"/>
    </row>
    <row r="2639" spans="4:4">
      <c r="D2639" s="340"/>
    </row>
    <row r="2640" spans="4:4">
      <c r="D2640" s="340"/>
    </row>
    <row r="2641" spans="4:4">
      <c r="D2641" s="340"/>
    </row>
    <row r="2642" spans="4:4">
      <c r="D2642" s="340"/>
    </row>
    <row r="2643" spans="4:4">
      <c r="D2643" s="340"/>
    </row>
    <row r="2644" spans="4:4">
      <c r="D2644" s="340"/>
    </row>
    <row r="2645" spans="4:4">
      <c r="D2645" s="340"/>
    </row>
    <row r="2646" spans="4:4">
      <c r="D2646" s="340"/>
    </row>
    <row r="2647" spans="4:4">
      <c r="D2647" s="340"/>
    </row>
    <row r="2648" spans="4:4">
      <c r="D2648" s="340"/>
    </row>
    <row r="2649" spans="4:4">
      <c r="D2649" s="340"/>
    </row>
    <row r="2650" spans="4:4">
      <c r="D2650" s="340"/>
    </row>
    <row r="2651" spans="4:4">
      <c r="D2651" s="340"/>
    </row>
    <row r="2652" spans="4:4">
      <c r="D2652" s="340"/>
    </row>
    <row r="2653" spans="4:4">
      <c r="D2653" s="340"/>
    </row>
    <row r="2654" spans="4:4">
      <c r="D2654" s="340"/>
    </row>
    <row r="2655" spans="4:4">
      <c r="D2655" s="340"/>
    </row>
    <row r="2656" spans="4:4">
      <c r="D2656" s="340"/>
    </row>
    <row r="2657" spans="4:4">
      <c r="D2657" s="340"/>
    </row>
    <row r="2658" spans="4:4">
      <c r="D2658" s="340"/>
    </row>
    <row r="2659" spans="4:4">
      <c r="D2659" s="340"/>
    </row>
    <row r="2660" spans="4:4">
      <c r="D2660" s="340"/>
    </row>
    <row r="2661" spans="4:4">
      <c r="D2661" s="340"/>
    </row>
    <row r="2662" spans="4:4">
      <c r="D2662" s="340"/>
    </row>
    <row r="2663" spans="4:4">
      <c r="D2663" s="340"/>
    </row>
    <row r="2664" spans="4:4">
      <c r="D2664" s="340"/>
    </row>
    <row r="2665" spans="4:4">
      <c r="D2665" s="340"/>
    </row>
    <row r="2666" spans="4:4">
      <c r="D2666" s="340"/>
    </row>
    <row r="2667" spans="4:4">
      <c r="D2667" s="340"/>
    </row>
    <row r="2668" spans="4:4">
      <c r="D2668" s="340"/>
    </row>
    <row r="2669" spans="4:4">
      <c r="D2669" s="340"/>
    </row>
    <row r="2670" spans="4:4">
      <c r="D2670" s="340"/>
    </row>
    <row r="2671" spans="4:4">
      <c r="D2671" s="340"/>
    </row>
    <row r="2672" spans="4:4">
      <c r="D2672" s="340"/>
    </row>
    <row r="2673" spans="4:4">
      <c r="D2673" s="340"/>
    </row>
    <row r="2674" spans="4:4">
      <c r="D2674" s="340"/>
    </row>
    <row r="2675" spans="4:4">
      <c r="D2675" s="340"/>
    </row>
    <row r="2676" spans="4:4">
      <c r="D2676" s="340"/>
    </row>
    <row r="2677" spans="4:4">
      <c r="D2677" s="340"/>
    </row>
    <row r="2678" spans="4:4">
      <c r="D2678" s="340"/>
    </row>
    <row r="2679" spans="4:4">
      <c r="D2679" s="340"/>
    </row>
    <row r="2680" spans="4:4">
      <c r="D2680" s="340"/>
    </row>
    <row r="2681" spans="4:4">
      <c r="D2681" s="340"/>
    </row>
    <row r="2682" spans="4:4">
      <c r="D2682" s="340"/>
    </row>
    <row r="2683" spans="4:4">
      <c r="D2683" s="340"/>
    </row>
    <row r="2684" spans="4:4">
      <c r="D2684" s="340"/>
    </row>
    <row r="2685" spans="4:4">
      <c r="D2685" s="340"/>
    </row>
    <row r="2686" spans="4:4">
      <c r="D2686" s="340"/>
    </row>
    <row r="2687" spans="4:4">
      <c r="D2687" s="340"/>
    </row>
    <row r="2688" spans="4:4">
      <c r="D2688" s="340"/>
    </row>
    <row r="2689" spans="4:4">
      <c r="D2689" s="340"/>
    </row>
    <row r="2690" spans="4:4">
      <c r="D2690" s="340"/>
    </row>
    <row r="2691" spans="4:4">
      <c r="D2691" s="340"/>
    </row>
    <row r="2692" spans="4:4">
      <c r="D2692" s="340"/>
    </row>
    <row r="2693" spans="4:4">
      <c r="D2693" s="340"/>
    </row>
    <row r="2694" spans="4:4">
      <c r="D2694" s="340"/>
    </row>
    <row r="2695" spans="4:4">
      <c r="D2695" s="340"/>
    </row>
    <row r="2696" spans="4:4">
      <c r="D2696" s="340"/>
    </row>
    <row r="2697" spans="4:4">
      <c r="D2697" s="340"/>
    </row>
    <row r="2698" spans="4:4">
      <c r="D2698" s="340"/>
    </row>
    <row r="2699" spans="4:4">
      <c r="D2699" s="340"/>
    </row>
    <row r="2700" spans="4:4">
      <c r="D2700" s="340"/>
    </row>
    <row r="2701" spans="4:4">
      <c r="D2701" s="340"/>
    </row>
    <row r="2702" spans="4:4">
      <c r="D2702" s="340"/>
    </row>
    <row r="2703" spans="4:4">
      <c r="D2703" s="340"/>
    </row>
    <row r="2704" spans="4:4">
      <c r="D2704" s="340"/>
    </row>
    <row r="2705" spans="4:4">
      <c r="D2705" s="340"/>
    </row>
    <row r="2706" spans="4:4">
      <c r="D2706" s="340"/>
    </row>
    <row r="2707" spans="4:4">
      <c r="D2707" s="340"/>
    </row>
    <row r="2708" spans="4:4">
      <c r="D2708" s="340"/>
    </row>
    <row r="2709" spans="4:4">
      <c r="D2709" s="340"/>
    </row>
    <row r="2710" spans="4:4">
      <c r="D2710" s="340"/>
    </row>
    <row r="2711" spans="4:4">
      <c r="D2711" s="340"/>
    </row>
    <row r="2712" spans="4:4">
      <c r="D2712" s="340"/>
    </row>
    <row r="2713" spans="4:4">
      <c r="D2713" s="340"/>
    </row>
    <row r="2714" spans="4:4">
      <c r="D2714" s="340"/>
    </row>
    <row r="2715" spans="4:4">
      <c r="D2715" s="340"/>
    </row>
    <row r="2716" spans="4:4">
      <c r="D2716" s="340"/>
    </row>
    <row r="2717" spans="4:4">
      <c r="D2717" s="340"/>
    </row>
    <row r="2718" spans="4:4">
      <c r="D2718" s="340"/>
    </row>
    <row r="2719" spans="4:4">
      <c r="D2719" s="340"/>
    </row>
    <row r="2720" spans="4:4">
      <c r="D2720" s="340"/>
    </row>
    <row r="2721" spans="4:4">
      <c r="D2721" s="340"/>
    </row>
    <row r="2722" spans="4:4">
      <c r="D2722" s="340"/>
    </row>
    <row r="2723" spans="4:4">
      <c r="D2723" s="340"/>
    </row>
    <row r="2724" spans="4:4">
      <c r="D2724" s="340"/>
    </row>
    <row r="2725" spans="4:4">
      <c r="D2725" s="340"/>
    </row>
    <row r="2726" spans="4:4">
      <c r="D2726" s="340"/>
    </row>
    <row r="2727" spans="4:4">
      <c r="D2727" s="340"/>
    </row>
    <row r="2728" spans="4:4">
      <c r="D2728" s="340"/>
    </row>
    <row r="2729" spans="4:4">
      <c r="D2729" s="340"/>
    </row>
    <row r="2730" spans="4:4">
      <c r="D2730" s="340"/>
    </row>
    <row r="2731" spans="4:4">
      <c r="D2731" s="340"/>
    </row>
    <row r="2732" spans="4:4">
      <c r="D2732" s="340"/>
    </row>
    <row r="2733" spans="4:4">
      <c r="D2733" s="340"/>
    </row>
    <row r="2734" spans="4:4">
      <c r="D2734" s="340"/>
    </row>
    <row r="2735" spans="4:4">
      <c r="D2735" s="340"/>
    </row>
    <row r="2736" spans="4:4">
      <c r="D2736" s="340"/>
    </row>
    <row r="2737" spans="4:4">
      <c r="D2737" s="340"/>
    </row>
    <row r="2738" spans="4:4">
      <c r="D2738" s="340"/>
    </row>
    <row r="2739" spans="4:4">
      <c r="D2739" s="340"/>
    </row>
    <row r="2740" spans="4:4">
      <c r="D2740" s="340"/>
    </row>
    <row r="2741" spans="4:4">
      <c r="D2741" s="340"/>
    </row>
    <row r="2742" spans="4:4">
      <c r="D2742" s="340"/>
    </row>
    <row r="2743" spans="4:4">
      <c r="D2743" s="340"/>
    </row>
    <row r="2744" spans="4:4">
      <c r="D2744" s="340"/>
    </row>
    <row r="2745" spans="4:4">
      <c r="D2745" s="340"/>
    </row>
    <row r="2746" spans="4:4">
      <c r="D2746" s="340"/>
    </row>
    <row r="2747" spans="4:4">
      <c r="D2747" s="340"/>
    </row>
    <row r="2748" spans="4:4">
      <c r="D2748" s="340"/>
    </row>
    <row r="2749" spans="4:4">
      <c r="D2749" s="340"/>
    </row>
    <row r="2750" spans="4:4">
      <c r="D2750" s="340"/>
    </row>
    <row r="2751" spans="4:4">
      <c r="D2751" s="340"/>
    </row>
    <row r="2752" spans="4:4">
      <c r="D2752" s="340"/>
    </row>
    <row r="2753" spans="4:4">
      <c r="D2753" s="340"/>
    </row>
    <row r="2754" spans="4:4">
      <c r="D2754" s="340"/>
    </row>
    <row r="2755" spans="4:4">
      <c r="D2755" s="340"/>
    </row>
    <row r="2756" spans="4:4">
      <c r="D2756" s="340"/>
    </row>
    <row r="2757" spans="4:4">
      <c r="D2757" s="340"/>
    </row>
    <row r="2758" spans="4:4">
      <c r="D2758" s="340"/>
    </row>
    <row r="2759" spans="4:4">
      <c r="D2759" s="340"/>
    </row>
    <row r="2760" spans="4:4">
      <c r="D2760" s="340"/>
    </row>
    <row r="2761" spans="4:4">
      <c r="D2761" s="340"/>
    </row>
    <row r="2762" spans="4:4">
      <c r="D2762" s="340"/>
    </row>
    <row r="2763" spans="4:4">
      <c r="D2763" s="340"/>
    </row>
    <row r="2764" spans="4:4">
      <c r="D2764" s="340"/>
    </row>
    <row r="2765" spans="4:4">
      <c r="D2765" s="340"/>
    </row>
    <row r="2766" spans="4:4">
      <c r="D2766" s="340"/>
    </row>
    <row r="2767" spans="4:4">
      <c r="D2767" s="340"/>
    </row>
    <row r="2768" spans="4:4">
      <c r="D2768" s="340"/>
    </row>
    <row r="2769" spans="4:4">
      <c r="D2769" s="340"/>
    </row>
    <row r="2770" spans="4:4">
      <c r="D2770" s="340"/>
    </row>
    <row r="2771" spans="4:4">
      <c r="D2771" s="340"/>
    </row>
    <row r="2772" spans="4:4">
      <c r="D2772" s="340"/>
    </row>
    <row r="2773" spans="4:4">
      <c r="D2773" s="340"/>
    </row>
    <row r="2774" spans="4:4">
      <c r="D2774" s="340"/>
    </row>
    <row r="2775" spans="4:4">
      <c r="D2775" s="340"/>
    </row>
    <row r="2776" spans="4:4">
      <c r="D2776" s="340"/>
    </row>
    <row r="2777" spans="4:4">
      <c r="D2777" s="340"/>
    </row>
    <row r="2778" spans="4:4">
      <c r="D2778" s="340"/>
    </row>
    <row r="2779" spans="4:4">
      <c r="D2779" s="340"/>
    </row>
    <row r="2780" spans="4:4">
      <c r="D2780" s="340"/>
    </row>
    <row r="2781" spans="4:4">
      <c r="D2781" s="340"/>
    </row>
    <row r="2782" spans="4:4">
      <c r="D2782" s="340"/>
    </row>
    <row r="2783" spans="4:4">
      <c r="D2783" s="340"/>
    </row>
    <row r="2784" spans="4:4">
      <c r="D2784" s="340"/>
    </row>
    <row r="2785" spans="4:4">
      <c r="D2785" s="340"/>
    </row>
    <row r="2786" spans="4:4">
      <c r="D2786" s="340"/>
    </row>
    <row r="2787" spans="4:4">
      <c r="D2787" s="340"/>
    </row>
    <row r="2788" spans="4:4">
      <c r="D2788" s="340"/>
    </row>
    <row r="2789" spans="4:4">
      <c r="D2789" s="340"/>
    </row>
    <row r="2790" spans="4:4">
      <c r="D2790" s="340"/>
    </row>
    <row r="2791" spans="4:4">
      <c r="D2791" s="340"/>
    </row>
    <row r="2792" spans="4:4">
      <c r="D2792" s="340"/>
    </row>
    <row r="2793" spans="4:4">
      <c r="D2793" s="340"/>
    </row>
    <row r="2794" spans="4:4">
      <c r="D2794" s="340"/>
    </row>
    <row r="2795" spans="4:4">
      <c r="D2795" s="340"/>
    </row>
    <row r="2796" spans="4:4">
      <c r="D2796" s="340"/>
    </row>
    <row r="2797" spans="4:4">
      <c r="D2797" s="340"/>
    </row>
    <row r="2798" spans="4:4">
      <c r="D2798" s="340"/>
    </row>
    <row r="2799" spans="4:4">
      <c r="D2799" s="340"/>
    </row>
    <row r="2800" spans="4:4">
      <c r="D2800" s="340"/>
    </row>
    <row r="2801" spans="4:4">
      <c r="D2801" s="340"/>
    </row>
    <row r="2802" spans="4:4">
      <c r="D2802" s="340"/>
    </row>
    <row r="2803" spans="4:4">
      <c r="D2803" s="340"/>
    </row>
    <row r="2804" spans="4:4">
      <c r="D2804" s="340"/>
    </row>
    <row r="2805" spans="4:4">
      <c r="D2805" s="340"/>
    </row>
    <row r="2806" spans="4:4">
      <c r="D2806" s="340"/>
    </row>
    <row r="2807" spans="4:4">
      <c r="D2807" s="340"/>
    </row>
    <row r="2808" spans="4:4">
      <c r="D2808" s="340"/>
    </row>
    <row r="2809" spans="4:4">
      <c r="D2809" s="340"/>
    </row>
    <row r="2810" spans="4:4">
      <c r="D2810" s="340"/>
    </row>
    <row r="2811" spans="4:4">
      <c r="D2811" s="340"/>
    </row>
    <row r="2812" spans="4:4">
      <c r="D2812" s="340"/>
    </row>
    <row r="2813" spans="4:4">
      <c r="D2813" s="340"/>
    </row>
    <row r="2814" spans="4:4">
      <c r="D2814" s="340"/>
    </row>
    <row r="2815" spans="4:4">
      <c r="D2815" s="340"/>
    </row>
    <row r="2816" spans="4:4">
      <c r="D2816" s="340"/>
    </row>
    <row r="2817" spans="4:4">
      <c r="D2817" s="340"/>
    </row>
    <row r="2818" spans="4:4">
      <c r="D2818" s="340"/>
    </row>
    <row r="2819" spans="4:4">
      <c r="D2819" s="340"/>
    </row>
    <row r="2820" spans="4:4">
      <c r="D2820" s="340"/>
    </row>
    <row r="2821" spans="4:4">
      <c r="D2821" s="340"/>
    </row>
    <row r="2822" spans="4:4">
      <c r="D2822" s="340"/>
    </row>
    <row r="2823" spans="4:4">
      <c r="D2823" s="340"/>
    </row>
    <row r="2824" spans="4:4">
      <c r="D2824" s="340"/>
    </row>
    <row r="2825" spans="4:4">
      <c r="D2825" s="340"/>
    </row>
    <row r="2826" spans="4:4">
      <c r="D2826" s="340"/>
    </row>
    <row r="2827" spans="4:4">
      <c r="D2827" s="340"/>
    </row>
    <row r="2828" spans="4:4">
      <c r="D2828" s="340"/>
    </row>
    <row r="2829" spans="4:4">
      <c r="D2829" s="340"/>
    </row>
    <row r="2830" spans="4:4">
      <c r="D2830" s="340"/>
    </row>
    <row r="2831" spans="4:4">
      <c r="D2831" s="340"/>
    </row>
    <row r="2832" spans="4:4">
      <c r="D2832" s="340"/>
    </row>
    <row r="2833" spans="4:4">
      <c r="D2833" s="340"/>
    </row>
    <row r="2834" spans="4:4">
      <c r="D2834" s="340"/>
    </row>
    <row r="2835" spans="4:4">
      <c r="D2835" s="340"/>
    </row>
    <row r="2836" spans="4:4">
      <c r="D2836" s="340"/>
    </row>
    <row r="2837" spans="4:4">
      <c r="D2837" s="340"/>
    </row>
    <row r="2838" spans="4:4">
      <c r="D2838" s="340"/>
    </row>
    <row r="2839" spans="4:4">
      <c r="D2839" s="340"/>
    </row>
    <row r="2840" spans="4:4">
      <c r="D2840" s="340"/>
    </row>
    <row r="2841" spans="4:4">
      <c r="D2841" s="340"/>
    </row>
    <row r="2842" spans="4:4">
      <c r="D2842" s="340"/>
    </row>
    <row r="2843" spans="4:4">
      <c r="D2843" s="340"/>
    </row>
    <row r="2844" spans="4:4">
      <c r="D2844" s="340"/>
    </row>
    <row r="2845" spans="4:4">
      <c r="D2845" s="340"/>
    </row>
    <row r="2846" spans="4:4">
      <c r="D2846" s="340"/>
    </row>
    <row r="2847" spans="4:4">
      <c r="D2847" s="340"/>
    </row>
    <row r="2848" spans="4:4">
      <c r="D2848" s="340"/>
    </row>
    <row r="2849" spans="4:4">
      <c r="D2849" s="340"/>
    </row>
    <row r="2850" spans="4:4">
      <c r="D2850" s="340"/>
    </row>
    <row r="2851" spans="4:4">
      <c r="D2851" s="340"/>
    </row>
    <row r="2852" spans="4:4">
      <c r="D2852" s="340"/>
    </row>
    <row r="2853" spans="4:4">
      <c r="D2853" s="340"/>
    </row>
    <row r="2854" spans="4:4">
      <c r="D2854" s="340"/>
    </row>
    <row r="2855" spans="4:4">
      <c r="D2855" s="340"/>
    </row>
    <row r="2856" spans="4:4">
      <c r="D2856" s="340"/>
    </row>
    <row r="2857" spans="4:4">
      <c r="D2857" s="340"/>
    </row>
    <row r="2858" spans="4:4">
      <c r="D2858" s="340"/>
    </row>
    <row r="2859" spans="4:4">
      <c r="D2859" s="340"/>
    </row>
    <row r="2860" spans="4:4">
      <c r="D2860" s="340"/>
    </row>
    <row r="2861" spans="4:4">
      <c r="D2861" s="340"/>
    </row>
    <row r="2862" spans="4:4">
      <c r="D2862" s="340"/>
    </row>
    <row r="2863" spans="4:4">
      <c r="D2863" s="340"/>
    </row>
    <row r="2864" spans="4:4">
      <c r="D2864" s="340"/>
    </row>
    <row r="2865" spans="4:4">
      <c r="D2865" s="340"/>
    </row>
    <row r="2866" spans="4:4">
      <c r="D2866" s="340"/>
    </row>
    <row r="2867" spans="4:4">
      <c r="D2867" s="340"/>
    </row>
    <row r="2868" spans="4:4">
      <c r="D2868" s="340"/>
    </row>
    <row r="2869" spans="4:4">
      <c r="D2869" s="340"/>
    </row>
    <row r="2870" spans="4:4">
      <c r="D2870" s="340"/>
    </row>
    <row r="2871" spans="4:4">
      <c r="D2871" s="340"/>
    </row>
    <row r="2872" spans="4:4">
      <c r="D2872" s="340"/>
    </row>
    <row r="2873" spans="4:4">
      <c r="D2873" s="340"/>
    </row>
    <row r="2874" spans="4:4">
      <c r="D2874" s="340"/>
    </row>
    <row r="2875" spans="4:4">
      <c r="D2875" s="340"/>
    </row>
    <row r="2876" spans="4:4">
      <c r="D2876" s="340"/>
    </row>
    <row r="2877" spans="4:4">
      <c r="D2877" s="340"/>
    </row>
    <row r="2878" spans="4:4">
      <c r="D2878" s="340"/>
    </row>
    <row r="2879" spans="4:4">
      <c r="D2879" s="340"/>
    </row>
    <row r="2880" spans="4:4">
      <c r="D2880" s="340"/>
    </row>
    <row r="2881" spans="4:4">
      <c r="D2881" s="340"/>
    </row>
    <row r="2882" spans="4:4">
      <c r="D2882" s="340"/>
    </row>
    <row r="2883" spans="4:4">
      <c r="D2883" s="340"/>
    </row>
    <row r="2884" spans="4:4">
      <c r="D2884" s="340"/>
    </row>
    <row r="2885" spans="4:4">
      <c r="D2885" s="340"/>
    </row>
    <row r="2886" spans="4:4">
      <c r="D2886" s="340"/>
    </row>
    <row r="2887" spans="4:4">
      <c r="D2887" s="340"/>
    </row>
    <row r="2888" spans="4:4">
      <c r="D2888" s="340"/>
    </row>
    <row r="2889" spans="4:4">
      <c r="D2889" s="340"/>
    </row>
    <row r="2890" spans="4:4">
      <c r="D2890" s="340"/>
    </row>
    <row r="2891" spans="4:4">
      <c r="D2891" s="340"/>
    </row>
    <row r="2892" spans="4:4">
      <c r="D2892" s="340"/>
    </row>
    <row r="2893" spans="4:4">
      <c r="D2893" s="340"/>
    </row>
    <row r="2894" spans="4:4">
      <c r="D2894" s="340"/>
    </row>
    <row r="2895" spans="4:4">
      <c r="D2895" s="340"/>
    </row>
    <row r="2896" spans="4:4">
      <c r="D2896" s="340"/>
    </row>
    <row r="2897" spans="4:4">
      <c r="D2897" s="340"/>
    </row>
    <row r="2898" spans="4:4">
      <c r="D2898" s="340"/>
    </row>
    <row r="2899" spans="4:4">
      <c r="D2899" s="340"/>
    </row>
    <row r="2900" spans="4:4">
      <c r="D2900" s="340"/>
    </row>
    <row r="2901" spans="4:4">
      <c r="D2901" s="340"/>
    </row>
    <row r="2902" spans="4:4">
      <c r="D2902" s="340"/>
    </row>
    <row r="2903" spans="4:4">
      <c r="D2903" s="340"/>
    </row>
    <row r="2904" spans="4:4">
      <c r="D2904" s="340"/>
    </row>
    <row r="2905" spans="4:4">
      <c r="D2905" s="340"/>
    </row>
    <row r="2906" spans="4:4">
      <c r="D2906" s="340"/>
    </row>
    <row r="2907" spans="4:4">
      <c r="D2907" s="340"/>
    </row>
    <row r="2908" spans="4:4">
      <c r="D2908" s="340"/>
    </row>
    <row r="2909" spans="4:4">
      <c r="D2909" s="340"/>
    </row>
    <row r="2910" spans="4:4">
      <c r="D2910" s="340"/>
    </row>
    <row r="2911" spans="4:4">
      <c r="D2911" s="340"/>
    </row>
    <row r="2912" spans="4:4">
      <c r="D2912" s="340"/>
    </row>
    <row r="2913" spans="4:4">
      <c r="D2913" s="340"/>
    </row>
    <row r="2914" spans="4:4">
      <c r="D2914" s="340"/>
    </row>
    <row r="2915" spans="4:4">
      <c r="D2915" s="340"/>
    </row>
    <row r="2916" spans="4:4">
      <c r="D2916" s="340"/>
    </row>
    <row r="2917" spans="4:4">
      <c r="D2917" s="340"/>
    </row>
    <row r="2918" spans="4:4">
      <c r="D2918" s="340"/>
    </row>
    <row r="2919" spans="4:4">
      <c r="D2919" s="340"/>
    </row>
    <row r="2920" spans="4:4">
      <c r="D2920" s="340"/>
    </row>
    <row r="2921" spans="4:4">
      <c r="D2921" s="340"/>
    </row>
    <row r="2922" spans="4:4">
      <c r="D2922" s="340"/>
    </row>
    <row r="2923" spans="4:4">
      <c r="D2923" s="340"/>
    </row>
    <row r="2924" spans="4:4">
      <c r="D2924" s="340"/>
    </row>
    <row r="2925" spans="4:4">
      <c r="D2925" s="340"/>
    </row>
    <row r="2926" spans="4:4">
      <c r="D2926" s="340"/>
    </row>
    <row r="2927" spans="4:4">
      <c r="D2927" s="340"/>
    </row>
    <row r="2928" spans="4:4">
      <c r="D2928" s="340"/>
    </row>
    <row r="2929" spans="4:4">
      <c r="D2929" s="340"/>
    </row>
    <row r="2930" spans="4:4">
      <c r="D2930" s="340"/>
    </row>
    <row r="2931" spans="4:4">
      <c r="D2931" s="340"/>
    </row>
    <row r="2932" spans="4:4">
      <c r="D2932" s="340"/>
    </row>
    <row r="2933" spans="4:4">
      <c r="D2933" s="340"/>
    </row>
    <row r="2934" spans="4:4">
      <c r="D2934" s="340"/>
    </row>
    <row r="2935" spans="4:4">
      <c r="D2935" s="340"/>
    </row>
    <row r="2936" spans="4:4">
      <c r="D2936" s="340"/>
    </row>
    <row r="2937" spans="4:4">
      <c r="D2937" s="340"/>
    </row>
    <row r="2938" spans="4:4">
      <c r="D2938" s="340"/>
    </row>
    <row r="2939" spans="4:4">
      <c r="D2939" s="340"/>
    </row>
    <row r="2940" spans="4:4">
      <c r="D2940" s="340"/>
    </row>
    <row r="2941" spans="4:4">
      <c r="D2941" s="340"/>
    </row>
    <row r="2942" spans="4:4">
      <c r="D2942" s="340"/>
    </row>
    <row r="2943" spans="4:4">
      <c r="D2943" s="340"/>
    </row>
    <row r="2944" spans="4:4">
      <c r="D2944" s="340"/>
    </row>
    <row r="2945" spans="4:4">
      <c r="D2945" s="340"/>
    </row>
    <row r="2946" spans="4:4">
      <c r="D2946" s="340"/>
    </row>
    <row r="2947" spans="4:4">
      <c r="D2947" s="340"/>
    </row>
    <row r="2948" spans="4:4">
      <c r="D2948" s="340"/>
    </row>
    <row r="2949" spans="4:4">
      <c r="D2949" s="340"/>
    </row>
    <row r="2950" spans="4:4">
      <c r="D2950" s="340"/>
    </row>
    <row r="2951" spans="4:4">
      <c r="D2951" s="340"/>
    </row>
    <row r="2952" spans="4:4">
      <c r="D2952" s="340"/>
    </row>
    <row r="2953" spans="4:4">
      <c r="D2953" s="340"/>
    </row>
    <row r="2954" spans="4:4">
      <c r="D2954" s="340"/>
    </row>
    <row r="2955" spans="4:4">
      <c r="D2955" s="340"/>
    </row>
    <row r="2956" spans="4:4">
      <c r="D2956" s="340"/>
    </row>
    <row r="2957" spans="4:4">
      <c r="D2957" s="340"/>
    </row>
    <row r="2958" spans="4:4">
      <c r="D2958" s="340"/>
    </row>
    <row r="2959" spans="4:4">
      <c r="D2959" s="340"/>
    </row>
    <row r="2960" spans="4:4">
      <c r="D2960" s="340"/>
    </row>
    <row r="2961" spans="4:4">
      <c r="D2961" s="340"/>
    </row>
    <row r="2962" spans="4:4">
      <c r="D2962" s="340"/>
    </row>
    <row r="2963" spans="4:4">
      <c r="D2963" s="340"/>
    </row>
    <row r="2964" spans="4:4">
      <c r="D2964" s="340"/>
    </row>
    <row r="2965" spans="4:4">
      <c r="D2965" s="340"/>
    </row>
    <row r="2966" spans="4:4">
      <c r="D2966" s="340"/>
    </row>
    <row r="2967" spans="4:4">
      <c r="D2967" s="340"/>
    </row>
    <row r="2968" spans="4:4">
      <c r="D2968" s="340"/>
    </row>
    <row r="2969" spans="4:4">
      <c r="D2969" s="340"/>
    </row>
    <row r="2970" spans="4:4">
      <c r="D2970" s="340"/>
    </row>
    <row r="2971" spans="4:4">
      <c r="D2971" s="340"/>
    </row>
    <row r="2972" spans="4:4">
      <c r="D2972" s="340"/>
    </row>
    <row r="2973" spans="4:4">
      <c r="D2973" s="340"/>
    </row>
    <row r="2974" spans="4:4">
      <c r="D2974" s="340"/>
    </row>
    <row r="2975" spans="4:4">
      <c r="D2975" s="340"/>
    </row>
    <row r="2976" spans="4:4">
      <c r="D2976" s="340"/>
    </row>
    <row r="2977" spans="4:4">
      <c r="D2977" s="340"/>
    </row>
    <row r="2978" spans="4:4">
      <c r="D2978" s="340"/>
    </row>
    <row r="2979" spans="4:4">
      <c r="D2979" s="340"/>
    </row>
    <row r="2980" spans="4:4">
      <c r="D2980" s="340"/>
    </row>
    <row r="2981" spans="4:4">
      <c r="D2981" s="340"/>
    </row>
    <row r="2982" spans="4:4">
      <c r="D2982" s="340"/>
    </row>
    <row r="2983" spans="4:4">
      <c r="D2983" s="340"/>
    </row>
    <row r="2984" spans="4:4">
      <c r="D2984" s="340"/>
    </row>
    <row r="2985" spans="4:4">
      <c r="D2985" s="340"/>
    </row>
    <row r="2986" spans="4:4">
      <c r="D2986" s="340"/>
    </row>
    <row r="2987" spans="4:4">
      <c r="D2987" s="340"/>
    </row>
    <row r="2988" spans="4:4">
      <c r="D2988" s="340"/>
    </row>
    <row r="2989" spans="4:4">
      <c r="D2989" s="340"/>
    </row>
    <row r="2990" spans="4:4">
      <c r="D2990" s="340"/>
    </row>
    <row r="2991" spans="4:4">
      <c r="D2991" s="340"/>
    </row>
    <row r="2992" spans="4:4">
      <c r="D2992" s="340"/>
    </row>
    <row r="2993" spans="4:4">
      <c r="D2993" s="340"/>
    </row>
    <row r="2994" spans="4:4">
      <c r="D2994" s="340"/>
    </row>
    <row r="2995" spans="4:4">
      <c r="D2995" s="340"/>
    </row>
    <row r="2996" spans="4:4">
      <c r="D2996" s="340"/>
    </row>
    <row r="2997" spans="4:4">
      <c r="D2997" s="340"/>
    </row>
    <row r="2998" spans="4:4">
      <c r="D2998" s="340"/>
    </row>
    <row r="2999" spans="4:4">
      <c r="D2999" s="340"/>
    </row>
    <row r="3000" spans="4:4">
      <c r="D3000" s="340"/>
    </row>
    <row r="3001" spans="4:4">
      <c r="D3001" s="340"/>
    </row>
    <row r="3002" spans="4:4">
      <c r="D3002" s="340"/>
    </row>
    <row r="3003" spans="4:4">
      <c r="D3003" s="340"/>
    </row>
    <row r="3004" spans="4:4">
      <c r="D3004" s="340"/>
    </row>
    <row r="3005" spans="4:4">
      <c r="D3005" s="340"/>
    </row>
    <row r="3006" spans="4:4">
      <c r="D3006" s="340"/>
    </row>
    <row r="3007" spans="4:4">
      <c r="D3007" s="340"/>
    </row>
    <row r="3008" spans="4:4">
      <c r="D3008" s="340"/>
    </row>
    <row r="3009" spans="4:4">
      <c r="D3009" s="340"/>
    </row>
    <row r="3010" spans="4:4">
      <c r="D3010" s="340"/>
    </row>
    <row r="3011" spans="4:4">
      <c r="D3011" s="340"/>
    </row>
    <row r="3012" spans="4:4">
      <c r="D3012" s="340"/>
    </row>
    <row r="3013" spans="4:4">
      <c r="D3013" s="340"/>
    </row>
    <row r="3014" spans="4:4">
      <c r="D3014" s="340"/>
    </row>
    <row r="3015" spans="4:4">
      <c r="D3015" s="340"/>
    </row>
    <row r="3016" spans="4:4">
      <c r="D3016" s="340"/>
    </row>
    <row r="3017" spans="4:4">
      <c r="D3017" s="340"/>
    </row>
    <row r="3018" spans="4:4">
      <c r="D3018" s="340"/>
    </row>
    <row r="3019" spans="4:4">
      <c r="D3019" s="340"/>
    </row>
    <row r="3020" spans="4:4">
      <c r="D3020" s="340"/>
    </row>
    <row r="3021" spans="4:4">
      <c r="D3021" s="340"/>
    </row>
    <row r="3022" spans="4:4">
      <c r="D3022" s="340"/>
    </row>
    <row r="3023" spans="4:4">
      <c r="D3023" s="340"/>
    </row>
    <row r="3024" spans="4:4">
      <c r="D3024" s="340"/>
    </row>
    <row r="3025" spans="4:4">
      <c r="D3025" s="340"/>
    </row>
    <row r="3026" spans="4:4">
      <c r="D3026" s="340"/>
    </row>
    <row r="3027" spans="4:4">
      <c r="D3027" s="340"/>
    </row>
    <row r="3028" spans="4:4">
      <c r="D3028" s="340"/>
    </row>
    <row r="3029" spans="4:4">
      <c r="D3029" s="340"/>
    </row>
    <row r="3030" spans="4:4">
      <c r="D3030" s="340"/>
    </row>
    <row r="3031" spans="4:4">
      <c r="D3031" s="340"/>
    </row>
    <row r="3032" spans="4:4">
      <c r="D3032" s="340"/>
    </row>
    <row r="3033" spans="4:4">
      <c r="D3033" s="340"/>
    </row>
    <row r="3034" spans="4:4">
      <c r="D3034" s="340"/>
    </row>
    <row r="3035" spans="4:4">
      <c r="D3035" s="340"/>
    </row>
    <row r="3036" spans="4:4">
      <c r="D3036" s="340"/>
    </row>
    <row r="3037" spans="4:4">
      <c r="D3037" s="340"/>
    </row>
    <row r="3038" spans="4:4">
      <c r="D3038" s="340"/>
    </row>
    <row r="3039" spans="4:4">
      <c r="D3039" s="340"/>
    </row>
    <row r="3040" spans="4:4">
      <c r="D3040" s="340"/>
    </row>
    <row r="3041" spans="4:4">
      <c r="D3041" s="340"/>
    </row>
    <row r="3042" spans="4:4">
      <c r="D3042" s="340"/>
    </row>
    <row r="3043" spans="4:4">
      <c r="D3043" s="340"/>
    </row>
    <row r="3044" spans="4:4">
      <c r="D3044" s="340"/>
    </row>
    <row r="3045" spans="4:4">
      <c r="D3045" s="340"/>
    </row>
    <row r="3046" spans="4:4">
      <c r="D3046" s="340"/>
    </row>
    <row r="3047" spans="4:4">
      <c r="D3047" s="340"/>
    </row>
    <row r="3048" spans="4:4">
      <c r="D3048" s="340"/>
    </row>
    <row r="3049" spans="4:4">
      <c r="D3049" s="340"/>
    </row>
    <row r="3050" spans="4:4">
      <c r="D3050" s="340"/>
    </row>
    <row r="3051" spans="4:4">
      <c r="D3051" s="340"/>
    </row>
    <row r="3052" spans="4:4">
      <c r="D3052" s="340"/>
    </row>
    <row r="3053" spans="4:4">
      <c r="D3053" s="340"/>
    </row>
    <row r="3054" spans="4:4">
      <c r="D3054" s="340"/>
    </row>
    <row r="3055" spans="4:4">
      <c r="D3055" s="340"/>
    </row>
    <row r="3056" spans="4:4">
      <c r="D3056" s="340"/>
    </row>
    <row r="3057" spans="4:4">
      <c r="D3057" s="340"/>
    </row>
    <row r="3058" spans="4:4">
      <c r="D3058" s="340"/>
    </row>
    <row r="3059" spans="4:4">
      <c r="D3059" s="340"/>
    </row>
    <row r="3060" spans="4:4">
      <c r="D3060" s="340"/>
    </row>
    <row r="3061" spans="4:4">
      <c r="D3061" s="340"/>
    </row>
    <row r="3062" spans="4:4">
      <c r="D3062" s="340"/>
    </row>
    <row r="3063" spans="4:4">
      <c r="D3063" s="340"/>
    </row>
    <row r="3064" spans="4:4">
      <c r="D3064" s="340"/>
    </row>
    <row r="3065" spans="4:4">
      <c r="D3065" s="340"/>
    </row>
    <row r="3066" spans="4:4">
      <c r="D3066" s="340"/>
    </row>
    <row r="3067" spans="4:4">
      <c r="D3067" s="340"/>
    </row>
    <row r="3068" spans="4:4">
      <c r="D3068" s="340"/>
    </row>
    <row r="3069" spans="4:4">
      <c r="D3069" s="340"/>
    </row>
    <row r="3070" spans="4:4">
      <c r="D3070" s="340"/>
    </row>
    <row r="3071" spans="4:4">
      <c r="D3071" s="340"/>
    </row>
    <row r="3072" spans="4:4">
      <c r="D3072" s="340"/>
    </row>
    <row r="3073" spans="4:4">
      <c r="D3073" s="340"/>
    </row>
    <row r="3074" spans="4:4">
      <c r="D3074" s="340"/>
    </row>
    <row r="3075" spans="4:4">
      <c r="D3075" s="340"/>
    </row>
    <row r="3076" spans="4:4">
      <c r="D3076" s="340"/>
    </row>
    <row r="3077" spans="4:4">
      <c r="D3077" s="340"/>
    </row>
    <row r="3078" spans="4:4">
      <c r="D3078" s="340"/>
    </row>
    <row r="3079" spans="4:4">
      <c r="D3079" s="340"/>
    </row>
    <row r="3080" spans="4:4">
      <c r="D3080" s="340"/>
    </row>
    <row r="3081" spans="4:4">
      <c r="D3081" s="340"/>
    </row>
    <row r="3082" spans="4:4">
      <c r="D3082" s="340"/>
    </row>
    <row r="3083" spans="4:4">
      <c r="D3083" s="340"/>
    </row>
    <row r="3084" spans="4:4">
      <c r="D3084" s="340"/>
    </row>
    <row r="3085" spans="4:4">
      <c r="D3085" s="340"/>
    </row>
    <row r="3086" spans="4:4">
      <c r="D3086" s="340"/>
    </row>
    <row r="3087" spans="4:4">
      <c r="D3087" s="340"/>
    </row>
    <row r="3088" spans="4:4">
      <c r="D3088" s="340"/>
    </row>
    <row r="3089" spans="4:4">
      <c r="D3089" s="340"/>
    </row>
    <row r="3090" spans="4:4">
      <c r="D3090" s="340"/>
    </row>
    <row r="3091" spans="4:4">
      <c r="D3091" s="340"/>
    </row>
    <row r="3092" spans="4:4">
      <c r="D3092" s="340"/>
    </row>
    <row r="3093" spans="4:4">
      <c r="D3093" s="340"/>
    </row>
    <row r="3094" spans="4:4">
      <c r="D3094" s="340"/>
    </row>
    <row r="3095" spans="4:4">
      <c r="D3095" s="340"/>
    </row>
    <row r="3096" spans="4:4">
      <c r="D3096" s="340"/>
    </row>
    <row r="3097" spans="4:4">
      <c r="D3097" s="340"/>
    </row>
    <row r="3098" spans="4:4">
      <c r="D3098" s="340"/>
    </row>
    <row r="3099" spans="4:4">
      <c r="D3099" s="340"/>
    </row>
    <row r="3100" spans="4:4">
      <c r="D3100" s="340"/>
    </row>
    <row r="3101" spans="4:4">
      <c r="D3101" s="340"/>
    </row>
    <row r="3102" spans="4:4">
      <c r="D3102" s="340"/>
    </row>
    <row r="3103" spans="4:4">
      <c r="D3103" s="340"/>
    </row>
    <row r="3104" spans="4:4">
      <c r="D3104" s="340"/>
    </row>
    <row r="3105" spans="4:4">
      <c r="D3105" s="340"/>
    </row>
    <row r="3106" spans="4:4">
      <c r="D3106" s="340"/>
    </row>
    <row r="3107" spans="4:4">
      <c r="D3107" s="340"/>
    </row>
    <row r="3108" spans="4:4">
      <c r="D3108" s="340"/>
    </row>
    <row r="3109" spans="4:4">
      <c r="D3109" s="340"/>
    </row>
    <row r="3110" spans="4:4">
      <c r="D3110" s="340"/>
    </row>
    <row r="3111" spans="4:4">
      <c r="D3111" s="340"/>
    </row>
    <row r="3112" spans="4:4">
      <c r="D3112" s="340"/>
    </row>
    <row r="3113" spans="4:4">
      <c r="D3113" s="340"/>
    </row>
    <row r="3114" spans="4:4">
      <c r="D3114" s="340"/>
    </row>
    <row r="3115" spans="4:4">
      <c r="D3115" s="340"/>
    </row>
    <row r="3116" spans="4:4">
      <c r="D3116" s="340"/>
    </row>
    <row r="3117" spans="4:4">
      <c r="D3117" s="340"/>
    </row>
    <row r="3118" spans="4:4">
      <c r="D3118" s="340"/>
    </row>
    <row r="3119" spans="4:4">
      <c r="D3119" s="340"/>
    </row>
    <row r="3120" spans="4:4">
      <c r="D3120" s="340"/>
    </row>
    <row r="3121" spans="4:4">
      <c r="D3121" s="340"/>
    </row>
    <row r="3122" spans="4:4">
      <c r="D3122" s="340"/>
    </row>
    <row r="3123" spans="4:4">
      <c r="D3123" s="340"/>
    </row>
    <row r="3124" spans="4:4">
      <c r="D3124" s="340"/>
    </row>
    <row r="3125" spans="4:4">
      <c r="D3125" s="340"/>
    </row>
    <row r="3126" spans="4:4">
      <c r="D3126" s="340"/>
    </row>
    <row r="3127" spans="4:4">
      <c r="D3127" s="340"/>
    </row>
    <row r="3128" spans="4:4">
      <c r="D3128" s="340"/>
    </row>
    <row r="3129" spans="4:4">
      <c r="D3129" s="340"/>
    </row>
    <row r="3130" spans="4:4">
      <c r="D3130" s="340"/>
    </row>
    <row r="3131" spans="4:4">
      <c r="D3131" s="340"/>
    </row>
    <row r="3132" spans="4:4">
      <c r="D3132" s="340"/>
    </row>
    <row r="3133" spans="4:4">
      <c r="D3133" s="340"/>
    </row>
    <row r="3134" spans="4:4">
      <c r="D3134" s="340"/>
    </row>
    <row r="3135" spans="4:4">
      <c r="D3135" s="340"/>
    </row>
    <row r="3136" spans="4:4">
      <c r="D3136" s="340"/>
    </row>
    <row r="3137" spans="4:4">
      <c r="D3137" s="340"/>
    </row>
    <row r="3138" spans="4:4">
      <c r="D3138" s="340"/>
    </row>
    <row r="3139" spans="4:4">
      <c r="D3139" s="340"/>
    </row>
    <row r="3140" spans="4:4">
      <c r="D3140" s="340"/>
    </row>
    <row r="3141" spans="4:4">
      <c r="D3141" s="340"/>
    </row>
    <row r="3142" spans="4:4">
      <c r="D3142" s="340"/>
    </row>
    <row r="3143" spans="4:4">
      <c r="D3143" s="340"/>
    </row>
    <row r="3144" spans="4:4">
      <c r="D3144" s="340"/>
    </row>
    <row r="3145" spans="4:4">
      <c r="D3145" s="340"/>
    </row>
    <row r="3146" spans="4:4">
      <c r="D3146" s="340"/>
    </row>
    <row r="3147" spans="4:4">
      <c r="D3147" s="340"/>
    </row>
    <row r="3148" spans="4:4">
      <c r="D3148" s="340"/>
    </row>
    <row r="3149" spans="4:4">
      <c r="D3149" s="340"/>
    </row>
    <row r="3150" spans="4:4">
      <c r="D3150" s="340"/>
    </row>
    <row r="3151" spans="4:4">
      <c r="D3151" s="340"/>
    </row>
    <row r="3152" spans="4:4">
      <c r="D3152" s="340"/>
    </row>
    <row r="3153" spans="4:4">
      <c r="D3153" s="340"/>
    </row>
    <row r="3154" spans="4:4">
      <c r="D3154" s="340"/>
    </row>
    <row r="3155" spans="4:4">
      <c r="D3155" s="340"/>
    </row>
    <row r="3156" spans="4:4">
      <c r="D3156" s="340"/>
    </row>
    <row r="3157" spans="4:4">
      <c r="D3157" s="340"/>
    </row>
    <row r="3158" spans="4:4">
      <c r="D3158" s="340"/>
    </row>
    <row r="3159" spans="4:4">
      <c r="D3159" s="340"/>
    </row>
    <row r="3160" spans="4:4">
      <c r="D3160" s="340"/>
    </row>
    <row r="3161" spans="4:4">
      <c r="D3161" s="340"/>
    </row>
    <row r="3162" spans="4:4">
      <c r="D3162" s="340"/>
    </row>
    <row r="3163" spans="4:4">
      <c r="D3163" s="340"/>
    </row>
    <row r="3164" spans="4:4">
      <c r="D3164" s="340"/>
    </row>
    <row r="3165" spans="4:4">
      <c r="D3165" s="340"/>
    </row>
    <row r="3166" spans="4:4">
      <c r="D3166" s="340"/>
    </row>
    <row r="3167" spans="4:4">
      <c r="D3167" s="340"/>
    </row>
    <row r="3168" spans="4:4">
      <c r="D3168" s="340"/>
    </row>
    <row r="3169" spans="4:4">
      <c r="D3169" s="340"/>
    </row>
    <row r="3170" spans="4:4">
      <c r="D3170" s="340"/>
    </row>
    <row r="3171" spans="4:4">
      <c r="D3171" s="340"/>
    </row>
    <row r="3172" spans="4:4">
      <c r="D3172" s="340"/>
    </row>
    <row r="3173" spans="4:4">
      <c r="D3173" s="340"/>
    </row>
    <row r="3174" spans="4:4">
      <c r="D3174" s="340"/>
    </row>
    <row r="3175" spans="4:4">
      <c r="D3175" s="340"/>
    </row>
    <row r="3176" spans="4:4">
      <c r="D3176" s="340"/>
    </row>
    <row r="3177" spans="4:4">
      <c r="D3177" s="340"/>
    </row>
    <row r="3178" spans="4:4">
      <c r="D3178" s="340"/>
    </row>
    <row r="3179" spans="4:4">
      <c r="D3179" s="340"/>
    </row>
    <row r="3180" spans="4:4">
      <c r="D3180" s="340"/>
    </row>
    <row r="3181" spans="4:4">
      <c r="D3181" s="340"/>
    </row>
    <row r="3182" spans="4:4">
      <c r="D3182" s="340"/>
    </row>
    <row r="3183" spans="4:4">
      <c r="D3183" s="340"/>
    </row>
    <row r="3184" spans="4:4">
      <c r="D3184" s="340"/>
    </row>
    <row r="3185" spans="4:4">
      <c r="D3185" s="340"/>
    </row>
    <row r="3186" spans="4:4">
      <c r="D3186" s="340"/>
    </row>
    <row r="3187" spans="4:4">
      <c r="D3187" s="340"/>
    </row>
    <row r="3188" spans="4:4">
      <c r="D3188" s="340"/>
    </row>
    <row r="3189" spans="4:4">
      <c r="D3189" s="340"/>
    </row>
    <row r="3190" spans="4:4">
      <c r="D3190" s="340"/>
    </row>
    <row r="3191" spans="4:4">
      <c r="D3191" s="340"/>
    </row>
    <row r="3192" spans="4:4">
      <c r="D3192" s="340"/>
    </row>
    <row r="3193" spans="4:4">
      <c r="D3193" s="340"/>
    </row>
    <row r="3194" spans="4:4">
      <c r="D3194" s="340"/>
    </row>
    <row r="3195" spans="4:4">
      <c r="D3195" s="340"/>
    </row>
    <row r="3196" spans="4:4">
      <c r="D3196" s="340"/>
    </row>
    <row r="3197" spans="4:4">
      <c r="D3197" s="340"/>
    </row>
    <row r="3198" spans="4:4">
      <c r="D3198" s="340"/>
    </row>
    <row r="3199" spans="4:4">
      <c r="D3199" s="340"/>
    </row>
    <row r="3200" spans="4:4">
      <c r="D3200" s="340"/>
    </row>
    <row r="3201" spans="4:4">
      <c r="D3201" s="340"/>
    </row>
    <row r="3202" spans="4:4">
      <c r="D3202" s="340"/>
    </row>
    <row r="3203" spans="4:4">
      <c r="D3203" s="340"/>
    </row>
    <row r="3204" spans="4:4">
      <c r="D3204" s="340"/>
    </row>
    <row r="3205" spans="4:4">
      <c r="D3205" s="340"/>
    </row>
    <row r="3206" spans="4:4">
      <c r="D3206" s="340"/>
    </row>
    <row r="3207" spans="4:4">
      <c r="D3207" s="340"/>
    </row>
    <row r="3208" spans="4:4">
      <c r="D3208" s="340"/>
    </row>
    <row r="3209" spans="4:4">
      <c r="D3209" s="340"/>
    </row>
    <row r="3210" spans="4:4">
      <c r="D3210" s="340"/>
    </row>
    <row r="3211" spans="4:4">
      <c r="D3211" s="340"/>
    </row>
    <row r="3212" spans="4:4">
      <c r="D3212" s="340"/>
    </row>
    <row r="3213" spans="4:4">
      <c r="D3213" s="340"/>
    </row>
    <row r="3214" spans="4:4">
      <c r="D3214" s="340"/>
    </row>
    <row r="3215" spans="4:4">
      <c r="D3215" s="340"/>
    </row>
    <row r="3216" spans="4:4">
      <c r="D3216" s="340"/>
    </row>
    <row r="3217" spans="4:4">
      <c r="D3217" s="340"/>
    </row>
    <row r="3218" spans="4:4">
      <c r="D3218" s="340"/>
    </row>
    <row r="3219" spans="4:4">
      <c r="D3219" s="340"/>
    </row>
    <row r="3220" spans="4:4">
      <c r="D3220" s="340"/>
    </row>
    <row r="3221" spans="4:4">
      <c r="D3221" s="340"/>
    </row>
    <row r="3222" spans="4:4">
      <c r="D3222" s="340"/>
    </row>
    <row r="3223" spans="4:4">
      <c r="D3223" s="340"/>
    </row>
    <row r="3224" spans="4:4">
      <c r="D3224" s="340"/>
    </row>
    <row r="3225" spans="4:4">
      <c r="D3225" s="340"/>
    </row>
    <row r="3226" spans="4:4">
      <c r="D3226" s="340"/>
    </row>
    <row r="3227" spans="4:4">
      <c r="D3227" s="340"/>
    </row>
    <row r="3228" spans="4:4">
      <c r="D3228" s="340"/>
    </row>
    <row r="3229" spans="4:4">
      <c r="D3229" s="340"/>
    </row>
    <row r="3230" spans="4:4">
      <c r="D3230" s="340"/>
    </row>
    <row r="3231" spans="4:4">
      <c r="D3231" s="340"/>
    </row>
    <row r="3232" spans="4:4">
      <c r="D3232" s="340"/>
    </row>
    <row r="3233" spans="4:4">
      <c r="D3233" s="340"/>
    </row>
    <row r="3234" spans="4:4">
      <c r="D3234" s="340"/>
    </row>
    <row r="3235" spans="4:4">
      <c r="D3235" s="340"/>
    </row>
    <row r="3236" spans="4:4">
      <c r="D3236" s="340"/>
    </row>
    <row r="3237" spans="4:4">
      <c r="D3237" s="340"/>
    </row>
    <row r="3238" spans="4:4">
      <c r="D3238" s="340"/>
    </row>
    <row r="3239" spans="4:4">
      <c r="D3239" s="340"/>
    </row>
    <row r="3240" spans="4:4">
      <c r="D3240" s="340"/>
    </row>
    <row r="3241" spans="4:4">
      <c r="D3241" s="340"/>
    </row>
    <row r="3242" spans="4:4">
      <c r="D3242" s="340"/>
    </row>
    <row r="3243" spans="4:4">
      <c r="D3243" s="340"/>
    </row>
    <row r="3244" spans="4:4">
      <c r="D3244" s="340"/>
    </row>
    <row r="3245" spans="4:4">
      <c r="D3245" s="340"/>
    </row>
    <row r="3246" spans="4:4">
      <c r="D3246" s="340"/>
    </row>
    <row r="3247" spans="4:4">
      <c r="D3247" s="340"/>
    </row>
    <row r="3248" spans="4:4">
      <c r="D3248" s="340"/>
    </row>
    <row r="3249" spans="4:4">
      <c r="D3249" s="340"/>
    </row>
    <row r="3250" spans="4:4">
      <c r="D3250" s="340"/>
    </row>
    <row r="3251" spans="4:4">
      <c r="D3251" s="340"/>
    </row>
    <row r="3252" spans="4:4">
      <c r="D3252" s="340"/>
    </row>
    <row r="3253" spans="4:4">
      <c r="D3253" s="340"/>
    </row>
    <row r="3254" spans="4:4">
      <c r="D3254" s="340"/>
    </row>
    <row r="3255" spans="4:4">
      <c r="D3255" s="340"/>
    </row>
    <row r="3256" spans="4:4">
      <c r="D3256" s="340"/>
    </row>
    <row r="3257" spans="4:4">
      <c r="D3257" s="340"/>
    </row>
    <row r="3258" spans="4:4">
      <c r="D3258" s="340"/>
    </row>
    <row r="3259" spans="4:4">
      <c r="D3259" s="340"/>
    </row>
    <row r="3260" spans="4:4">
      <c r="D3260" s="340"/>
    </row>
    <row r="3261" spans="4:4">
      <c r="D3261" s="340"/>
    </row>
    <row r="3262" spans="4:4">
      <c r="D3262" s="340"/>
    </row>
    <row r="3263" spans="4:4">
      <c r="D3263" s="340"/>
    </row>
    <row r="3264" spans="4:4">
      <c r="D3264" s="340"/>
    </row>
    <row r="3265" spans="4:4">
      <c r="D3265" s="340"/>
    </row>
    <row r="3266" spans="4:4">
      <c r="D3266" s="340"/>
    </row>
    <row r="3267" spans="4:4">
      <c r="D3267" s="340"/>
    </row>
    <row r="3268" spans="4:4">
      <c r="D3268" s="340"/>
    </row>
    <row r="3269" spans="4:4">
      <c r="D3269" s="340"/>
    </row>
    <row r="3270" spans="4:4">
      <c r="D3270" s="340"/>
    </row>
    <row r="3271" spans="4:4">
      <c r="D3271" s="340"/>
    </row>
    <row r="3272" spans="4:4">
      <c r="D3272" s="340"/>
    </row>
    <row r="3273" spans="4:4">
      <c r="D3273" s="340"/>
    </row>
    <row r="3274" spans="4:4">
      <c r="D3274" s="340"/>
    </row>
    <row r="3275" spans="4:4">
      <c r="D3275" s="340"/>
    </row>
    <row r="3276" spans="4:4">
      <c r="D3276" s="340"/>
    </row>
    <row r="3277" spans="4:4">
      <c r="D3277" s="340"/>
    </row>
    <row r="3278" spans="4:4">
      <c r="D3278" s="340"/>
    </row>
    <row r="3279" spans="4:4">
      <c r="D3279" s="340"/>
    </row>
    <row r="3280" spans="4:4">
      <c r="D3280" s="340"/>
    </row>
    <row r="3281" spans="4:4">
      <c r="D3281" s="340"/>
    </row>
    <row r="3282" spans="4:4">
      <c r="D3282" s="340"/>
    </row>
    <row r="3283" spans="4:4">
      <c r="D3283" s="340"/>
    </row>
    <row r="3284" spans="4:4">
      <c r="D3284" s="340"/>
    </row>
    <row r="3285" spans="4:4">
      <c r="D3285" s="340"/>
    </row>
    <row r="3286" spans="4:4">
      <c r="D3286" s="340"/>
    </row>
    <row r="3287" spans="4:4">
      <c r="D3287" s="340"/>
    </row>
    <row r="3288" spans="4:4">
      <c r="D3288" s="340"/>
    </row>
    <row r="3289" spans="4:4">
      <c r="D3289" s="340"/>
    </row>
    <row r="3290" spans="4:4">
      <c r="D3290" s="340"/>
    </row>
    <row r="3291" spans="4:4">
      <c r="D3291" s="340"/>
    </row>
    <row r="3292" spans="4:4">
      <c r="D3292" s="340"/>
    </row>
    <row r="3293" spans="4:4">
      <c r="D3293" s="340"/>
    </row>
    <row r="3294" spans="4:4">
      <c r="D3294" s="340"/>
    </row>
    <row r="3295" spans="4:4">
      <c r="D3295" s="340"/>
    </row>
    <row r="3296" spans="4:4">
      <c r="D3296" s="340"/>
    </row>
    <row r="3297" spans="4:4">
      <c r="D3297" s="340"/>
    </row>
    <row r="3298" spans="4:4">
      <c r="D3298" s="340"/>
    </row>
    <row r="3299" spans="4:4">
      <c r="D3299" s="340"/>
    </row>
    <row r="3300" spans="4:4">
      <c r="D3300" s="340"/>
    </row>
    <row r="3301" spans="4:4">
      <c r="D3301" s="340"/>
    </row>
    <row r="3302" spans="4:4">
      <c r="D3302" s="340"/>
    </row>
    <row r="3303" spans="4:4">
      <c r="D3303" s="340"/>
    </row>
    <row r="3304" spans="4:4">
      <c r="D3304" s="340"/>
    </row>
    <row r="3305" spans="4:4">
      <c r="D3305" s="340"/>
    </row>
    <row r="3306" spans="4:4">
      <c r="D3306" s="340"/>
    </row>
    <row r="3307" spans="4:4">
      <c r="D3307" s="340"/>
    </row>
    <row r="3308" spans="4:4">
      <c r="D3308" s="340"/>
    </row>
    <row r="3309" spans="4:4">
      <c r="D3309" s="340"/>
    </row>
    <row r="3310" spans="4:4">
      <c r="D3310" s="340"/>
    </row>
    <row r="3311" spans="4:4">
      <c r="D3311" s="340"/>
    </row>
    <row r="3312" spans="4:4">
      <c r="D3312" s="340"/>
    </row>
    <row r="3313" spans="4:4">
      <c r="D3313" s="340"/>
    </row>
    <row r="3314" spans="4:4">
      <c r="D3314" s="340"/>
    </row>
    <row r="3315" spans="4:4">
      <c r="D3315" s="340"/>
    </row>
    <row r="3316" spans="4:4">
      <c r="D3316" s="340"/>
    </row>
    <row r="3317" spans="4:4">
      <c r="D3317" s="340"/>
    </row>
    <row r="3318" spans="4:4">
      <c r="D3318" s="340"/>
    </row>
    <row r="3319" spans="4:4">
      <c r="D3319" s="340"/>
    </row>
    <row r="3320" spans="4:4">
      <c r="D3320" s="340"/>
    </row>
    <row r="3321" spans="4:4">
      <c r="D3321" s="340"/>
    </row>
    <row r="3322" spans="4:4">
      <c r="D3322" s="340"/>
    </row>
    <row r="3323" spans="4:4">
      <c r="D3323" s="340"/>
    </row>
    <row r="3324" spans="4:4">
      <c r="D3324" s="340"/>
    </row>
    <row r="3325" spans="4:4">
      <c r="D3325" s="340"/>
    </row>
    <row r="3326" spans="4:4">
      <c r="D3326" s="340"/>
    </row>
    <row r="3327" spans="4:4">
      <c r="D3327" s="340"/>
    </row>
    <row r="3328" spans="4:4">
      <c r="D3328" s="340"/>
    </row>
    <row r="3329" spans="4:4">
      <c r="D3329" s="340"/>
    </row>
    <row r="3330" spans="4:4">
      <c r="D3330" s="340"/>
    </row>
    <row r="3331" spans="4:4">
      <c r="D3331" s="340"/>
    </row>
    <row r="3332" spans="4:4">
      <c r="D3332" s="340"/>
    </row>
    <row r="3333" spans="4:4">
      <c r="D3333" s="340"/>
    </row>
    <row r="3334" spans="4:4">
      <c r="D3334" s="340"/>
    </row>
    <row r="3335" spans="4:4">
      <c r="D3335" s="340"/>
    </row>
    <row r="3336" spans="4:4">
      <c r="D3336" s="340"/>
    </row>
    <row r="3337" spans="4:4">
      <c r="D3337" s="340"/>
    </row>
    <row r="3338" spans="4:4">
      <c r="D3338" s="340"/>
    </row>
    <row r="3339" spans="4:4">
      <c r="D3339" s="340"/>
    </row>
    <row r="3340" spans="4:4">
      <c r="D3340" s="340"/>
    </row>
    <row r="3341" spans="4:4">
      <c r="D3341" s="340"/>
    </row>
    <row r="3342" spans="4:4">
      <c r="D3342" s="340"/>
    </row>
    <row r="3343" spans="4:4">
      <c r="D3343" s="340"/>
    </row>
    <row r="3344" spans="4:4">
      <c r="D3344" s="340"/>
    </row>
    <row r="3345" spans="4:4">
      <c r="D3345" s="340"/>
    </row>
    <row r="3346" spans="4:4">
      <c r="D3346" s="340"/>
    </row>
    <row r="3347" spans="4:4">
      <c r="D3347" s="340"/>
    </row>
    <row r="3348" spans="4:4">
      <c r="D3348" s="340"/>
    </row>
    <row r="3349" spans="4:4">
      <c r="D3349" s="340"/>
    </row>
    <row r="3350" spans="4:4">
      <c r="D3350" s="340"/>
    </row>
    <row r="3351" spans="4:4">
      <c r="D3351" s="340"/>
    </row>
    <row r="3352" spans="4:4">
      <c r="D3352" s="340"/>
    </row>
    <row r="3353" spans="4:4">
      <c r="D3353" s="340"/>
    </row>
    <row r="3354" spans="4:4">
      <c r="D3354" s="340"/>
    </row>
    <row r="3355" spans="4:4">
      <c r="D3355" s="340"/>
    </row>
    <row r="3356" spans="4:4">
      <c r="D3356" s="340"/>
    </row>
    <row r="3357" spans="4:4">
      <c r="D3357" s="340"/>
    </row>
    <row r="3358" spans="4:4">
      <c r="D3358" s="340"/>
    </row>
    <row r="3359" spans="4:4">
      <c r="D3359" s="340"/>
    </row>
    <row r="3360" spans="4:4">
      <c r="D3360" s="340"/>
    </row>
    <row r="3361" spans="4:4">
      <c r="D3361" s="340"/>
    </row>
    <row r="3362" spans="4:4">
      <c r="D3362" s="340"/>
    </row>
    <row r="3363" spans="4:4">
      <c r="D3363" s="340"/>
    </row>
    <row r="3364" spans="4:4">
      <c r="D3364" s="340"/>
    </row>
    <row r="3365" spans="4:4">
      <c r="D3365" s="340"/>
    </row>
    <row r="3366" spans="4:4">
      <c r="D3366" s="340"/>
    </row>
    <row r="3367" spans="4:4">
      <c r="D3367" s="340"/>
    </row>
    <row r="3368" spans="4:4">
      <c r="D3368" s="340"/>
    </row>
    <row r="3369" spans="4:4">
      <c r="D3369" s="340"/>
    </row>
    <row r="3370" spans="4:4">
      <c r="D3370" s="340"/>
    </row>
    <row r="3371" spans="4:4">
      <c r="D3371" s="340"/>
    </row>
    <row r="3372" spans="4:4">
      <c r="D3372" s="340"/>
    </row>
    <row r="3373" spans="4:4">
      <c r="D3373" s="340"/>
    </row>
    <row r="3374" spans="4:4">
      <c r="D3374" s="340"/>
    </row>
    <row r="3375" spans="4:4">
      <c r="D3375" s="340"/>
    </row>
    <row r="3376" spans="4:4">
      <c r="D3376" s="340"/>
    </row>
    <row r="3377" spans="4:4">
      <c r="D3377" s="340"/>
    </row>
    <row r="3378" spans="4:4">
      <c r="D3378" s="340"/>
    </row>
    <row r="3379" spans="4:4">
      <c r="D3379" s="340"/>
    </row>
    <row r="3380" spans="4:4">
      <c r="D3380" s="340"/>
    </row>
    <row r="3381" spans="4:4">
      <c r="D3381" s="340"/>
    </row>
    <row r="3382" spans="4:4">
      <c r="D3382" s="340"/>
    </row>
    <row r="3383" spans="4:4">
      <c r="D3383" s="340"/>
    </row>
    <row r="3384" spans="4:4">
      <c r="D3384" s="340"/>
    </row>
    <row r="3385" spans="4:4">
      <c r="D3385" s="340"/>
    </row>
    <row r="3386" spans="4:4">
      <c r="D3386" s="340"/>
    </row>
    <row r="3387" spans="4:4">
      <c r="D3387" s="340"/>
    </row>
    <row r="3388" spans="4:4">
      <c r="D3388" s="340"/>
    </row>
    <row r="3389" spans="4:4">
      <c r="D3389" s="340"/>
    </row>
    <row r="3390" spans="4:4">
      <c r="D3390" s="340"/>
    </row>
    <row r="3391" spans="4:4">
      <c r="D3391" s="340"/>
    </row>
    <row r="3392" spans="4:4">
      <c r="D3392" s="340"/>
    </row>
    <row r="3393" spans="4:4">
      <c r="D3393" s="340"/>
    </row>
    <row r="3394" spans="4:4">
      <c r="D3394" s="340"/>
    </row>
    <row r="3395" spans="4:4">
      <c r="D3395" s="340"/>
    </row>
    <row r="3396" spans="4:4">
      <c r="D3396" s="340"/>
    </row>
    <row r="3397" spans="4:4">
      <c r="D3397" s="340"/>
    </row>
    <row r="3398" spans="4:4">
      <c r="D3398" s="340"/>
    </row>
    <row r="3399" spans="4:4">
      <c r="D3399" s="340"/>
    </row>
    <row r="3400" spans="4:4">
      <c r="D3400" s="340"/>
    </row>
    <row r="3401" spans="4:4">
      <c r="D3401" s="340"/>
    </row>
    <row r="3402" spans="4:4">
      <c r="D3402" s="340"/>
    </row>
    <row r="3403" spans="4:4">
      <c r="D3403" s="340"/>
    </row>
    <row r="3404" spans="4:4">
      <c r="D3404" s="340"/>
    </row>
    <row r="3405" spans="4:4">
      <c r="D3405" s="340"/>
    </row>
    <row r="3406" spans="4:4">
      <c r="D3406" s="340"/>
    </row>
    <row r="3407" spans="4:4">
      <c r="D3407" s="340"/>
    </row>
    <row r="3408" spans="4:4">
      <c r="D3408" s="340"/>
    </row>
    <row r="3409" spans="4:4">
      <c r="D3409" s="340"/>
    </row>
    <row r="3410" spans="4:4">
      <c r="D3410" s="340"/>
    </row>
    <row r="3411" spans="4:4">
      <c r="D3411" s="340"/>
    </row>
    <row r="3412" spans="4:4">
      <c r="D3412" s="340"/>
    </row>
    <row r="3413" spans="4:4">
      <c r="D3413" s="340"/>
    </row>
    <row r="3414" spans="4:4">
      <c r="D3414" s="340"/>
    </row>
    <row r="3415" spans="4:4">
      <c r="D3415" s="340"/>
    </row>
    <row r="3416" spans="4:4">
      <c r="D3416" s="340"/>
    </row>
    <row r="3417" spans="4:4">
      <c r="D3417" s="340"/>
    </row>
    <row r="3418" spans="4:4">
      <c r="D3418" s="340"/>
    </row>
    <row r="3419" spans="4:4">
      <c r="D3419" s="340"/>
    </row>
    <row r="3420" spans="4:4">
      <c r="D3420" s="340"/>
    </row>
    <row r="3421" spans="4:4">
      <c r="D3421" s="340"/>
    </row>
    <row r="3422" spans="4:4">
      <c r="D3422" s="340"/>
    </row>
    <row r="3423" spans="4:4">
      <c r="D3423" s="340"/>
    </row>
    <row r="3424" spans="4:4">
      <c r="D3424" s="340"/>
    </row>
    <row r="3425" spans="4:4">
      <c r="D3425" s="340"/>
    </row>
    <row r="3426" spans="4:4">
      <c r="D3426" s="340"/>
    </row>
    <row r="3427" spans="4:4">
      <c r="D3427" s="340"/>
    </row>
    <row r="3428" spans="4:4">
      <c r="D3428" s="340"/>
    </row>
    <row r="3429" spans="4:4">
      <c r="D3429" s="340"/>
    </row>
    <row r="3430" spans="4:4">
      <c r="D3430" s="340"/>
    </row>
    <row r="3431" spans="4:4">
      <c r="D3431" s="340"/>
    </row>
    <row r="3432" spans="4:4">
      <c r="D3432" s="340"/>
    </row>
    <row r="3433" spans="4:4">
      <c r="D3433" s="340"/>
    </row>
    <row r="3434" spans="4:4">
      <c r="D3434" s="340"/>
    </row>
    <row r="3435" spans="4:4">
      <c r="D3435" s="340"/>
    </row>
    <row r="3436" spans="4:4">
      <c r="D3436" s="340"/>
    </row>
    <row r="3437" spans="4:4">
      <c r="D3437" s="340"/>
    </row>
    <row r="3438" spans="4:4">
      <c r="D3438" s="340"/>
    </row>
    <row r="3439" spans="4:4">
      <c r="D3439" s="340"/>
    </row>
    <row r="3440" spans="4:4">
      <c r="D3440" s="340"/>
    </row>
    <row r="3441" spans="4:4">
      <c r="D3441" s="340"/>
    </row>
    <row r="3442" spans="4:4">
      <c r="D3442" s="340"/>
    </row>
    <row r="3443" spans="4:4">
      <c r="D3443" s="340"/>
    </row>
    <row r="3444" spans="4:4">
      <c r="D3444" s="340"/>
    </row>
    <row r="3445" spans="4:4">
      <c r="D3445" s="340"/>
    </row>
    <row r="3446" spans="4:4">
      <c r="D3446" s="340"/>
    </row>
    <row r="3447" spans="4:4">
      <c r="D3447" s="340"/>
    </row>
    <row r="3448" spans="4:4">
      <c r="D3448" s="340"/>
    </row>
    <row r="3449" spans="4:4">
      <c r="D3449" s="340"/>
    </row>
    <row r="3450" spans="4:4">
      <c r="D3450" s="340"/>
    </row>
    <row r="3451" spans="4:4">
      <c r="D3451" s="340"/>
    </row>
    <row r="3452" spans="4:4">
      <c r="D3452" s="340"/>
    </row>
    <row r="3453" spans="4:4">
      <c r="D3453" s="340"/>
    </row>
    <row r="3454" spans="4:4">
      <c r="D3454" s="340"/>
    </row>
    <row r="3455" spans="4:4">
      <c r="D3455" s="340"/>
    </row>
    <row r="3456" spans="4:4">
      <c r="D3456" s="340"/>
    </row>
    <row r="3457" spans="4:4">
      <c r="D3457" s="340"/>
    </row>
    <row r="3458" spans="4:4">
      <c r="D3458" s="340"/>
    </row>
    <row r="3459" spans="4:4">
      <c r="D3459" s="340"/>
    </row>
    <row r="3460" spans="4:4">
      <c r="D3460" s="340"/>
    </row>
    <row r="3461" spans="4:4">
      <c r="D3461" s="340"/>
    </row>
    <row r="3462" spans="4:4">
      <c r="D3462" s="340"/>
    </row>
    <row r="3463" spans="4:4">
      <c r="D3463" s="340"/>
    </row>
    <row r="3464" spans="4:4">
      <c r="D3464" s="340"/>
    </row>
    <row r="3465" spans="4:4">
      <c r="D3465" s="340"/>
    </row>
    <row r="3466" spans="4:4">
      <c r="D3466" s="340"/>
    </row>
    <row r="3467" spans="4:4">
      <c r="D3467" s="340"/>
    </row>
    <row r="3468" spans="4:4">
      <c r="D3468" s="340"/>
    </row>
    <row r="3469" spans="4:4">
      <c r="D3469" s="340"/>
    </row>
    <row r="3470" spans="4:4">
      <c r="D3470" s="340"/>
    </row>
    <row r="3471" spans="4:4">
      <c r="D3471" s="340"/>
    </row>
    <row r="3472" spans="4:4">
      <c r="D3472" s="340"/>
    </row>
    <row r="3473" spans="4:4">
      <c r="D3473" s="340"/>
    </row>
    <row r="3474" spans="4:4">
      <c r="D3474" s="340"/>
    </row>
    <row r="3475" spans="4:4">
      <c r="D3475" s="340"/>
    </row>
    <row r="3476" spans="4:4">
      <c r="D3476" s="340"/>
    </row>
    <row r="3477" spans="4:4">
      <c r="D3477" s="340"/>
    </row>
    <row r="3478" spans="4:4">
      <c r="D3478" s="340"/>
    </row>
    <row r="3479" spans="4:4">
      <c r="D3479" s="340"/>
    </row>
    <row r="3480" spans="4:4">
      <c r="D3480" s="340"/>
    </row>
    <row r="3481" spans="4:4">
      <c r="D3481" s="340"/>
    </row>
    <row r="3482" spans="4:4">
      <c r="D3482" s="340"/>
    </row>
    <row r="3483" spans="4:4">
      <c r="D3483" s="340"/>
    </row>
    <row r="3484" spans="4:4">
      <c r="D3484" s="340"/>
    </row>
    <row r="3485" spans="4:4">
      <c r="D3485" s="340"/>
    </row>
    <row r="3486" spans="4:4">
      <c r="D3486" s="340"/>
    </row>
    <row r="3487" spans="4:4">
      <c r="D3487" s="340"/>
    </row>
    <row r="3488" spans="4:4">
      <c r="D3488" s="340"/>
    </row>
    <row r="3489" spans="4:4">
      <c r="D3489" s="340"/>
    </row>
    <row r="3490" spans="4:4">
      <c r="D3490" s="340"/>
    </row>
    <row r="3491" spans="4:4">
      <c r="D3491" s="340"/>
    </row>
    <row r="3492" spans="4:4">
      <c r="D3492" s="340"/>
    </row>
    <row r="3493" spans="4:4">
      <c r="D3493" s="340"/>
    </row>
    <row r="3494" spans="4:4">
      <c r="D3494" s="340"/>
    </row>
    <row r="3495" spans="4:4">
      <c r="D3495" s="340"/>
    </row>
    <row r="3496" spans="4:4">
      <c r="D3496" s="340"/>
    </row>
    <row r="3497" spans="4:4">
      <c r="D3497" s="340"/>
    </row>
    <row r="3498" spans="4:4">
      <c r="D3498" s="340"/>
    </row>
    <row r="3499" spans="4:4">
      <c r="D3499" s="340"/>
    </row>
    <row r="3500" spans="4:4">
      <c r="D3500" s="340"/>
    </row>
    <row r="3501" spans="4:4">
      <c r="D3501" s="340"/>
    </row>
    <row r="3502" spans="4:4">
      <c r="D3502" s="340"/>
    </row>
    <row r="3503" spans="4:4">
      <c r="D3503" s="340"/>
    </row>
    <row r="3504" spans="4:4">
      <c r="D3504" s="340"/>
    </row>
    <row r="3505" spans="4:4">
      <c r="D3505" s="340"/>
    </row>
    <row r="3506" spans="4:4">
      <c r="D3506" s="340"/>
    </row>
    <row r="3507" spans="4:4">
      <c r="D3507" s="340"/>
    </row>
    <row r="3508" spans="4:4">
      <c r="D3508" s="340"/>
    </row>
    <row r="3509" spans="4:4">
      <c r="D3509" s="340"/>
    </row>
    <row r="3510" spans="4:4">
      <c r="D3510" s="340"/>
    </row>
    <row r="3511" spans="4:4">
      <c r="D3511" s="340"/>
    </row>
    <row r="3512" spans="4:4">
      <c r="D3512" s="340"/>
    </row>
    <row r="3513" spans="4:4">
      <c r="D3513" s="340"/>
    </row>
    <row r="3514" spans="4:4">
      <c r="D3514" s="340"/>
    </row>
    <row r="3515" spans="4:4">
      <c r="D3515" s="340"/>
    </row>
    <row r="3516" spans="4:4">
      <c r="D3516" s="340"/>
    </row>
    <row r="3517" spans="4:4">
      <c r="D3517" s="340"/>
    </row>
    <row r="3518" spans="4:4">
      <c r="D3518" s="340"/>
    </row>
    <row r="3519" spans="4:4">
      <c r="D3519" s="340"/>
    </row>
    <row r="3520" spans="4:4">
      <c r="D3520" s="340"/>
    </row>
    <row r="3521" spans="4:4">
      <c r="D3521" s="340"/>
    </row>
    <row r="3522" spans="4:4">
      <c r="D3522" s="340"/>
    </row>
    <row r="3523" spans="4:4">
      <c r="D3523" s="340"/>
    </row>
    <row r="3524" spans="4:4">
      <c r="D3524" s="340"/>
    </row>
    <row r="3525" spans="4:4">
      <c r="D3525" s="340"/>
    </row>
    <row r="3526" spans="4:4">
      <c r="D3526" s="340"/>
    </row>
    <row r="3527" spans="4:4">
      <c r="D3527" s="340"/>
    </row>
    <row r="3528" spans="4:4">
      <c r="D3528" s="340"/>
    </row>
    <row r="3529" spans="4:4">
      <c r="D3529" s="340"/>
    </row>
    <row r="3530" spans="4:4">
      <c r="D3530" s="340"/>
    </row>
    <row r="3531" spans="4:4">
      <c r="D3531" s="340"/>
    </row>
    <row r="3532" spans="4:4">
      <c r="D3532" s="340"/>
    </row>
    <row r="3533" spans="4:4">
      <c r="D3533" s="340"/>
    </row>
    <row r="3534" spans="4:4">
      <c r="D3534" s="340"/>
    </row>
    <row r="3535" spans="4:4">
      <c r="D3535" s="340"/>
    </row>
    <row r="3536" spans="4:4">
      <c r="D3536" s="340"/>
    </row>
    <row r="3537" spans="4:4">
      <c r="D3537" s="340"/>
    </row>
    <row r="3538" spans="4:4">
      <c r="D3538" s="340"/>
    </row>
    <row r="3539" spans="4:4">
      <c r="D3539" s="340"/>
    </row>
    <row r="3540" spans="4:4">
      <c r="D3540" s="340"/>
    </row>
    <row r="3541" spans="4:4">
      <c r="D3541" s="340"/>
    </row>
    <row r="3542" spans="4:4">
      <c r="D3542" s="340"/>
    </row>
    <row r="3543" spans="4:4">
      <c r="D3543" s="340"/>
    </row>
    <row r="3544" spans="4:4">
      <c r="D3544" s="340"/>
    </row>
    <row r="3545" spans="4:4">
      <c r="D3545" s="340"/>
    </row>
    <row r="3546" spans="4:4">
      <c r="D3546" s="340"/>
    </row>
    <row r="3547" spans="4:4">
      <c r="D3547" s="340"/>
    </row>
    <row r="3548" spans="4:4">
      <c r="D3548" s="340"/>
    </row>
    <row r="3549" spans="4:4">
      <c r="D3549" s="340"/>
    </row>
    <row r="3550" spans="4:4">
      <c r="D3550" s="340"/>
    </row>
    <row r="3551" spans="4:4">
      <c r="D3551" s="340"/>
    </row>
    <row r="3552" spans="4:4">
      <c r="D3552" s="340"/>
    </row>
    <row r="3553" spans="4:4">
      <c r="D3553" s="340"/>
    </row>
    <row r="3554" spans="4:4">
      <c r="D3554" s="340"/>
    </row>
    <row r="3555" spans="4:4">
      <c r="D3555" s="340"/>
    </row>
    <row r="3556" spans="4:4">
      <c r="D3556" s="340"/>
    </row>
    <row r="3557" spans="4:4">
      <c r="D3557" s="340"/>
    </row>
    <row r="3558" spans="4:4">
      <c r="D3558" s="340"/>
    </row>
    <row r="3559" spans="4:4">
      <c r="D3559" s="340"/>
    </row>
    <row r="3560" spans="4:4">
      <c r="D3560" s="340"/>
    </row>
    <row r="3561" spans="4:4">
      <c r="D3561" s="340"/>
    </row>
    <row r="3562" spans="4:4">
      <c r="D3562" s="340"/>
    </row>
    <row r="3563" spans="4:4">
      <c r="D3563" s="340"/>
    </row>
    <row r="3564" spans="4:4">
      <c r="D3564" s="340"/>
    </row>
    <row r="3565" spans="4:4">
      <c r="D3565" s="340"/>
    </row>
    <row r="3566" spans="4:4">
      <c r="D3566" s="340"/>
    </row>
    <row r="3567" spans="4:4">
      <c r="D3567" s="340"/>
    </row>
    <row r="3568" spans="4:4">
      <c r="D3568" s="340"/>
    </row>
    <row r="3569" spans="4:4">
      <c r="D3569" s="340"/>
    </row>
    <row r="3570" spans="4:4">
      <c r="D3570" s="340"/>
    </row>
    <row r="3571" spans="4:4">
      <c r="D3571" s="340"/>
    </row>
    <row r="3572" spans="4:4">
      <c r="D3572" s="340"/>
    </row>
    <row r="3573" spans="4:4">
      <c r="D3573" s="340"/>
    </row>
    <row r="3574" spans="4:4">
      <c r="D3574" s="340"/>
    </row>
    <row r="3575" spans="4:4">
      <c r="D3575" s="340"/>
    </row>
    <row r="3576" spans="4:4">
      <c r="D3576" s="340"/>
    </row>
    <row r="3577" spans="4:4">
      <c r="D3577" s="340"/>
    </row>
    <row r="3578" spans="4:4">
      <c r="D3578" s="340"/>
    </row>
    <row r="3579" spans="4:4">
      <c r="D3579" s="340"/>
    </row>
    <row r="3580" spans="4:4">
      <c r="D3580" s="340"/>
    </row>
    <row r="3581" spans="4:4">
      <c r="D3581" s="340"/>
    </row>
    <row r="3582" spans="4:4">
      <c r="D3582" s="340"/>
    </row>
    <row r="3583" spans="4:4">
      <c r="D3583" s="340"/>
    </row>
    <row r="3584" spans="4:4">
      <c r="D3584" s="340"/>
    </row>
    <row r="3585" spans="4:4">
      <c r="D3585" s="340"/>
    </row>
    <row r="3586" spans="4:4">
      <c r="D3586" s="340"/>
    </row>
    <row r="3587" spans="4:4">
      <c r="D3587" s="340"/>
    </row>
    <row r="3588" spans="4:4">
      <c r="D3588" s="340"/>
    </row>
    <row r="3589" spans="4:4">
      <c r="D3589" s="340"/>
    </row>
    <row r="3590" spans="4:4">
      <c r="D3590" s="340"/>
    </row>
    <row r="3591" spans="4:4">
      <c r="D3591" s="340"/>
    </row>
    <row r="3592" spans="4:4">
      <c r="D3592" s="340"/>
    </row>
    <row r="3593" spans="4:4">
      <c r="D3593" s="340"/>
    </row>
    <row r="3594" spans="4:4">
      <c r="D3594" s="340"/>
    </row>
    <row r="3595" spans="4:4">
      <c r="D3595" s="340"/>
    </row>
    <row r="3596" spans="4:4">
      <c r="D3596" s="340"/>
    </row>
    <row r="3597" spans="4:4">
      <c r="D3597" s="340"/>
    </row>
    <row r="3598" spans="4:4">
      <c r="D3598" s="340"/>
    </row>
    <row r="3599" spans="4:4">
      <c r="D3599" s="340"/>
    </row>
    <row r="3600" spans="4:4">
      <c r="D3600" s="340"/>
    </row>
    <row r="3601" spans="4:4">
      <c r="D3601" s="340"/>
    </row>
    <row r="3602" spans="4:4">
      <c r="D3602" s="340"/>
    </row>
    <row r="3603" spans="4:4">
      <c r="D3603" s="340"/>
    </row>
    <row r="3604" spans="4:4">
      <c r="D3604" s="340"/>
    </row>
    <row r="3605" spans="4:4">
      <c r="D3605" s="340"/>
    </row>
    <row r="3606" spans="4:4">
      <c r="D3606" s="340"/>
    </row>
    <row r="3607" spans="4:4">
      <c r="D3607" s="340"/>
    </row>
    <row r="3608" spans="4:4">
      <c r="D3608" s="340"/>
    </row>
    <row r="3609" spans="4:4">
      <c r="D3609" s="340"/>
    </row>
    <row r="3610" spans="4:4">
      <c r="D3610" s="340"/>
    </row>
    <row r="3611" spans="4:4">
      <c r="D3611" s="340"/>
    </row>
    <row r="3612" spans="4:4">
      <c r="D3612" s="340"/>
    </row>
    <row r="3613" spans="4:4">
      <c r="D3613" s="340"/>
    </row>
    <row r="3614" spans="4:4">
      <c r="D3614" s="340"/>
    </row>
    <row r="3615" spans="4:4">
      <c r="D3615" s="340"/>
    </row>
    <row r="3616" spans="4:4">
      <c r="D3616" s="340"/>
    </row>
    <row r="3617" spans="4:4">
      <c r="D3617" s="340"/>
    </row>
    <row r="3618" spans="4:4">
      <c r="D3618" s="340"/>
    </row>
    <row r="3619" spans="4:4">
      <c r="D3619" s="340"/>
    </row>
    <row r="3620" spans="4:4">
      <c r="D3620" s="340"/>
    </row>
    <row r="3621" spans="4:4">
      <c r="D3621" s="340"/>
    </row>
    <row r="3622" spans="4:4">
      <c r="D3622" s="340"/>
    </row>
    <row r="3623" spans="4:4">
      <c r="D3623" s="340"/>
    </row>
    <row r="3624" spans="4:4">
      <c r="D3624" s="340"/>
    </row>
    <row r="3625" spans="4:4">
      <c r="D3625" s="340"/>
    </row>
    <row r="3626" spans="4:4">
      <c r="D3626" s="340"/>
    </row>
    <row r="3627" spans="4:4">
      <c r="D3627" s="340"/>
    </row>
    <row r="3628" spans="4:4">
      <c r="D3628" s="340"/>
    </row>
    <row r="3629" spans="4:4">
      <c r="D3629" s="340"/>
    </row>
    <row r="3630" spans="4:4">
      <c r="D3630" s="340"/>
    </row>
    <row r="3631" spans="4:4">
      <c r="D3631" s="340"/>
    </row>
    <row r="3632" spans="4:4">
      <c r="D3632" s="340"/>
    </row>
    <row r="3633" spans="4:4">
      <c r="D3633" s="340"/>
    </row>
    <row r="3634" spans="4:4">
      <c r="D3634" s="340"/>
    </row>
    <row r="3635" spans="4:4">
      <c r="D3635" s="340"/>
    </row>
    <row r="3636" spans="4:4">
      <c r="D3636" s="340"/>
    </row>
    <row r="3637" spans="4:4">
      <c r="D3637" s="340"/>
    </row>
    <row r="3638" spans="4:4">
      <c r="D3638" s="340"/>
    </row>
    <row r="3639" spans="4:4">
      <c r="D3639" s="340"/>
    </row>
    <row r="3640" spans="4:4">
      <c r="D3640" s="340"/>
    </row>
    <row r="3641" spans="4:4">
      <c r="D3641" s="340"/>
    </row>
    <row r="3642" spans="4:4">
      <c r="D3642" s="340"/>
    </row>
    <row r="3643" spans="4:4">
      <c r="D3643" s="340"/>
    </row>
    <row r="3644" spans="4:4">
      <c r="D3644" s="340"/>
    </row>
    <row r="3645" spans="4:4">
      <c r="D3645" s="340"/>
    </row>
    <row r="3646" spans="4:4">
      <c r="D3646" s="340"/>
    </row>
    <row r="3647" spans="4:4">
      <c r="D3647" s="340"/>
    </row>
    <row r="3648" spans="4:4">
      <c r="D3648" s="340"/>
    </row>
    <row r="3649" spans="4:4">
      <c r="D3649" s="340"/>
    </row>
    <row r="3650" spans="4:4">
      <c r="D3650" s="340"/>
    </row>
    <row r="3651" spans="4:4">
      <c r="D3651" s="340"/>
    </row>
    <row r="3652" spans="4:4">
      <c r="D3652" s="340"/>
    </row>
    <row r="3653" spans="4:4">
      <c r="D3653" s="340"/>
    </row>
    <row r="3654" spans="4:4">
      <c r="D3654" s="340"/>
    </row>
    <row r="3655" spans="4:4">
      <c r="D3655" s="340"/>
    </row>
    <row r="3656" spans="4:4">
      <c r="D3656" s="340"/>
    </row>
    <row r="3657" spans="4:4">
      <c r="D3657" s="340"/>
    </row>
    <row r="3658" spans="4:4">
      <c r="D3658" s="340"/>
    </row>
    <row r="3659" spans="4:4">
      <c r="D3659" s="340"/>
    </row>
    <row r="3660" spans="4:4">
      <c r="D3660" s="340"/>
    </row>
    <row r="3661" spans="4:4">
      <c r="D3661" s="340"/>
    </row>
    <row r="3662" spans="4:4">
      <c r="D3662" s="340"/>
    </row>
    <row r="3663" spans="4:4">
      <c r="D3663" s="340"/>
    </row>
    <row r="3664" spans="4:4">
      <c r="D3664" s="340"/>
    </row>
    <row r="3665" spans="4:4">
      <c r="D3665" s="340"/>
    </row>
    <row r="3666" spans="4:4">
      <c r="D3666" s="340"/>
    </row>
    <row r="3667" spans="4:4">
      <c r="D3667" s="340"/>
    </row>
    <row r="3668" spans="4:4">
      <c r="D3668" s="340"/>
    </row>
    <row r="3669" spans="4:4">
      <c r="D3669" s="340"/>
    </row>
    <row r="3670" spans="4:4">
      <c r="D3670" s="340"/>
    </row>
    <row r="3671" spans="4:4">
      <c r="D3671" s="340"/>
    </row>
    <row r="3672" spans="4:4">
      <c r="D3672" s="340"/>
    </row>
    <row r="3673" spans="4:4">
      <c r="D3673" s="340"/>
    </row>
    <row r="3674" spans="4:4">
      <c r="D3674" s="340"/>
    </row>
    <row r="3675" spans="4:4">
      <c r="D3675" s="340"/>
    </row>
    <row r="3676" spans="4:4">
      <c r="D3676" s="340"/>
    </row>
    <row r="3677" spans="4:4">
      <c r="D3677" s="340"/>
    </row>
    <row r="3678" spans="4:4">
      <c r="D3678" s="340"/>
    </row>
    <row r="3679" spans="4:4">
      <c r="D3679" s="340"/>
    </row>
    <row r="3680" spans="4:4">
      <c r="D3680" s="340"/>
    </row>
    <row r="3681" spans="4:4">
      <c r="D3681" s="340"/>
    </row>
    <row r="3682" spans="4:4">
      <c r="D3682" s="340"/>
    </row>
    <row r="3683" spans="4:4">
      <c r="D3683" s="340"/>
    </row>
    <row r="3684" spans="4:4">
      <c r="D3684" s="340"/>
    </row>
    <row r="3685" spans="4:4">
      <c r="D3685" s="340"/>
    </row>
    <row r="3686" spans="4:4">
      <c r="D3686" s="340"/>
    </row>
    <row r="3687" spans="4:4">
      <c r="D3687" s="340"/>
    </row>
    <row r="3688" spans="4:4">
      <c r="D3688" s="340"/>
    </row>
    <row r="3689" spans="4:4">
      <c r="D3689" s="340"/>
    </row>
    <row r="3690" spans="4:4">
      <c r="D3690" s="340"/>
    </row>
    <row r="3691" spans="4:4">
      <c r="D3691" s="340"/>
    </row>
    <row r="3692" spans="4:4">
      <c r="D3692" s="340"/>
    </row>
    <row r="3693" spans="4:4">
      <c r="D3693" s="340"/>
    </row>
    <row r="3694" spans="4:4">
      <c r="D3694" s="340"/>
    </row>
    <row r="3695" spans="4:4">
      <c r="D3695" s="340"/>
    </row>
    <row r="3696" spans="4:4">
      <c r="D3696" s="340"/>
    </row>
    <row r="3697" spans="4:4">
      <c r="D3697" s="340"/>
    </row>
    <row r="3698" spans="4:4">
      <c r="D3698" s="340"/>
    </row>
    <row r="3699" spans="4:4">
      <c r="D3699" s="340"/>
    </row>
    <row r="3700" spans="4:4">
      <c r="D3700" s="340"/>
    </row>
    <row r="3701" spans="4:4">
      <c r="D3701" s="340"/>
    </row>
    <row r="3702" spans="4:4">
      <c r="D3702" s="340"/>
    </row>
    <row r="3703" spans="4:4">
      <c r="D3703" s="340"/>
    </row>
    <row r="3704" spans="4:4">
      <c r="D3704" s="340"/>
    </row>
    <row r="3705" spans="4:4">
      <c r="D3705" s="340"/>
    </row>
    <row r="3706" spans="4:4">
      <c r="D3706" s="340"/>
    </row>
    <row r="3707" spans="4:4">
      <c r="D3707" s="340"/>
    </row>
    <row r="3708" spans="4:4">
      <c r="D3708" s="340"/>
    </row>
    <row r="3709" spans="4:4">
      <c r="D3709" s="340"/>
    </row>
    <row r="3710" spans="4:4">
      <c r="D3710" s="340"/>
    </row>
    <row r="3711" spans="4:4">
      <c r="D3711" s="340"/>
    </row>
    <row r="3712" spans="4:4">
      <c r="D3712" s="340"/>
    </row>
    <row r="3713" spans="4:4">
      <c r="D3713" s="340"/>
    </row>
    <row r="3714" spans="4:4">
      <c r="D3714" s="340"/>
    </row>
    <row r="3715" spans="4:4">
      <c r="D3715" s="340"/>
    </row>
    <row r="3716" spans="4:4">
      <c r="D3716" s="340"/>
    </row>
    <row r="3717" spans="4:4">
      <c r="D3717" s="340"/>
    </row>
    <row r="3718" spans="4:4">
      <c r="D3718" s="340"/>
    </row>
    <row r="3719" spans="4:4">
      <c r="D3719" s="340"/>
    </row>
    <row r="3720" spans="4:4">
      <c r="D3720" s="340"/>
    </row>
    <row r="3721" spans="4:4">
      <c r="D3721" s="340"/>
    </row>
    <row r="3722" spans="4:4">
      <c r="D3722" s="340"/>
    </row>
    <row r="3723" spans="4:4">
      <c r="D3723" s="340"/>
    </row>
    <row r="3724" spans="4:4">
      <c r="D3724" s="340"/>
    </row>
    <row r="3725" spans="4:4">
      <c r="D3725" s="340"/>
    </row>
    <row r="3726" spans="4:4">
      <c r="D3726" s="340"/>
    </row>
    <row r="3727" spans="4:4">
      <c r="D3727" s="340"/>
    </row>
    <row r="3728" spans="4:4">
      <c r="D3728" s="340"/>
    </row>
    <row r="3729" spans="4:4">
      <c r="D3729" s="340"/>
    </row>
    <row r="3730" spans="4:4">
      <c r="D3730" s="340"/>
    </row>
    <row r="3731" spans="4:4">
      <c r="D3731" s="340"/>
    </row>
    <row r="3732" spans="4:4">
      <c r="D3732" s="340"/>
    </row>
    <row r="3733" spans="4:4">
      <c r="D3733" s="340"/>
    </row>
    <row r="3734" spans="4:4">
      <c r="D3734" s="340"/>
    </row>
    <row r="3735" spans="4:4">
      <c r="D3735" s="340"/>
    </row>
    <row r="3736" spans="4:4">
      <c r="D3736" s="340"/>
    </row>
    <row r="3737" spans="4:4">
      <c r="D3737" s="340"/>
    </row>
    <row r="3738" spans="4:4">
      <c r="D3738" s="340"/>
    </row>
    <row r="3739" spans="4:4">
      <c r="D3739" s="340"/>
    </row>
    <row r="3740" spans="4:4">
      <c r="D3740" s="340"/>
    </row>
    <row r="3741" spans="4:4">
      <c r="D3741" s="340"/>
    </row>
    <row r="3742" spans="4:4">
      <c r="D3742" s="340"/>
    </row>
    <row r="3743" spans="4:4">
      <c r="D3743" s="340"/>
    </row>
    <row r="3744" spans="4:4">
      <c r="D3744" s="340"/>
    </row>
    <row r="3745" spans="4:4">
      <c r="D3745" s="340"/>
    </row>
    <row r="3746" spans="4:4">
      <c r="D3746" s="340"/>
    </row>
    <row r="3747" spans="4:4">
      <c r="D3747" s="340"/>
    </row>
    <row r="3748" spans="4:4">
      <c r="D3748" s="340"/>
    </row>
    <row r="3749" spans="4:4">
      <c r="D3749" s="340"/>
    </row>
    <row r="3750" spans="4:4">
      <c r="D3750" s="340"/>
    </row>
    <row r="3751" spans="4:4">
      <c r="D3751" s="340"/>
    </row>
    <row r="3752" spans="4:4">
      <c r="D3752" s="340"/>
    </row>
    <row r="3753" spans="4:4">
      <c r="D3753" s="340"/>
    </row>
    <row r="3754" spans="4:4">
      <c r="D3754" s="340"/>
    </row>
    <row r="3755" spans="4:4">
      <c r="D3755" s="340"/>
    </row>
    <row r="3756" spans="4:4">
      <c r="D3756" s="340"/>
    </row>
    <row r="3757" spans="4:4">
      <c r="D3757" s="340"/>
    </row>
    <row r="3758" spans="4:4">
      <c r="D3758" s="340"/>
    </row>
    <row r="3759" spans="4:4">
      <c r="D3759" s="340"/>
    </row>
    <row r="3760" spans="4:4">
      <c r="D3760" s="340"/>
    </row>
    <row r="3761" spans="4:4">
      <c r="D3761" s="340"/>
    </row>
    <row r="3762" spans="4:4">
      <c r="D3762" s="340"/>
    </row>
    <row r="3763" spans="4:4">
      <c r="D3763" s="340"/>
    </row>
    <row r="3764" spans="4:4">
      <c r="D3764" s="340"/>
    </row>
    <row r="3765" spans="4:4">
      <c r="D3765" s="340"/>
    </row>
    <row r="3766" spans="4:4">
      <c r="D3766" s="340"/>
    </row>
    <row r="3767" spans="4:4">
      <c r="D3767" s="340"/>
    </row>
    <row r="3768" spans="4:4">
      <c r="D3768" s="340"/>
    </row>
    <row r="3769" spans="4:4">
      <c r="D3769" s="340"/>
    </row>
    <row r="3770" spans="4:4">
      <c r="D3770" s="340"/>
    </row>
    <row r="3771" spans="4:4">
      <c r="D3771" s="340"/>
    </row>
    <row r="3772" spans="4:4">
      <c r="D3772" s="340"/>
    </row>
    <row r="3773" spans="4:4">
      <c r="D3773" s="340"/>
    </row>
    <row r="3774" spans="4:4">
      <c r="D3774" s="340"/>
    </row>
    <row r="3775" spans="4:4">
      <c r="D3775" s="340"/>
    </row>
    <row r="3776" spans="4:4">
      <c r="D3776" s="340"/>
    </row>
    <row r="3777" spans="4:4">
      <c r="D3777" s="340"/>
    </row>
    <row r="3778" spans="4:4">
      <c r="D3778" s="340"/>
    </row>
    <row r="3779" spans="4:4">
      <c r="D3779" s="340"/>
    </row>
    <row r="3780" spans="4:4">
      <c r="D3780" s="340"/>
    </row>
    <row r="3781" spans="4:4">
      <c r="D3781" s="340"/>
    </row>
    <row r="3782" spans="4:4">
      <c r="D3782" s="340"/>
    </row>
    <row r="3783" spans="4:4">
      <c r="D3783" s="340"/>
    </row>
    <row r="3784" spans="4:4">
      <c r="D3784" s="340"/>
    </row>
    <row r="3785" spans="4:4">
      <c r="D3785" s="340"/>
    </row>
    <row r="3786" spans="4:4">
      <c r="D3786" s="340"/>
    </row>
    <row r="3787" spans="4:4">
      <c r="D3787" s="340"/>
    </row>
    <row r="3788" spans="4:4">
      <c r="D3788" s="340"/>
    </row>
    <row r="3789" spans="4:4">
      <c r="D3789" s="340"/>
    </row>
    <row r="3790" spans="4:4">
      <c r="D3790" s="340"/>
    </row>
    <row r="3791" spans="4:4">
      <c r="D3791" s="340"/>
    </row>
    <row r="3792" spans="4:4">
      <c r="D3792" s="340"/>
    </row>
    <row r="3793" spans="4:4">
      <c r="D3793" s="340"/>
    </row>
    <row r="3794" spans="4:4">
      <c r="D3794" s="340"/>
    </row>
    <row r="3795" spans="4:4">
      <c r="D3795" s="340"/>
    </row>
    <row r="3796" spans="4:4">
      <c r="D3796" s="340"/>
    </row>
    <row r="3797" spans="4:4">
      <c r="D3797" s="340"/>
    </row>
    <row r="3798" spans="4:4">
      <c r="D3798" s="340"/>
    </row>
    <row r="3799" spans="4:4">
      <c r="D3799" s="340"/>
    </row>
    <row r="3800" spans="4:4">
      <c r="D3800" s="340"/>
    </row>
    <row r="3801" spans="4:4">
      <c r="D3801" s="340"/>
    </row>
    <row r="3802" spans="4:4">
      <c r="D3802" s="340"/>
    </row>
    <row r="3803" spans="4:4">
      <c r="D3803" s="340"/>
    </row>
    <row r="3804" spans="4:4">
      <c r="D3804" s="340"/>
    </row>
    <row r="3805" spans="4:4">
      <c r="D3805" s="340"/>
    </row>
    <row r="3806" spans="4:4">
      <c r="D3806" s="340"/>
    </row>
    <row r="3807" spans="4:4">
      <c r="D3807" s="340"/>
    </row>
    <row r="3808" spans="4:4">
      <c r="D3808" s="340"/>
    </row>
    <row r="3809" spans="4:4">
      <c r="D3809" s="340"/>
    </row>
    <row r="3810" spans="4:4">
      <c r="D3810" s="340"/>
    </row>
    <row r="3811" spans="4:4">
      <c r="D3811" s="340"/>
    </row>
    <row r="3812" spans="4:4">
      <c r="D3812" s="340"/>
    </row>
    <row r="3813" spans="4:4">
      <c r="D3813" s="340"/>
    </row>
    <row r="3814" spans="4:4">
      <c r="D3814" s="340"/>
    </row>
    <row r="3815" spans="4:4">
      <c r="D3815" s="340"/>
    </row>
    <row r="3816" spans="4:4">
      <c r="D3816" s="340"/>
    </row>
    <row r="3817" spans="4:4">
      <c r="D3817" s="340"/>
    </row>
    <row r="3818" spans="4:4">
      <c r="D3818" s="340"/>
    </row>
    <row r="3819" spans="4:4">
      <c r="D3819" s="340"/>
    </row>
    <row r="3820" spans="4:4">
      <c r="D3820" s="340"/>
    </row>
    <row r="3821" spans="4:4">
      <c r="D3821" s="340"/>
    </row>
    <row r="3822" spans="4:4">
      <c r="D3822" s="340"/>
    </row>
    <row r="3823" spans="4:4">
      <c r="D3823" s="340"/>
    </row>
    <row r="3824" spans="4:4">
      <c r="D3824" s="340"/>
    </row>
    <row r="3825" spans="4:4">
      <c r="D3825" s="340"/>
    </row>
    <row r="3826" spans="4:4">
      <c r="D3826" s="340"/>
    </row>
    <row r="3827" spans="4:4">
      <c r="D3827" s="340"/>
    </row>
    <row r="3828" spans="4:4">
      <c r="D3828" s="340"/>
    </row>
    <row r="3829" spans="4:4">
      <c r="D3829" s="340"/>
    </row>
    <row r="3830" spans="4:4">
      <c r="D3830" s="340"/>
    </row>
    <row r="3831" spans="4:4">
      <c r="D3831" s="340"/>
    </row>
    <row r="3832" spans="4:4">
      <c r="D3832" s="340"/>
    </row>
    <row r="3833" spans="4:4">
      <c r="D3833" s="340"/>
    </row>
    <row r="3834" spans="4:4">
      <c r="D3834" s="340"/>
    </row>
    <row r="3835" spans="4:4">
      <c r="D3835" s="340"/>
    </row>
    <row r="3836" spans="4:4">
      <c r="D3836" s="340"/>
    </row>
    <row r="3837" spans="4:4">
      <c r="D3837" s="340"/>
    </row>
    <row r="3838" spans="4:4">
      <c r="D3838" s="340"/>
    </row>
    <row r="3839" spans="4:4">
      <c r="D3839" s="340"/>
    </row>
    <row r="3840" spans="4:4">
      <c r="D3840" s="340"/>
    </row>
    <row r="3841" spans="4:4">
      <c r="D3841" s="340"/>
    </row>
    <row r="3842" spans="4:4">
      <c r="D3842" s="340"/>
    </row>
    <row r="3843" spans="4:4">
      <c r="D3843" s="340"/>
    </row>
    <row r="3844" spans="4:4">
      <c r="D3844" s="340"/>
    </row>
    <row r="3845" spans="4:4">
      <c r="D3845" s="340"/>
    </row>
    <row r="3846" spans="4:4">
      <c r="D3846" s="340"/>
    </row>
    <row r="3847" spans="4:4">
      <c r="D3847" s="340"/>
    </row>
    <row r="3848" spans="4:4">
      <c r="D3848" s="340"/>
    </row>
    <row r="3849" spans="4:4">
      <c r="D3849" s="340"/>
    </row>
    <row r="3850" spans="4:4">
      <c r="D3850" s="340"/>
    </row>
    <row r="3851" spans="4:4">
      <c r="D3851" s="340"/>
    </row>
    <row r="3852" spans="4:4">
      <c r="D3852" s="340"/>
    </row>
    <row r="3853" spans="4:4">
      <c r="D3853" s="340"/>
    </row>
    <row r="3854" spans="4:4">
      <c r="D3854" s="340"/>
    </row>
    <row r="3855" spans="4:4">
      <c r="D3855" s="340"/>
    </row>
    <row r="3856" spans="4:4">
      <c r="D3856" s="340"/>
    </row>
    <row r="3857" spans="4:4">
      <c r="D3857" s="340"/>
    </row>
    <row r="3858" spans="4:4">
      <c r="D3858" s="340"/>
    </row>
    <row r="3859" spans="4:4">
      <c r="D3859" s="340"/>
    </row>
    <row r="3860" spans="4:4">
      <c r="D3860" s="340"/>
    </row>
    <row r="3861" spans="4:4">
      <c r="D3861" s="340"/>
    </row>
    <row r="3862" spans="4:4">
      <c r="D3862" s="340"/>
    </row>
    <row r="3863" spans="4:4">
      <c r="D3863" s="340"/>
    </row>
    <row r="3864" spans="4:4">
      <c r="D3864" s="340"/>
    </row>
    <row r="3865" spans="4:4">
      <c r="D3865" s="340"/>
    </row>
    <row r="3866" spans="4:4">
      <c r="D3866" s="340"/>
    </row>
    <row r="3867" spans="4:4">
      <c r="D3867" s="340"/>
    </row>
    <row r="3868" spans="4:4">
      <c r="D3868" s="340"/>
    </row>
    <row r="3869" spans="4:4">
      <c r="D3869" s="340"/>
    </row>
    <row r="3870" spans="4:4">
      <c r="D3870" s="340"/>
    </row>
    <row r="3871" spans="4:4">
      <c r="D3871" s="340"/>
    </row>
    <row r="3872" spans="4:4">
      <c r="D3872" s="340"/>
    </row>
    <row r="3873" spans="4:4">
      <c r="D3873" s="340"/>
    </row>
    <row r="3874" spans="4:4">
      <c r="D3874" s="340"/>
    </row>
    <row r="3875" spans="4:4">
      <c r="D3875" s="340"/>
    </row>
    <row r="3876" spans="4:4">
      <c r="D3876" s="340"/>
    </row>
    <row r="3877" spans="4:4">
      <c r="D3877" s="340"/>
    </row>
    <row r="3878" spans="4:4">
      <c r="D3878" s="340"/>
    </row>
    <row r="3879" spans="4:4">
      <c r="D3879" s="340"/>
    </row>
    <row r="3880" spans="4:4">
      <c r="D3880" s="340"/>
    </row>
    <row r="3881" spans="4:4">
      <c r="D3881" s="340"/>
    </row>
    <row r="3882" spans="4:4">
      <c r="D3882" s="340"/>
    </row>
    <row r="3883" spans="4:4">
      <c r="D3883" s="340"/>
    </row>
    <row r="3884" spans="4:4">
      <c r="D3884" s="340"/>
    </row>
    <row r="3885" spans="4:4">
      <c r="D3885" s="340"/>
    </row>
    <row r="3886" spans="4:4">
      <c r="D3886" s="340"/>
    </row>
    <row r="3887" spans="4:4">
      <c r="D3887" s="340"/>
    </row>
    <row r="3888" spans="4:4">
      <c r="D3888" s="340"/>
    </row>
    <row r="3889" spans="4:4">
      <c r="D3889" s="340"/>
    </row>
    <row r="3890" spans="4:4">
      <c r="D3890" s="340"/>
    </row>
    <row r="3891" spans="4:4">
      <c r="D3891" s="340"/>
    </row>
    <row r="3892" spans="4:4">
      <c r="D3892" s="340"/>
    </row>
    <row r="3893" spans="4:4">
      <c r="D3893" s="340"/>
    </row>
    <row r="3894" spans="4:4">
      <c r="D3894" s="340"/>
    </row>
    <row r="3895" spans="4:4">
      <c r="D3895" s="340"/>
    </row>
    <row r="3896" spans="4:4">
      <c r="D3896" s="340"/>
    </row>
    <row r="3897" spans="4:4">
      <c r="D3897" s="340"/>
    </row>
    <row r="3898" spans="4:4">
      <c r="D3898" s="340"/>
    </row>
    <row r="3899" spans="4:4">
      <c r="D3899" s="340"/>
    </row>
    <row r="3900" spans="4:4">
      <c r="D3900" s="340"/>
    </row>
    <row r="3901" spans="4:4">
      <c r="D3901" s="340"/>
    </row>
    <row r="3902" spans="4:4">
      <c r="D3902" s="340"/>
    </row>
    <row r="3903" spans="4:4">
      <c r="D3903" s="340"/>
    </row>
    <row r="3904" spans="4:4">
      <c r="D3904" s="340"/>
    </row>
    <row r="3905" spans="4:4">
      <c r="D3905" s="340"/>
    </row>
    <row r="3906" spans="4:4">
      <c r="D3906" s="340"/>
    </row>
    <row r="3907" spans="4:4">
      <c r="D3907" s="340"/>
    </row>
    <row r="3908" spans="4:4">
      <c r="D3908" s="340"/>
    </row>
    <row r="3909" spans="4:4">
      <c r="D3909" s="340"/>
    </row>
    <row r="3910" spans="4:4">
      <c r="D3910" s="340"/>
    </row>
    <row r="3911" spans="4:4">
      <c r="D3911" s="340"/>
    </row>
    <row r="3912" spans="4:4">
      <c r="D3912" s="340"/>
    </row>
    <row r="3913" spans="4:4">
      <c r="D3913" s="340"/>
    </row>
    <row r="3914" spans="4:4">
      <c r="D3914" s="340"/>
    </row>
    <row r="3915" spans="4:4">
      <c r="D3915" s="340"/>
    </row>
    <row r="3916" spans="4:4">
      <c r="D3916" s="340"/>
    </row>
    <row r="3917" spans="4:4">
      <c r="D3917" s="340"/>
    </row>
    <row r="3918" spans="4:4">
      <c r="D3918" s="340"/>
    </row>
    <row r="3919" spans="4:4">
      <c r="D3919" s="340"/>
    </row>
    <row r="3920" spans="4:4">
      <c r="D3920" s="340"/>
    </row>
    <row r="3921" spans="4:4">
      <c r="D3921" s="340"/>
    </row>
    <row r="3922" spans="4:4">
      <c r="D3922" s="340"/>
    </row>
    <row r="3923" spans="4:4">
      <c r="D3923" s="340"/>
    </row>
    <row r="3924" spans="4:4">
      <c r="D3924" s="340"/>
    </row>
    <row r="3925" spans="4:4">
      <c r="D3925" s="340"/>
    </row>
    <row r="3926" spans="4:4">
      <c r="D3926" s="340"/>
    </row>
    <row r="3927" spans="4:4">
      <c r="D3927" s="340"/>
    </row>
    <row r="3928" spans="4:4">
      <c r="D3928" s="340"/>
    </row>
    <row r="3929" spans="4:4">
      <c r="D3929" s="340"/>
    </row>
    <row r="3930" spans="4:4">
      <c r="D3930" s="340"/>
    </row>
    <row r="3931" spans="4:4">
      <c r="D3931" s="340"/>
    </row>
    <row r="3932" spans="4:4">
      <c r="D3932" s="340"/>
    </row>
    <row r="3933" spans="4:4">
      <c r="D3933" s="340"/>
    </row>
    <row r="3934" spans="4:4">
      <c r="D3934" s="340"/>
    </row>
    <row r="3935" spans="4:4">
      <c r="D3935" s="340"/>
    </row>
    <row r="3936" spans="4:4">
      <c r="D3936" s="340"/>
    </row>
    <row r="3937" spans="4:4">
      <c r="D3937" s="340"/>
    </row>
    <row r="3938" spans="4:4">
      <c r="D3938" s="340"/>
    </row>
    <row r="3939" spans="4:4">
      <c r="D3939" s="340"/>
    </row>
    <row r="3940" spans="4:4">
      <c r="D3940" s="340"/>
    </row>
    <row r="3941" spans="4:4">
      <c r="D3941" s="340"/>
    </row>
    <row r="3942" spans="4:4">
      <c r="D3942" s="340"/>
    </row>
    <row r="3943" spans="4:4">
      <c r="D3943" s="340"/>
    </row>
    <row r="3944" spans="4:4">
      <c r="D3944" s="340"/>
    </row>
    <row r="3945" spans="4:4">
      <c r="D3945" s="340"/>
    </row>
    <row r="3946" spans="4:4">
      <c r="D3946" s="340"/>
    </row>
    <row r="3947" spans="4:4">
      <c r="D3947" s="340"/>
    </row>
    <row r="3948" spans="4:4">
      <c r="D3948" s="340"/>
    </row>
    <row r="3949" spans="4:4">
      <c r="D3949" s="340"/>
    </row>
    <row r="3950" spans="4:4">
      <c r="D3950" s="340"/>
    </row>
    <row r="3951" spans="4:4">
      <c r="D3951" s="340"/>
    </row>
    <row r="3952" spans="4:4">
      <c r="D3952" s="340"/>
    </row>
    <row r="3953" spans="4:4">
      <c r="D3953" s="340"/>
    </row>
    <row r="3954" spans="4:4">
      <c r="D3954" s="340"/>
    </row>
    <row r="3955" spans="4:4">
      <c r="D3955" s="340"/>
    </row>
    <row r="3956" spans="4:4">
      <c r="D3956" s="340"/>
    </row>
    <row r="3957" spans="4:4">
      <c r="D3957" s="340"/>
    </row>
    <row r="3958" spans="4:4">
      <c r="D3958" s="340"/>
    </row>
    <row r="3959" spans="4:4">
      <c r="D3959" s="340"/>
    </row>
    <row r="3960" spans="4:4">
      <c r="D3960" s="340"/>
    </row>
    <row r="3961" spans="4:4">
      <c r="D3961" s="340"/>
    </row>
    <row r="3962" spans="4:4">
      <c r="D3962" s="340"/>
    </row>
    <row r="3963" spans="4:4">
      <c r="D3963" s="340"/>
    </row>
    <row r="3964" spans="4:4">
      <c r="D3964" s="340"/>
    </row>
    <row r="3965" spans="4:4">
      <c r="D3965" s="340"/>
    </row>
    <row r="3966" spans="4:4">
      <c r="D3966" s="340"/>
    </row>
    <row r="3967" spans="4:4">
      <c r="D3967" s="340"/>
    </row>
    <row r="3968" spans="4:4">
      <c r="D3968" s="340"/>
    </row>
    <row r="3969" spans="4:4">
      <c r="D3969" s="340"/>
    </row>
    <row r="3970" spans="4:4">
      <c r="D3970" s="340"/>
    </row>
    <row r="3971" spans="4:4">
      <c r="D3971" s="340"/>
    </row>
    <row r="3972" spans="4:4">
      <c r="D3972" s="340"/>
    </row>
    <row r="3973" spans="4:4">
      <c r="D3973" s="340"/>
    </row>
    <row r="3974" spans="4:4">
      <c r="D3974" s="340"/>
    </row>
    <row r="3975" spans="4:4">
      <c r="D3975" s="340"/>
    </row>
    <row r="3976" spans="4:4">
      <c r="D3976" s="340"/>
    </row>
    <row r="3977" spans="4:4">
      <c r="D3977" s="340"/>
    </row>
    <row r="3978" spans="4:4">
      <c r="D3978" s="340"/>
    </row>
    <row r="3979" spans="4:4">
      <c r="D3979" s="340"/>
    </row>
    <row r="3980" spans="4:4">
      <c r="D3980" s="340"/>
    </row>
    <row r="3981" spans="4:4">
      <c r="D3981" s="340"/>
    </row>
    <row r="3982" spans="4:4">
      <c r="D3982" s="340"/>
    </row>
    <row r="3983" spans="4:4">
      <c r="D3983" s="340"/>
    </row>
    <row r="3984" spans="4:4">
      <c r="D3984" s="340"/>
    </row>
    <row r="3985" spans="4:4">
      <c r="D3985" s="340"/>
    </row>
    <row r="3986" spans="4:4">
      <c r="D3986" s="340"/>
    </row>
    <row r="3987" spans="4:4">
      <c r="D3987" s="340"/>
    </row>
    <row r="3988" spans="4:4">
      <c r="D3988" s="340"/>
    </row>
    <row r="3989" spans="4:4">
      <c r="D3989" s="340"/>
    </row>
    <row r="3990" spans="4:4">
      <c r="D3990" s="340"/>
    </row>
    <row r="3991" spans="4:4">
      <c r="D3991" s="340"/>
    </row>
    <row r="3992" spans="4:4">
      <c r="D3992" s="340"/>
    </row>
    <row r="3993" spans="4:4">
      <c r="D3993" s="340"/>
    </row>
    <row r="3994" spans="4:4">
      <c r="D3994" s="340"/>
    </row>
    <row r="3995" spans="4:4">
      <c r="D3995" s="340"/>
    </row>
    <row r="3996" spans="4:4">
      <c r="D3996" s="340"/>
    </row>
    <row r="3997" spans="4:4">
      <c r="D3997" s="340"/>
    </row>
    <row r="3998" spans="4:4">
      <c r="D3998" s="340"/>
    </row>
    <row r="3999" spans="4:4">
      <c r="D3999" s="340"/>
    </row>
    <row r="4000" spans="4:4">
      <c r="D4000" s="340"/>
    </row>
    <row r="4001" spans="4:4">
      <c r="D4001" s="340"/>
    </row>
    <row r="4002" spans="4:4">
      <c r="D4002" s="340"/>
    </row>
    <row r="4003" spans="4:4">
      <c r="D4003" s="340"/>
    </row>
    <row r="4004" spans="4:4">
      <c r="D4004" s="340"/>
    </row>
    <row r="4005" spans="4:4">
      <c r="D4005" s="340"/>
    </row>
    <row r="4006" spans="4:4">
      <c r="D4006" s="340"/>
    </row>
    <row r="4007" spans="4:4">
      <c r="D4007" s="340"/>
    </row>
    <row r="4008" spans="4:4">
      <c r="D4008" s="340"/>
    </row>
    <row r="4009" spans="4:4">
      <c r="D4009" s="340"/>
    </row>
    <row r="4010" spans="4:4">
      <c r="D4010" s="340"/>
    </row>
    <row r="4011" spans="4:4">
      <c r="D4011" s="340"/>
    </row>
    <row r="4012" spans="4:4">
      <c r="D4012" s="340"/>
    </row>
    <row r="4013" spans="4:4">
      <c r="D4013" s="340"/>
    </row>
    <row r="4014" spans="4:4">
      <c r="D4014" s="340"/>
    </row>
    <row r="4015" spans="4:4">
      <c r="D4015" s="340"/>
    </row>
    <row r="4016" spans="4:4">
      <c r="D4016" s="340"/>
    </row>
    <row r="4017" spans="4:4">
      <c r="D4017" s="340"/>
    </row>
    <row r="4018" spans="4:4">
      <c r="D4018" s="340"/>
    </row>
    <row r="4019" spans="4:4">
      <c r="D4019" s="340"/>
    </row>
    <row r="4020" spans="4:4">
      <c r="D4020" s="340"/>
    </row>
    <row r="4021" spans="4:4">
      <c r="D4021" s="340"/>
    </row>
    <row r="4022" spans="4:4">
      <c r="D4022" s="340"/>
    </row>
    <row r="4023" spans="4:4">
      <c r="D4023" s="340"/>
    </row>
    <row r="4024" spans="4:4">
      <c r="D4024" s="340"/>
    </row>
    <row r="4025" spans="4:4">
      <c r="D4025" s="340"/>
    </row>
    <row r="4026" spans="4:4">
      <c r="D4026" s="340"/>
    </row>
    <row r="4027" spans="4:4">
      <c r="D4027" s="340"/>
    </row>
    <row r="4028" spans="4:4">
      <c r="D4028" s="340"/>
    </row>
    <row r="4029" spans="4:4">
      <c r="D4029" s="340"/>
    </row>
    <row r="4030" spans="4:4">
      <c r="D4030" s="340"/>
    </row>
    <row r="4031" spans="4:4">
      <c r="D4031" s="340"/>
    </row>
    <row r="4032" spans="4:4">
      <c r="D4032" s="340"/>
    </row>
    <row r="4033" spans="4:4">
      <c r="D4033" s="340"/>
    </row>
    <row r="4034" spans="4:4">
      <c r="D4034" s="340"/>
    </row>
    <row r="4035" spans="4:4">
      <c r="D4035" s="340"/>
    </row>
    <row r="4036" spans="4:4">
      <c r="D4036" s="340"/>
    </row>
    <row r="4037" spans="4:4">
      <c r="D4037" s="340"/>
    </row>
    <row r="4038" spans="4:4">
      <c r="D4038" s="340"/>
    </row>
    <row r="4039" spans="4:4">
      <c r="D4039" s="340"/>
    </row>
    <row r="4040" spans="4:4">
      <c r="D4040" s="340"/>
    </row>
    <row r="4041" spans="4:4">
      <c r="D4041" s="340"/>
    </row>
    <row r="4042" spans="4:4">
      <c r="D4042" s="340"/>
    </row>
    <row r="4043" spans="4:4">
      <c r="D4043" s="340"/>
    </row>
    <row r="4044" spans="4:4">
      <c r="D4044" s="340"/>
    </row>
    <row r="4045" spans="4:4">
      <c r="D4045" s="340"/>
    </row>
    <row r="4046" spans="4:4">
      <c r="D4046" s="340"/>
    </row>
    <row r="4047" spans="4:4">
      <c r="D4047" s="340"/>
    </row>
    <row r="4048" spans="4:4">
      <c r="D4048" s="340"/>
    </row>
    <row r="4049" spans="4:4">
      <c r="D4049" s="340"/>
    </row>
    <row r="4050" spans="4:4">
      <c r="D4050" s="340"/>
    </row>
    <row r="4051" spans="4:4">
      <c r="D4051" s="340"/>
    </row>
    <row r="4052" spans="4:4">
      <c r="D4052" s="340"/>
    </row>
    <row r="4053" spans="4:4">
      <c r="D4053" s="340"/>
    </row>
    <row r="4054" spans="4:4">
      <c r="D4054" s="340"/>
    </row>
    <row r="4055" spans="4:4">
      <c r="D4055" s="340"/>
    </row>
    <row r="4056" spans="4:4">
      <c r="D4056" s="340"/>
    </row>
    <row r="4057" spans="4:4">
      <c r="D4057" s="340"/>
    </row>
    <row r="4058" spans="4:4">
      <c r="D4058" s="340"/>
    </row>
    <row r="4059" spans="4:4">
      <c r="D4059" s="340"/>
    </row>
    <row r="4060" spans="4:4">
      <c r="D4060" s="340"/>
    </row>
    <row r="4061" spans="4:4">
      <c r="D4061" s="340"/>
    </row>
    <row r="4062" spans="4:4">
      <c r="D4062" s="340"/>
    </row>
    <row r="4063" spans="4:4">
      <c r="D4063" s="340"/>
    </row>
    <row r="4064" spans="4:4">
      <c r="D4064" s="340"/>
    </row>
    <row r="4065" spans="4:4">
      <c r="D4065" s="340"/>
    </row>
    <row r="4066" spans="4:4">
      <c r="D4066" s="340"/>
    </row>
    <row r="4067" spans="4:4">
      <c r="D4067" s="340"/>
    </row>
    <row r="4068" spans="4:4">
      <c r="D4068" s="340"/>
    </row>
    <row r="4069" spans="4:4">
      <c r="D4069" s="340"/>
    </row>
    <row r="4070" spans="4:4">
      <c r="D4070" s="340"/>
    </row>
    <row r="4071" spans="4:4">
      <c r="D4071" s="340"/>
    </row>
    <row r="4072" spans="4:4">
      <c r="D4072" s="340"/>
    </row>
    <row r="4073" spans="4:4">
      <c r="D4073" s="340"/>
    </row>
    <row r="4074" spans="4:4">
      <c r="D4074" s="340"/>
    </row>
    <row r="4075" spans="4:4">
      <c r="D4075" s="340"/>
    </row>
    <row r="4076" spans="4:4">
      <c r="D4076" s="340"/>
    </row>
    <row r="4077" spans="4:4">
      <c r="D4077" s="340"/>
    </row>
    <row r="4078" spans="4:4">
      <c r="D4078" s="340"/>
    </row>
    <row r="4079" spans="4:4">
      <c r="D4079" s="340"/>
    </row>
    <row r="4080" spans="4:4">
      <c r="D4080" s="340"/>
    </row>
    <row r="4081" spans="4:4">
      <c r="D4081" s="340"/>
    </row>
    <row r="4082" spans="4:4">
      <c r="D4082" s="340"/>
    </row>
    <row r="4083" spans="4:4">
      <c r="D4083" s="340"/>
    </row>
    <row r="4084" spans="4:4">
      <c r="D4084" s="340"/>
    </row>
    <row r="4085" spans="4:4">
      <c r="D4085" s="340"/>
    </row>
    <row r="4086" spans="4:4">
      <c r="D4086" s="340"/>
    </row>
    <row r="4087" spans="4:4">
      <c r="D4087" s="340"/>
    </row>
    <row r="4088" spans="4:4">
      <c r="D4088" s="340"/>
    </row>
    <row r="4089" spans="4:4">
      <c r="D4089" s="340"/>
    </row>
    <row r="4090" spans="4:4">
      <c r="D4090" s="340"/>
    </row>
    <row r="4091" spans="4:4">
      <c r="D4091" s="340"/>
    </row>
    <row r="4092" spans="4:4">
      <c r="D4092" s="340"/>
    </row>
    <row r="4093" spans="4:4">
      <c r="D4093" s="340"/>
    </row>
    <row r="4094" spans="4:4">
      <c r="D4094" s="340"/>
    </row>
    <row r="4095" spans="4:4">
      <c r="D4095" s="340"/>
    </row>
    <row r="4096" spans="4:4">
      <c r="D4096" s="340"/>
    </row>
    <row r="4097" spans="4:4">
      <c r="D4097" s="340"/>
    </row>
    <row r="4098" spans="4:4">
      <c r="D4098" s="340"/>
    </row>
    <row r="4099" spans="4:4">
      <c r="D4099" s="340"/>
    </row>
    <row r="4100" spans="4:4">
      <c r="D4100" s="340"/>
    </row>
    <row r="4101" spans="4:4">
      <c r="D4101" s="340"/>
    </row>
    <row r="4102" spans="4:4">
      <c r="D4102" s="340"/>
    </row>
    <row r="4103" spans="4:4">
      <c r="D4103" s="340"/>
    </row>
    <row r="4104" spans="4:4">
      <c r="D4104" s="340"/>
    </row>
    <row r="4105" spans="4:4">
      <c r="D4105" s="340"/>
    </row>
    <row r="4106" spans="4:4">
      <c r="D4106" s="340"/>
    </row>
    <row r="4107" spans="4:4">
      <c r="D4107" s="340"/>
    </row>
    <row r="4108" spans="4:4">
      <c r="D4108" s="340"/>
    </row>
    <row r="4109" spans="4:4">
      <c r="D4109" s="340"/>
    </row>
    <row r="4110" spans="4:4">
      <c r="D4110" s="340"/>
    </row>
    <row r="4111" spans="4:4">
      <c r="D4111" s="340"/>
    </row>
    <row r="4112" spans="4:4">
      <c r="D4112" s="340"/>
    </row>
    <row r="4113" spans="4:4">
      <c r="D4113" s="340"/>
    </row>
    <row r="4114" spans="4:4">
      <c r="D4114" s="340"/>
    </row>
    <row r="4115" spans="4:4">
      <c r="D4115" s="340"/>
    </row>
    <row r="4116" spans="4:4">
      <c r="D4116" s="340"/>
    </row>
    <row r="4117" spans="4:4">
      <c r="D4117" s="340"/>
    </row>
    <row r="4118" spans="4:4">
      <c r="D4118" s="340"/>
    </row>
    <row r="4119" spans="4:4">
      <c r="D4119" s="340"/>
    </row>
    <row r="4120" spans="4:4">
      <c r="D4120" s="340"/>
    </row>
    <row r="4121" spans="4:4">
      <c r="D4121" s="340"/>
    </row>
    <row r="4122" spans="4:4">
      <c r="D4122" s="340"/>
    </row>
    <row r="4123" spans="4:4">
      <c r="D4123" s="340"/>
    </row>
    <row r="4124" spans="4:4">
      <c r="D4124" s="340"/>
    </row>
    <row r="4125" spans="4:4">
      <c r="D4125" s="340"/>
    </row>
    <row r="4126" spans="4:4">
      <c r="D4126" s="340"/>
    </row>
    <row r="4127" spans="4:4">
      <c r="D4127" s="340"/>
    </row>
    <row r="4128" spans="4:4">
      <c r="D4128" s="340"/>
    </row>
    <row r="4129" spans="4:4">
      <c r="D4129" s="340"/>
    </row>
    <row r="4130" spans="4:4">
      <c r="D4130" s="340"/>
    </row>
    <row r="4131" spans="4:4">
      <c r="D4131" s="340"/>
    </row>
    <row r="4132" spans="4:4">
      <c r="D4132" s="340"/>
    </row>
    <row r="4133" spans="4:4">
      <c r="D4133" s="340"/>
    </row>
    <row r="4134" spans="4:4">
      <c r="D4134" s="340"/>
    </row>
    <row r="4135" spans="4:4">
      <c r="D4135" s="340"/>
    </row>
    <row r="4136" spans="4:4">
      <c r="D4136" s="340"/>
    </row>
    <row r="4137" spans="4:4">
      <c r="D4137" s="340"/>
    </row>
    <row r="4138" spans="4:4">
      <c r="D4138" s="340"/>
    </row>
    <row r="4139" spans="4:4">
      <c r="D4139" s="340"/>
    </row>
    <row r="4140" spans="4:4">
      <c r="D4140" s="340"/>
    </row>
    <row r="4141" spans="4:4">
      <c r="D4141" s="340"/>
    </row>
    <row r="4142" spans="4:4">
      <c r="D4142" s="340"/>
    </row>
    <row r="4143" spans="4:4">
      <c r="D4143" s="340"/>
    </row>
    <row r="4144" spans="4:4">
      <c r="D4144" s="340"/>
    </row>
    <row r="4145" spans="4:4">
      <c r="D4145" s="340"/>
    </row>
    <row r="4146" spans="4:4">
      <c r="D4146" s="340"/>
    </row>
    <row r="4147" spans="4:4">
      <c r="D4147" s="340"/>
    </row>
    <row r="4148" spans="4:4">
      <c r="D4148" s="340"/>
    </row>
    <row r="4149" spans="4:4">
      <c r="D4149" s="340"/>
    </row>
    <row r="4150" spans="4:4">
      <c r="D4150" s="340"/>
    </row>
    <row r="4151" spans="4:4">
      <c r="D4151" s="340"/>
    </row>
    <row r="4152" spans="4:4">
      <c r="D4152" s="340"/>
    </row>
    <row r="4153" spans="4:4">
      <c r="D4153" s="340"/>
    </row>
    <row r="4154" spans="4:4">
      <c r="D4154" s="340"/>
    </row>
    <row r="4155" spans="4:4">
      <c r="D4155" s="340"/>
    </row>
    <row r="4156" spans="4:4">
      <c r="D4156" s="340"/>
    </row>
    <row r="4157" spans="4:4">
      <c r="D4157" s="340"/>
    </row>
    <row r="4158" spans="4:4">
      <c r="D4158" s="340"/>
    </row>
    <row r="4159" spans="4:4">
      <c r="D4159" s="340"/>
    </row>
    <row r="4160" spans="4:4">
      <c r="D4160" s="340"/>
    </row>
    <row r="4161" spans="4:4">
      <c r="D4161" s="340"/>
    </row>
    <row r="4162" spans="4:4">
      <c r="D4162" s="340"/>
    </row>
    <row r="4163" spans="4:4">
      <c r="D4163" s="340"/>
    </row>
    <row r="4164" spans="4:4">
      <c r="D4164" s="340"/>
    </row>
    <row r="4165" spans="4:4">
      <c r="D4165" s="340"/>
    </row>
    <row r="4166" spans="4:4">
      <c r="D4166" s="340"/>
    </row>
    <row r="4167" spans="4:4">
      <c r="D4167" s="340"/>
    </row>
    <row r="4168" spans="4:4">
      <c r="D4168" s="340"/>
    </row>
    <row r="4169" spans="4:4">
      <c r="D4169" s="340"/>
    </row>
    <row r="4170" spans="4:4">
      <c r="D4170" s="340"/>
    </row>
    <row r="4171" spans="4:4">
      <c r="D4171" s="340"/>
    </row>
    <row r="4172" spans="4:4">
      <c r="D4172" s="340"/>
    </row>
    <row r="4173" spans="4:4">
      <c r="D4173" s="340"/>
    </row>
    <row r="4174" spans="4:4">
      <c r="D4174" s="340"/>
    </row>
    <row r="4175" spans="4:4">
      <c r="D4175" s="340"/>
    </row>
    <row r="4176" spans="4:4">
      <c r="D4176" s="340"/>
    </row>
    <row r="4177" spans="4:4">
      <c r="D4177" s="340"/>
    </row>
    <row r="4178" spans="4:4">
      <c r="D4178" s="340"/>
    </row>
    <row r="4179" spans="4:4">
      <c r="D4179" s="340"/>
    </row>
    <row r="4180" spans="4:4">
      <c r="D4180" s="340"/>
    </row>
    <row r="4181" spans="4:4">
      <c r="D4181" s="340"/>
    </row>
    <row r="4182" spans="4:4">
      <c r="D4182" s="340"/>
    </row>
    <row r="4183" spans="4:4">
      <c r="D4183" s="340"/>
    </row>
    <row r="4184" spans="4:4">
      <c r="D4184" s="340"/>
    </row>
    <row r="4185" spans="4:4">
      <c r="D4185" s="340"/>
    </row>
    <row r="4186" spans="4:4">
      <c r="D4186" s="340"/>
    </row>
    <row r="4187" spans="4:4">
      <c r="D4187" s="340"/>
    </row>
    <row r="4188" spans="4:4">
      <c r="D4188" s="340"/>
    </row>
    <row r="4189" spans="4:4">
      <c r="D4189" s="340"/>
    </row>
    <row r="4190" spans="4:4">
      <c r="D4190" s="340"/>
    </row>
    <row r="4191" spans="4:4">
      <c r="D4191" s="340"/>
    </row>
    <row r="4192" spans="4:4">
      <c r="D4192" s="340"/>
    </row>
    <row r="4193" spans="4:4">
      <c r="D4193" s="340"/>
    </row>
    <row r="4194" spans="4:4">
      <c r="D4194" s="340"/>
    </row>
    <row r="4195" spans="4:4">
      <c r="D4195" s="340"/>
    </row>
    <row r="4196" spans="4:4">
      <c r="D4196" s="340"/>
    </row>
    <row r="4197" spans="4:4">
      <c r="D4197" s="340"/>
    </row>
    <row r="4198" spans="4:4">
      <c r="D4198" s="340"/>
    </row>
    <row r="4199" spans="4:4">
      <c r="D4199" s="340"/>
    </row>
    <row r="4200" spans="4:4">
      <c r="D4200" s="340"/>
    </row>
    <row r="4201" spans="4:4">
      <c r="D4201" s="340"/>
    </row>
    <row r="4202" spans="4:4">
      <c r="D4202" s="340"/>
    </row>
    <row r="4203" spans="4:4">
      <c r="D4203" s="340"/>
    </row>
    <row r="4204" spans="4:4">
      <c r="D4204" s="340"/>
    </row>
    <row r="4205" spans="4:4">
      <c r="D4205" s="340"/>
    </row>
    <row r="4206" spans="4:4">
      <c r="D4206" s="340"/>
    </row>
    <row r="4207" spans="4:4">
      <c r="D4207" s="340"/>
    </row>
    <row r="4208" spans="4:4">
      <c r="D4208" s="340"/>
    </row>
    <row r="4209" spans="4:4">
      <c r="D4209" s="340"/>
    </row>
    <row r="4210" spans="4:4">
      <c r="D4210" s="340"/>
    </row>
    <row r="4211" spans="4:4">
      <c r="D4211" s="340"/>
    </row>
    <row r="4212" spans="4:4">
      <c r="D4212" s="340"/>
    </row>
    <row r="4213" spans="4:4">
      <c r="D4213" s="340"/>
    </row>
    <row r="4214" spans="4:4">
      <c r="D4214" s="340"/>
    </row>
    <row r="4215" spans="4:4">
      <c r="D4215" s="340"/>
    </row>
    <row r="4216" spans="4:4">
      <c r="D4216" s="340"/>
    </row>
    <row r="4217" spans="4:4">
      <c r="D4217" s="340"/>
    </row>
    <row r="4218" spans="4:4">
      <c r="D4218" s="340"/>
    </row>
    <row r="4219" spans="4:4">
      <c r="D4219" s="340"/>
    </row>
    <row r="4220" spans="4:4">
      <c r="D4220" s="340"/>
    </row>
    <row r="4221" spans="4:4">
      <c r="D4221" s="340"/>
    </row>
    <row r="4222" spans="4:4">
      <c r="D4222" s="340"/>
    </row>
    <row r="4223" spans="4:4">
      <c r="D4223" s="340"/>
    </row>
    <row r="4224" spans="4:4">
      <c r="D4224" s="340"/>
    </row>
    <row r="4225" spans="4:4">
      <c r="D4225" s="340"/>
    </row>
    <row r="4226" spans="4:4">
      <c r="D4226" s="340"/>
    </row>
    <row r="4227" spans="4:4">
      <c r="D4227" s="340"/>
    </row>
    <row r="4228" spans="4:4">
      <c r="D4228" s="340"/>
    </row>
    <row r="4229" spans="4:4">
      <c r="D4229" s="340"/>
    </row>
    <row r="4230" spans="4:4">
      <c r="D4230" s="340"/>
    </row>
    <row r="4231" spans="4:4">
      <c r="D4231" s="340"/>
    </row>
    <row r="4232" spans="4:4">
      <c r="D4232" s="340"/>
    </row>
    <row r="4233" spans="4:4">
      <c r="D4233" s="340"/>
    </row>
    <row r="4234" spans="4:4">
      <c r="D4234" s="340"/>
    </row>
    <row r="4235" spans="4:4">
      <c r="D4235" s="340"/>
    </row>
    <row r="4236" spans="4:4">
      <c r="D4236" s="340"/>
    </row>
    <row r="4237" spans="4:4">
      <c r="D4237" s="340"/>
    </row>
    <row r="4238" spans="4:4">
      <c r="D4238" s="340"/>
    </row>
    <row r="4239" spans="4:4">
      <c r="D4239" s="340"/>
    </row>
    <row r="4240" spans="4:4">
      <c r="D4240" s="340"/>
    </row>
    <row r="4241" spans="4:4">
      <c r="D4241" s="340"/>
    </row>
    <row r="4242" spans="4:4">
      <c r="D4242" s="340"/>
    </row>
    <row r="4243" spans="4:4">
      <c r="D4243" s="340"/>
    </row>
    <row r="4244" spans="4:4">
      <c r="D4244" s="340"/>
    </row>
    <row r="4245" spans="4:4">
      <c r="D4245" s="340"/>
    </row>
    <row r="4246" spans="4:4">
      <c r="D4246" s="340"/>
    </row>
    <row r="4247" spans="4:4">
      <c r="D4247" s="340"/>
    </row>
    <row r="4248" spans="4:4">
      <c r="D4248" s="340"/>
    </row>
    <row r="4249" spans="4:4">
      <c r="D4249" s="340"/>
    </row>
    <row r="4250" spans="4:4">
      <c r="D4250" s="340"/>
    </row>
    <row r="4251" spans="4:4">
      <c r="D4251" s="340"/>
    </row>
    <row r="4252" spans="4:4">
      <c r="D4252" s="340"/>
    </row>
    <row r="4253" spans="4:4">
      <c r="D4253" s="340"/>
    </row>
    <row r="4254" spans="4:4">
      <c r="D4254" s="340"/>
    </row>
    <row r="4255" spans="4:4">
      <c r="D4255" s="340"/>
    </row>
    <row r="4256" spans="4:4">
      <c r="D4256" s="340"/>
    </row>
    <row r="4257" spans="4:4">
      <c r="D4257" s="340"/>
    </row>
    <row r="4258" spans="4:4">
      <c r="D4258" s="340"/>
    </row>
    <row r="4259" spans="4:4">
      <c r="D4259" s="340"/>
    </row>
    <row r="4260" spans="4:4">
      <c r="D4260" s="340"/>
    </row>
    <row r="4261" spans="4:4">
      <c r="D4261" s="340"/>
    </row>
    <row r="4262" spans="4:4">
      <c r="D4262" s="340"/>
    </row>
    <row r="4263" spans="4:4">
      <c r="D4263" s="340"/>
    </row>
    <row r="4264" spans="4:4">
      <c r="D4264" s="340"/>
    </row>
    <row r="4265" spans="4:4">
      <c r="D4265" s="340"/>
    </row>
    <row r="4266" spans="4:4">
      <c r="D4266" s="340"/>
    </row>
    <row r="4267" spans="4:4">
      <c r="D4267" s="340"/>
    </row>
    <row r="4268" spans="4:4">
      <c r="D4268" s="340"/>
    </row>
    <row r="4269" spans="4:4">
      <c r="D4269" s="340"/>
    </row>
    <row r="4270" spans="4:4">
      <c r="D4270" s="340"/>
    </row>
    <row r="4271" spans="4:4">
      <c r="D4271" s="340"/>
    </row>
    <row r="4272" spans="4:4">
      <c r="D4272" s="340"/>
    </row>
    <row r="4273" spans="4:4">
      <c r="D4273" s="340"/>
    </row>
    <row r="4274" spans="4:4">
      <c r="D4274" s="340"/>
    </row>
    <row r="4275" spans="4:4">
      <c r="D4275" s="340"/>
    </row>
    <row r="4276" spans="4:4">
      <c r="D4276" s="340"/>
    </row>
    <row r="4277" spans="4:4">
      <c r="D4277" s="340"/>
    </row>
    <row r="4278" spans="4:4">
      <c r="D4278" s="340"/>
    </row>
    <row r="4279" spans="4:4">
      <c r="D4279" s="340"/>
    </row>
    <row r="4280" spans="4:4">
      <c r="D4280" s="340"/>
    </row>
    <row r="4281" spans="4:4">
      <c r="D4281" s="340"/>
    </row>
    <row r="4282" spans="4:4">
      <c r="D4282" s="340"/>
    </row>
    <row r="4283" spans="4:4">
      <c r="D4283" s="340"/>
    </row>
    <row r="4284" spans="4:4">
      <c r="D4284" s="340"/>
    </row>
    <row r="4285" spans="4:4">
      <c r="D4285" s="340"/>
    </row>
    <row r="4286" spans="4:4">
      <c r="D4286" s="340"/>
    </row>
    <row r="4287" spans="4:4">
      <c r="D4287" s="340"/>
    </row>
    <row r="4288" spans="4:4">
      <c r="D4288" s="340"/>
    </row>
    <row r="4289" spans="4:4">
      <c r="D4289" s="340"/>
    </row>
    <row r="4290" spans="4:4">
      <c r="D4290" s="340"/>
    </row>
    <row r="4291" spans="4:4">
      <c r="D4291" s="340"/>
    </row>
    <row r="4292" spans="4:4">
      <c r="D4292" s="340"/>
    </row>
    <row r="4293" spans="4:4">
      <c r="D4293" s="340"/>
    </row>
    <row r="4294" spans="4:4">
      <c r="D4294" s="340"/>
    </row>
    <row r="4295" spans="4:4">
      <c r="D4295" s="340"/>
    </row>
    <row r="4296" spans="4:4">
      <c r="D4296" s="340"/>
    </row>
    <row r="4297" spans="4:4">
      <c r="D4297" s="340"/>
    </row>
    <row r="4298" spans="4:4">
      <c r="D4298" s="340"/>
    </row>
    <row r="4299" spans="4:4">
      <c r="D4299" s="340"/>
    </row>
    <row r="4300" spans="4:4">
      <c r="D4300" s="340"/>
    </row>
    <row r="4301" spans="4:4">
      <c r="D4301" s="340"/>
    </row>
    <row r="4302" spans="4:4">
      <c r="D4302" s="340"/>
    </row>
    <row r="4303" spans="4:4">
      <c r="D4303" s="340"/>
    </row>
    <row r="4304" spans="4:4">
      <c r="D4304" s="340"/>
    </row>
    <row r="4305" spans="4:4">
      <c r="D4305" s="340"/>
    </row>
    <row r="4306" spans="4:4">
      <c r="D4306" s="340"/>
    </row>
    <row r="4307" spans="4:4">
      <c r="D4307" s="340"/>
    </row>
    <row r="4308" spans="4:4">
      <c r="D4308" s="340"/>
    </row>
    <row r="4309" spans="4:4">
      <c r="D4309" s="340"/>
    </row>
    <row r="4310" spans="4:4">
      <c r="D4310" s="340"/>
    </row>
    <row r="4311" spans="4:4">
      <c r="D4311" s="340"/>
    </row>
    <row r="4312" spans="4:4">
      <c r="D4312" s="340"/>
    </row>
    <row r="4313" spans="4:4">
      <c r="D4313" s="340"/>
    </row>
    <row r="4314" spans="4:4">
      <c r="D4314" s="340"/>
    </row>
    <row r="4315" spans="4:4">
      <c r="D4315" s="340"/>
    </row>
    <row r="4316" spans="4:4">
      <c r="D4316" s="340"/>
    </row>
    <row r="4317" spans="4:4">
      <c r="D4317" s="340"/>
    </row>
    <row r="4318" spans="4:4">
      <c r="D4318" s="340"/>
    </row>
    <row r="4319" spans="4:4">
      <c r="D4319" s="340"/>
    </row>
    <row r="4320" spans="4:4">
      <c r="D4320" s="340"/>
    </row>
    <row r="4321" spans="4:4">
      <c r="D4321" s="340"/>
    </row>
    <row r="4322" spans="4:4">
      <c r="D4322" s="340"/>
    </row>
    <row r="4323" spans="4:4">
      <c r="D4323" s="340"/>
    </row>
    <row r="4324" spans="4:4">
      <c r="D4324" s="340"/>
    </row>
    <row r="4325" spans="4:4">
      <c r="D4325" s="340"/>
    </row>
    <row r="4326" spans="4:4">
      <c r="D4326" s="340"/>
    </row>
    <row r="4327" spans="4:4">
      <c r="D4327" s="340"/>
    </row>
    <row r="4328" spans="4:4">
      <c r="D4328" s="340"/>
    </row>
    <row r="4329" spans="4:4">
      <c r="D4329" s="340"/>
    </row>
    <row r="4330" spans="4:4">
      <c r="D4330" s="340"/>
    </row>
    <row r="4331" spans="4:4">
      <c r="D4331" s="340"/>
    </row>
    <row r="4332" spans="4:4">
      <c r="D4332" s="340"/>
    </row>
    <row r="4333" spans="4:4">
      <c r="D4333" s="340"/>
    </row>
    <row r="4334" spans="4:4">
      <c r="D4334" s="340"/>
    </row>
    <row r="4335" spans="4:4">
      <c r="D4335" s="340"/>
    </row>
    <row r="4336" spans="4:4">
      <c r="D4336" s="340"/>
    </row>
    <row r="4337" spans="4:4">
      <c r="D4337" s="340"/>
    </row>
    <row r="4338" spans="4:4">
      <c r="D4338" s="340"/>
    </row>
    <row r="4339" spans="4:4">
      <c r="D4339" s="340"/>
    </row>
    <row r="4340" spans="4:4">
      <c r="D4340" s="340"/>
    </row>
    <row r="4341" spans="4:4">
      <c r="D4341" s="340"/>
    </row>
    <row r="4342" spans="4:4">
      <c r="D4342" s="340"/>
    </row>
    <row r="4343" spans="4:4">
      <c r="D4343" s="340"/>
    </row>
    <row r="4344" spans="4:4">
      <c r="D4344" s="340"/>
    </row>
    <row r="4345" spans="4:4">
      <c r="D4345" s="340"/>
    </row>
    <row r="4346" spans="4:4">
      <c r="D4346" s="340"/>
    </row>
    <row r="4347" spans="4:4">
      <c r="D4347" s="340"/>
    </row>
    <row r="4348" spans="4:4">
      <c r="D4348" s="340"/>
    </row>
    <row r="4349" spans="4:4">
      <c r="D4349" s="340"/>
    </row>
    <row r="4350" spans="4:4">
      <c r="D4350" s="340"/>
    </row>
    <row r="4351" spans="4:4">
      <c r="D4351" s="340"/>
    </row>
    <row r="4352" spans="4:4">
      <c r="D4352" s="340"/>
    </row>
    <row r="4353" spans="4:4">
      <c r="D4353" s="340"/>
    </row>
    <row r="4354" spans="4:4">
      <c r="D4354" s="340"/>
    </row>
    <row r="4355" spans="4:4">
      <c r="D4355" s="340"/>
    </row>
    <row r="4356" spans="4:4">
      <c r="D4356" s="340"/>
    </row>
    <row r="4357" spans="4:4">
      <c r="D4357" s="340"/>
    </row>
    <row r="4358" spans="4:4">
      <c r="D4358" s="340"/>
    </row>
    <row r="4359" spans="4:4">
      <c r="D4359" s="340"/>
    </row>
    <row r="4360" spans="4:4">
      <c r="D4360" s="340"/>
    </row>
    <row r="4361" spans="4:4">
      <c r="D4361" s="340"/>
    </row>
    <row r="4362" spans="4:4">
      <c r="D4362" s="340"/>
    </row>
    <row r="4363" spans="4:4">
      <c r="D4363" s="340"/>
    </row>
    <row r="4364" spans="4:4">
      <c r="D4364" s="340"/>
    </row>
    <row r="4365" spans="4:4">
      <c r="D4365" s="340"/>
    </row>
    <row r="4366" spans="4:4">
      <c r="D4366" s="340"/>
    </row>
    <row r="4367" spans="4:4">
      <c r="D4367" s="340"/>
    </row>
    <row r="4368" spans="4:4">
      <c r="D4368" s="340"/>
    </row>
    <row r="4369" spans="4:4">
      <c r="D4369" s="340"/>
    </row>
    <row r="4370" spans="4:4">
      <c r="D4370" s="340"/>
    </row>
    <row r="4371" spans="4:4">
      <c r="D4371" s="340"/>
    </row>
    <row r="4372" spans="4:4">
      <c r="D4372" s="340"/>
    </row>
    <row r="4373" spans="4:4">
      <c r="D4373" s="340"/>
    </row>
    <row r="4374" spans="4:4">
      <c r="D4374" s="340"/>
    </row>
    <row r="4375" spans="4:4">
      <c r="D4375" s="340"/>
    </row>
    <row r="4376" spans="4:4">
      <c r="D4376" s="340"/>
    </row>
    <row r="4377" spans="4:4">
      <c r="D4377" s="340"/>
    </row>
    <row r="4378" spans="4:4">
      <c r="D4378" s="340"/>
    </row>
    <row r="4379" spans="4:4">
      <c r="D4379" s="340"/>
    </row>
    <row r="4380" spans="4:4">
      <c r="D4380" s="340"/>
    </row>
    <row r="4381" spans="4:4">
      <c r="D4381" s="340"/>
    </row>
    <row r="4382" spans="4:4">
      <c r="D4382" s="340"/>
    </row>
    <row r="4383" spans="4:4">
      <c r="D4383" s="340"/>
    </row>
    <row r="4384" spans="4:4">
      <c r="D4384" s="340"/>
    </row>
    <row r="4385" spans="4:4">
      <c r="D4385" s="340"/>
    </row>
    <row r="4386" spans="4:4">
      <c r="D4386" s="340"/>
    </row>
    <row r="4387" spans="4:4">
      <c r="D4387" s="340"/>
    </row>
    <row r="4388" spans="4:4">
      <c r="D4388" s="340"/>
    </row>
    <row r="4389" spans="4:4">
      <c r="D4389" s="340"/>
    </row>
    <row r="4390" spans="4:4">
      <c r="D4390" s="340"/>
    </row>
    <row r="4391" spans="4:4">
      <c r="D4391" s="340"/>
    </row>
    <row r="4392" spans="4:4">
      <c r="D4392" s="340"/>
    </row>
    <row r="4393" spans="4:4">
      <c r="D4393" s="340"/>
    </row>
    <row r="4394" spans="4:4">
      <c r="D4394" s="340"/>
    </row>
    <row r="4395" spans="4:4">
      <c r="D4395" s="340"/>
    </row>
    <row r="4396" spans="4:4">
      <c r="D4396" s="340"/>
    </row>
    <row r="4397" spans="4:4">
      <c r="D4397" s="340"/>
    </row>
    <row r="4398" spans="4:4">
      <c r="D4398" s="340"/>
    </row>
    <row r="4399" spans="4:4">
      <c r="D4399" s="340"/>
    </row>
    <row r="4400" spans="4:4">
      <c r="D4400" s="340"/>
    </row>
    <row r="4401" spans="4:4">
      <c r="D4401" s="340"/>
    </row>
    <row r="4402" spans="4:4">
      <c r="D4402" s="340"/>
    </row>
    <row r="4403" spans="4:4">
      <c r="D4403" s="340"/>
    </row>
    <row r="4404" spans="4:4">
      <c r="D4404" s="340"/>
    </row>
    <row r="4405" spans="4:4">
      <c r="D4405" s="340"/>
    </row>
    <row r="4406" spans="4:4">
      <c r="D4406" s="340"/>
    </row>
    <row r="4407" spans="4:4">
      <c r="D4407" s="340"/>
    </row>
    <row r="4408" spans="4:4">
      <c r="D4408" s="340"/>
    </row>
    <row r="4409" spans="4:4">
      <c r="D4409" s="340"/>
    </row>
    <row r="4410" spans="4:4">
      <c r="D4410" s="340"/>
    </row>
    <row r="4411" spans="4:4">
      <c r="D4411" s="340"/>
    </row>
    <row r="4412" spans="4:4">
      <c r="D4412" s="340"/>
    </row>
    <row r="4413" spans="4:4">
      <c r="D4413" s="340"/>
    </row>
    <row r="4414" spans="4:4">
      <c r="D4414" s="340"/>
    </row>
    <row r="4415" spans="4:4">
      <c r="D4415" s="340"/>
    </row>
    <row r="4416" spans="4:4">
      <c r="D4416" s="340"/>
    </row>
    <row r="4417" spans="4:4">
      <c r="D4417" s="340"/>
    </row>
    <row r="4418" spans="4:4">
      <c r="D4418" s="340"/>
    </row>
    <row r="4419" spans="4:4">
      <c r="D4419" s="340"/>
    </row>
    <row r="4420" spans="4:4">
      <c r="D4420" s="340"/>
    </row>
    <row r="4421" spans="4:4">
      <c r="D4421" s="340"/>
    </row>
    <row r="4422" spans="4:4">
      <c r="D4422" s="340"/>
    </row>
    <row r="4423" spans="4:4">
      <c r="D4423" s="340"/>
    </row>
    <row r="4424" spans="4:4">
      <c r="D4424" s="340"/>
    </row>
    <row r="4425" spans="4:4">
      <c r="D4425" s="340"/>
    </row>
    <row r="4426" spans="4:4">
      <c r="D4426" s="340"/>
    </row>
    <row r="4427" spans="4:4">
      <c r="D4427" s="340"/>
    </row>
    <row r="4428" spans="4:4">
      <c r="D4428" s="340"/>
    </row>
    <row r="4429" spans="4:4">
      <c r="D4429" s="340"/>
    </row>
    <row r="4430" spans="4:4">
      <c r="D4430" s="340"/>
    </row>
    <row r="4431" spans="4:4">
      <c r="D4431" s="340"/>
    </row>
    <row r="4432" spans="4:4">
      <c r="D4432" s="340"/>
    </row>
    <row r="4433" spans="4:4">
      <c r="D4433" s="340"/>
    </row>
    <row r="4434" spans="4:4">
      <c r="D4434" s="340"/>
    </row>
    <row r="4435" spans="4:4">
      <c r="D4435" s="340"/>
    </row>
    <row r="4436" spans="4:4">
      <c r="D4436" s="340"/>
    </row>
    <row r="4437" spans="4:4">
      <c r="D4437" s="340"/>
    </row>
    <row r="4438" spans="4:4">
      <c r="D4438" s="340"/>
    </row>
    <row r="4439" spans="4:4">
      <c r="D4439" s="340"/>
    </row>
    <row r="4440" spans="4:4">
      <c r="D4440" s="340"/>
    </row>
    <row r="4441" spans="4:4">
      <c r="D4441" s="340"/>
    </row>
    <row r="4442" spans="4:4">
      <c r="D4442" s="340"/>
    </row>
    <row r="4443" spans="4:4">
      <c r="D4443" s="340"/>
    </row>
    <row r="4444" spans="4:4">
      <c r="D4444" s="340"/>
    </row>
    <row r="4445" spans="4:4">
      <c r="D4445" s="340"/>
    </row>
    <row r="4446" spans="4:4">
      <c r="D4446" s="340"/>
    </row>
    <row r="4447" spans="4:4">
      <c r="D4447" s="340"/>
    </row>
    <row r="4448" spans="4:4">
      <c r="D4448" s="340"/>
    </row>
    <row r="4449" spans="4:4">
      <c r="D4449" s="340"/>
    </row>
    <row r="4450" spans="4:4">
      <c r="D4450" s="340"/>
    </row>
    <row r="4451" spans="4:4">
      <c r="D4451" s="340"/>
    </row>
    <row r="4452" spans="4:4">
      <c r="D4452" s="340"/>
    </row>
    <row r="4453" spans="4:4">
      <c r="D4453" s="340"/>
    </row>
    <row r="4454" spans="4:4">
      <c r="D4454" s="340"/>
    </row>
    <row r="4455" spans="4:4">
      <c r="D4455" s="340"/>
    </row>
    <row r="4456" spans="4:4">
      <c r="D4456" s="340"/>
    </row>
    <row r="4457" spans="4:4">
      <c r="D4457" s="340"/>
    </row>
    <row r="4458" spans="4:4">
      <c r="D4458" s="340"/>
    </row>
    <row r="4459" spans="4:4">
      <c r="D4459" s="340"/>
    </row>
    <row r="4460" spans="4:4">
      <c r="D4460" s="340"/>
    </row>
    <row r="4461" spans="4:4">
      <c r="D4461" s="340"/>
    </row>
    <row r="4462" spans="4:4">
      <c r="D4462" s="340"/>
    </row>
    <row r="4463" spans="4:4">
      <c r="D4463" s="340"/>
    </row>
    <row r="4464" spans="4:4">
      <c r="D4464" s="340"/>
    </row>
    <row r="4465" spans="4:4">
      <c r="D4465" s="340"/>
    </row>
    <row r="4466" spans="4:4">
      <c r="D4466" s="340"/>
    </row>
    <row r="4467" spans="4:4">
      <c r="D4467" s="340"/>
    </row>
    <row r="4468" spans="4:4">
      <c r="D4468" s="340"/>
    </row>
    <row r="4469" spans="4:4">
      <c r="D4469" s="340"/>
    </row>
    <row r="4470" spans="4:4">
      <c r="D4470" s="340"/>
    </row>
    <row r="4471" spans="4:4">
      <c r="D4471" s="340"/>
    </row>
    <row r="4472" spans="4:4">
      <c r="D4472" s="340"/>
    </row>
    <row r="4473" spans="4:4">
      <c r="D4473" s="340"/>
    </row>
    <row r="4474" spans="4:4">
      <c r="D4474" s="340"/>
    </row>
    <row r="4475" spans="4:4">
      <c r="D4475" s="340"/>
    </row>
    <row r="4476" spans="4:4">
      <c r="D4476" s="340"/>
    </row>
    <row r="4477" spans="4:4">
      <c r="D4477" s="340"/>
    </row>
    <row r="4478" spans="4:4">
      <c r="D4478" s="340"/>
    </row>
    <row r="4479" spans="4:4">
      <c r="D4479" s="340"/>
    </row>
    <row r="4480" spans="4:4">
      <c r="D4480" s="340"/>
    </row>
    <row r="4481" spans="4:4">
      <c r="D4481" s="340"/>
    </row>
    <row r="4482" spans="4:4">
      <c r="D4482" s="340"/>
    </row>
    <row r="4483" spans="4:4">
      <c r="D4483" s="340"/>
    </row>
    <row r="4484" spans="4:4">
      <c r="D4484" s="340"/>
    </row>
    <row r="4485" spans="4:4">
      <c r="D4485" s="340"/>
    </row>
    <row r="4486" spans="4:4">
      <c r="D4486" s="340"/>
    </row>
    <row r="4487" spans="4:4">
      <c r="D4487" s="340"/>
    </row>
    <row r="4488" spans="4:4">
      <c r="D4488" s="340"/>
    </row>
    <row r="4489" spans="4:4">
      <c r="D4489" s="340"/>
    </row>
    <row r="4490" spans="4:4">
      <c r="D4490" s="340"/>
    </row>
    <row r="4491" spans="4:4">
      <c r="D4491" s="340"/>
    </row>
    <row r="4492" spans="4:4">
      <c r="D4492" s="340"/>
    </row>
    <row r="4493" spans="4:4">
      <c r="D4493" s="340"/>
    </row>
    <row r="4494" spans="4:4">
      <c r="D4494" s="340"/>
    </row>
    <row r="4495" spans="4:4">
      <c r="D4495" s="340"/>
    </row>
    <row r="4496" spans="4:4">
      <c r="D4496" s="340"/>
    </row>
    <row r="4497" spans="4:4">
      <c r="D4497" s="340"/>
    </row>
    <row r="4498" spans="4:4">
      <c r="D4498" s="340"/>
    </row>
    <row r="4499" spans="4:4">
      <c r="D4499" s="340"/>
    </row>
    <row r="4500" spans="4:4">
      <c r="D4500" s="340"/>
    </row>
    <row r="4501" spans="4:4">
      <c r="D4501" s="340"/>
    </row>
    <row r="4502" spans="4:4">
      <c r="D4502" s="340"/>
    </row>
    <row r="4503" spans="4:4">
      <c r="D4503" s="340"/>
    </row>
    <row r="4504" spans="4:4">
      <c r="D4504" s="340"/>
    </row>
    <row r="4505" spans="4:4">
      <c r="D4505" s="340"/>
    </row>
    <row r="4506" spans="4:4">
      <c r="D4506" s="340"/>
    </row>
    <row r="4507" spans="4:4">
      <c r="D4507" s="340"/>
    </row>
    <row r="4508" spans="4:4">
      <c r="D4508" s="340"/>
    </row>
    <row r="4509" spans="4:4">
      <c r="D4509" s="340"/>
    </row>
    <row r="4510" spans="4:4">
      <c r="D4510" s="340"/>
    </row>
    <row r="4511" spans="4:4">
      <c r="D4511" s="340"/>
    </row>
    <row r="4512" spans="4:4">
      <c r="D4512" s="340"/>
    </row>
    <row r="4513" spans="4:4">
      <c r="D4513" s="340"/>
    </row>
    <row r="4514" spans="4:4">
      <c r="D4514" s="340"/>
    </row>
    <row r="4515" spans="4:4">
      <c r="D4515" s="340"/>
    </row>
    <row r="4516" spans="4:4">
      <c r="D4516" s="340"/>
    </row>
    <row r="4517" spans="4:4">
      <c r="D4517" s="340"/>
    </row>
    <row r="4518" spans="4:4">
      <c r="D4518" s="340"/>
    </row>
    <row r="4519" spans="4:4">
      <c r="D4519" s="340"/>
    </row>
    <row r="4520" spans="4:4">
      <c r="D4520" s="340"/>
    </row>
    <row r="4521" spans="4:4">
      <c r="D4521" s="340"/>
    </row>
    <row r="4522" spans="4:4">
      <c r="D4522" s="340"/>
    </row>
    <row r="4523" spans="4:4">
      <c r="D4523" s="340"/>
    </row>
    <row r="4524" spans="4:4">
      <c r="D4524" s="340"/>
    </row>
    <row r="4525" spans="4:4">
      <c r="D4525" s="340"/>
    </row>
    <row r="4526" spans="4:4">
      <c r="D4526" s="340"/>
    </row>
    <row r="4527" spans="4:4">
      <c r="D4527" s="340"/>
    </row>
    <row r="4528" spans="4:4">
      <c r="D4528" s="340"/>
    </row>
    <row r="4529" spans="4:4">
      <c r="D4529" s="340"/>
    </row>
    <row r="4530" spans="4:4">
      <c r="D4530" s="340"/>
    </row>
    <row r="4531" spans="4:4">
      <c r="D4531" s="340"/>
    </row>
    <row r="4532" spans="4:4">
      <c r="D4532" s="340"/>
    </row>
    <row r="4533" spans="4:4">
      <c r="D4533" s="340"/>
    </row>
    <row r="4534" spans="4:4">
      <c r="D4534" s="340"/>
    </row>
    <row r="4535" spans="4:4">
      <c r="D4535" s="340"/>
    </row>
    <row r="4536" spans="4:4">
      <c r="D4536" s="340"/>
    </row>
    <row r="4537" spans="4:4">
      <c r="D4537" s="340"/>
    </row>
    <row r="4538" spans="4:4">
      <c r="D4538" s="340"/>
    </row>
    <row r="4539" spans="4:4">
      <c r="D4539" s="340"/>
    </row>
    <row r="4540" spans="4:4">
      <c r="D4540" s="340"/>
    </row>
    <row r="4541" spans="4:4">
      <c r="D4541" s="340"/>
    </row>
    <row r="4542" spans="4:4">
      <c r="D4542" s="340"/>
    </row>
    <row r="4543" spans="4:4">
      <c r="D4543" s="340"/>
    </row>
    <row r="4544" spans="4:4">
      <c r="D4544" s="340"/>
    </row>
    <row r="4545" spans="4:4">
      <c r="D4545" s="340"/>
    </row>
    <row r="4546" spans="4:4">
      <c r="D4546" s="340"/>
    </row>
    <row r="4547" spans="4:4">
      <c r="D4547" s="340"/>
    </row>
    <row r="4548" spans="4:4">
      <c r="D4548" s="340"/>
    </row>
    <row r="4549" spans="4:4">
      <c r="D4549" s="340"/>
    </row>
    <row r="4550" spans="4:4">
      <c r="D4550" s="340"/>
    </row>
    <row r="4551" spans="4:4">
      <c r="D4551" s="340"/>
    </row>
    <row r="4552" spans="4:4">
      <c r="D4552" s="340"/>
    </row>
    <row r="4553" spans="4:4">
      <c r="D4553" s="340"/>
    </row>
    <row r="4554" spans="4:4">
      <c r="D4554" s="340"/>
    </row>
    <row r="4555" spans="4:4">
      <c r="D4555" s="340"/>
    </row>
    <row r="4556" spans="4:4">
      <c r="D4556" s="340"/>
    </row>
    <row r="4557" spans="4:4">
      <c r="D4557" s="340"/>
    </row>
    <row r="4558" spans="4:4">
      <c r="D4558" s="340"/>
    </row>
    <row r="4559" spans="4:4">
      <c r="D4559" s="340"/>
    </row>
    <row r="4560" spans="4:4">
      <c r="D4560" s="340"/>
    </row>
    <row r="4561" spans="4:4">
      <c r="D4561" s="340"/>
    </row>
    <row r="4562" spans="4:4">
      <c r="D4562" s="340"/>
    </row>
    <row r="4563" spans="4:4">
      <c r="D4563" s="340"/>
    </row>
    <row r="4564" spans="4:4">
      <c r="D4564" s="340"/>
    </row>
    <row r="4565" spans="4:4">
      <c r="D4565" s="340"/>
    </row>
    <row r="4566" spans="4:4">
      <c r="D4566" s="340"/>
    </row>
    <row r="4567" spans="4:4">
      <c r="D4567" s="340"/>
    </row>
    <row r="4568" spans="4:4">
      <c r="D4568" s="340"/>
    </row>
    <row r="4569" spans="4:4">
      <c r="D4569" s="340"/>
    </row>
    <row r="4570" spans="4:4">
      <c r="D4570" s="340"/>
    </row>
    <row r="4571" spans="4:4">
      <c r="D4571" s="340"/>
    </row>
    <row r="4572" spans="4:4">
      <c r="D4572" s="340"/>
    </row>
    <row r="4573" spans="4:4">
      <c r="D4573" s="340"/>
    </row>
    <row r="4574" spans="4:4">
      <c r="D4574" s="340"/>
    </row>
    <row r="4575" spans="4:4">
      <c r="D4575" s="340"/>
    </row>
    <row r="4576" spans="4:4">
      <c r="D4576" s="340"/>
    </row>
    <row r="4577" spans="4:4">
      <c r="D4577" s="340"/>
    </row>
    <row r="4578" spans="4:4">
      <c r="D4578" s="340"/>
    </row>
    <row r="4579" spans="4:4">
      <c r="D4579" s="340"/>
    </row>
    <row r="4580" spans="4:4">
      <c r="D4580" s="340"/>
    </row>
    <row r="4581" spans="4:4">
      <c r="D4581" s="340"/>
    </row>
    <row r="4582" spans="4:4">
      <c r="D4582" s="340"/>
    </row>
    <row r="4583" spans="4:4">
      <c r="D4583" s="340"/>
    </row>
    <row r="4584" spans="4:4">
      <c r="D4584" s="340"/>
    </row>
    <row r="4585" spans="4:4">
      <c r="D4585" s="340"/>
    </row>
    <row r="4586" spans="4:4">
      <c r="D4586" s="340"/>
    </row>
    <row r="4587" spans="4:4">
      <c r="D4587" s="340"/>
    </row>
    <row r="4588" spans="4:4">
      <c r="D4588" s="340"/>
    </row>
    <row r="4589" spans="4:4">
      <c r="D4589" s="340"/>
    </row>
    <row r="4590" spans="4:4">
      <c r="D4590" s="340"/>
    </row>
    <row r="4591" spans="4:4">
      <c r="D4591" s="340"/>
    </row>
    <row r="4592" spans="4:4">
      <c r="D4592" s="340"/>
    </row>
    <row r="4593" spans="4:4">
      <c r="D4593" s="340"/>
    </row>
    <row r="4594" spans="4:4">
      <c r="D4594" s="340"/>
    </row>
    <row r="4595" spans="4:4">
      <c r="D4595" s="340"/>
    </row>
    <row r="4596" spans="4:4">
      <c r="D4596" s="340"/>
    </row>
    <row r="4597" spans="4:4">
      <c r="D4597" s="340"/>
    </row>
    <row r="4598" spans="4:4">
      <c r="D4598" s="340"/>
    </row>
    <row r="4599" spans="4:4">
      <c r="D4599" s="340"/>
    </row>
    <row r="4600" spans="4:4">
      <c r="D4600" s="340"/>
    </row>
    <row r="4601" spans="4:4">
      <c r="D4601" s="340"/>
    </row>
    <row r="4602" spans="4:4">
      <c r="D4602" s="340"/>
    </row>
    <row r="4603" spans="4:4">
      <c r="D4603" s="340"/>
    </row>
    <row r="4604" spans="4:4">
      <c r="D4604" s="340"/>
    </row>
    <row r="4605" spans="4:4">
      <c r="D4605" s="340"/>
    </row>
    <row r="4606" spans="4:4">
      <c r="D4606" s="340"/>
    </row>
    <row r="4607" spans="4:4">
      <c r="D4607" s="340"/>
    </row>
    <row r="4608" spans="4:4">
      <c r="D4608" s="340"/>
    </row>
    <row r="4609" spans="4:4">
      <c r="D4609" s="340"/>
    </row>
    <row r="4610" spans="4:4">
      <c r="D4610" s="340"/>
    </row>
    <row r="4611" spans="4:4">
      <c r="D4611" s="340"/>
    </row>
    <row r="4612" spans="4:4">
      <c r="D4612" s="340"/>
    </row>
    <row r="4613" spans="4:4">
      <c r="D4613" s="340"/>
    </row>
    <row r="4614" spans="4:4">
      <c r="D4614" s="340"/>
    </row>
    <row r="4615" spans="4:4">
      <c r="D4615" s="340"/>
    </row>
    <row r="4616" spans="4:4">
      <c r="D4616" s="340"/>
    </row>
    <row r="4617" spans="4:4">
      <c r="D4617" s="340"/>
    </row>
    <row r="4618" spans="4:4">
      <c r="D4618" s="340"/>
    </row>
    <row r="4619" spans="4:4">
      <c r="D4619" s="340"/>
    </row>
    <row r="4620" spans="4:4">
      <c r="D4620" s="340"/>
    </row>
    <row r="4621" spans="4:4">
      <c r="D4621" s="340"/>
    </row>
    <row r="4622" spans="4:4">
      <c r="D4622" s="340"/>
    </row>
    <row r="4623" spans="4:4">
      <c r="D4623" s="340"/>
    </row>
    <row r="4624" spans="4:4">
      <c r="D4624" s="340"/>
    </row>
    <row r="4625" spans="4:4">
      <c r="D4625" s="340"/>
    </row>
    <row r="4626" spans="4:4">
      <c r="D4626" s="340"/>
    </row>
    <row r="4627" spans="4:4">
      <c r="D4627" s="340"/>
    </row>
    <row r="4628" spans="4:4">
      <c r="D4628" s="340"/>
    </row>
    <row r="4629" spans="4:4">
      <c r="D4629" s="340"/>
    </row>
    <row r="4630" spans="4:4">
      <c r="D4630" s="340"/>
    </row>
    <row r="4631" spans="4:4">
      <c r="D4631" s="340"/>
    </row>
    <row r="4632" spans="4:4">
      <c r="D4632" s="340"/>
    </row>
    <row r="4633" spans="4:4">
      <c r="D4633" s="340"/>
    </row>
    <row r="4634" spans="4:4">
      <c r="D4634" s="340"/>
    </row>
    <row r="4635" spans="4:4">
      <c r="D4635" s="340"/>
    </row>
    <row r="4636" spans="4:4">
      <c r="D4636" s="340"/>
    </row>
    <row r="4637" spans="4:4">
      <c r="D4637" s="340"/>
    </row>
    <row r="4638" spans="4:4">
      <c r="D4638" s="340"/>
    </row>
    <row r="4639" spans="4:4">
      <c r="D4639" s="340"/>
    </row>
    <row r="4640" spans="4:4">
      <c r="D4640" s="340"/>
    </row>
    <row r="4641" spans="4:4">
      <c r="D4641" s="340"/>
    </row>
    <row r="4642" spans="4:4">
      <c r="D4642" s="340"/>
    </row>
    <row r="4643" spans="4:4">
      <c r="D4643" s="340"/>
    </row>
    <row r="4644" spans="4:4">
      <c r="D4644" s="340"/>
    </row>
    <row r="4645" spans="4:4">
      <c r="D4645" s="340"/>
    </row>
    <row r="4646" spans="4:4">
      <c r="D4646" s="340"/>
    </row>
    <row r="4647" spans="4:4">
      <c r="D4647" s="340"/>
    </row>
    <row r="4648" spans="4:4">
      <c r="D4648" s="340"/>
    </row>
    <row r="4649" spans="4:4">
      <c r="D4649" s="340"/>
    </row>
    <row r="4650" spans="4:4">
      <c r="D4650" s="340"/>
    </row>
    <row r="4651" spans="4:4">
      <c r="D4651" s="340"/>
    </row>
    <row r="4652" spans="4:4">
      <c r="D4652" s="340"/>
    </row>
    <row r="4653" spans="4:4">
      <c r="D4653" s="340"/>
    </row>
    <row r="4654" spans="4:4">
      <c r="D4654" s="340"/>
    </row>
    <row r="4655" spans="4:4">
      <c r="D4655" s="340"/>
    </row>
    <row r="4656" spans="4:4">
      <c r="D4656" s="340"/>
    </row>
    <row r="4657" spans="4:4">
      <c r="D4657" s="340"/>
    </row>
    <row r="4658" spans="4:4">
      <c r="D4658" s="340"/>
    </row>
    <row r="4659" spans="4:4">
      <c r="D4659" s="340"/>
    </row>
    <row r="4660" spans="4:4">
      <c r="D4660" s="340"/>
    </row>
    <row r="4661" spans="4:4">
      <c r="D4661" s="340"/>
    </row>
    <row r="4662" spans="4:4">
      <c r="D4662" s="340"/>
    </row>
    <row r="4663" spans="4:4">
      <c r="D4663" s="340"/>
    </row>
    <row r="4664" spans="4:4">
      <c r="D4664" s="340"/>
    </row>
    <row r="4665" spans="4:4">
      <c r="D4665" s="340"/>
    </row>
    <row r="4666" spans="4:4">
      <c r="D4666" s="340"/>
    </row>
    <row r="4667" spans="4:4">
      <c r="D4667" s="340"/>
    </row>
    <row r="4668" spans="4:4">
      <c r="D4668" s="340"/>
    </row>
    <row r="4669" spans="4:4">
      <c r="D4669" s="340"/>
    </row>
    <row r="4670" spans="4:4">
      <c r="D4670" s="340"/>
    </row>
    <row r="4671" spans="4:4">
      <c r="D4671" s="340"/>
    </row>
    <row r="4672" spans="4:4">
      <c r="D4672" s="340"/>
    </row>
    <row r="4673" spans="4:4">
      <c r="D4673" s="340"/>
    </row>
    <row r="4674" spans="4:4">
      <c r="D4674" s="340"/>
    </row>
    <row r="4675" spans="4:4">
      <c r="D4675" s="340"/>
    </row>
    <row r="4676" spans="4:4">
      <c r="D4676" s="340"/>
    </row>
    <row r="4677" spans="4:4">
      <c r="D4677" s="340"/>
    </row>
    <row r="4678" spans="4:4">
      <c r="D4678" s="340"/>
    </row>
    <row r="4679" spans="4:4">
      <c r="D4679" s="340"/>
    </row>
    <row r="4680" spans="4:4">
      <c r="D4680" s="340"/>
    </row>
    <row r="4681" spans="4:4">
      <c r="D4681" s="340"/>
    </row>
    <row r="4682" spans="4:4">
      <c r="D4682" s="340"/>
    </row>
    <row r="4683" spans="4:4">
      <c r="D4683" s="340"/>
    </row>
    <row r="4684" spans="4:4">
      <c r="D4684" s="340"/>
    </row>
    <row r="4685" spans="4:4">
      <c r="D4685" s="340"/>
    </row>
    <row r="4686" spans="4:4">
      <c r="D4686" s="340"/>
    </row>
    <row r="4687" spans="4:4">
      <c r="D4687" s="340"/>
    </row>
    <row r="4688" spans="4:4">
      <c r="D4688" s="340"/>
    </row>
    <row r="4689" spans="4:4">
      <c r="D4689" s="340"/>
    </row>
    <row r="4690" spans="4:4">
      <c r="D4690" s="340"/>
    </row>
    <row r="4691" spans="4:4">
      <c r="D4691" s="340"/>
    </row>
    <row r="4692" spans="4:4">
      <c r="D4692" s="340"/>
    </row>
    <row r="4693" spans="4:4">
      <c r="D4693" s="340"/>
    </row>
    <row r="4694" spans="4:4">
      <c r="D4694" s="340"/>
    </row>
    <row r="4695" spans="4:4">
      <c r="D4695" s="340"/>
    </row>
    <row r="4696" spans="4:4">
      <c r="D4696" s="340"/>
    </row>
    <row r="4697" spans="4:4">
      <c r="D4697" s="340"/>
    </row>
    <row r="4698" spans="4:4">
      <c r="D4698" s="340"/>
    </row>
    <row r="4699" spans="4:4">
      <c r="D4699" s="340"/>
    </row>
    <row r="4700" spans="4:4">
      <c r="D4700" s="340"/>
    </row>
    <row r="4701" spans="4:4">
      <c r="D4701" s="340"/>
    </row>
    <row r="4702" spans="4:4">
      <c r="D4702" s="340"/>
    </row>
    <row r="4703" spans="4:4">
      <c r="D4703" s="340"/>
    </row>
    <row r="4704" spans="4:4">
      <c r="D4704" s="340"/>
    </row>
    <row r="4705" spans="4:4">
      <c r="D4705" s="340"/>
    </row>
    <row r="4706" spans="4:4">
      <c r="D4706" s="340"/>
    </row>
    <row r="4707" spans="4:4">
      <c r="D4707" s="340"/>
    </row>
    <row r="4708" spans="4:4">
      <c r="D4708" s="340"/>
    </row>
    <row r="4709" spans="4:4">
      <c r="D4709" s="340"/>
    </row>
    <row r="4710" spans="4:4">
      <c r="D4710" s="340"/>
    </row>
    <row r="4711" spans="4:4">
      <c r="D4711" s="340"/>
    </row>
    <row r="4712" spans="4:4">
      <c r="D4712" s="340"/>
    </row>
    <row r="4713" spans="4:4">
      <c r="D4713" s="340"/>
    </row>
    <row r="4714" spans="4:4">
      <c r="D4714" s="340"/>
    </row>
    <row r="4715" spans="4:4">
      <c r="D4715" s="340"/>
    </row>
    <row r="4716" spans="4:4">
      <c r="D4716" s="340"/>
    </row>
    <row r="4717" spans="4:4">
      <c r="D4717" s="340"/>
    </row>
    <row r="4718" spans="4:4">
      <c r="D4718" s="340"/>
    </row>
    <row r="4719" spans="4:4">
      <c r="D4719" s="340"/>
    </row>
    <row r="4720" spans="4:4">
      <c r="D4720" s="340"/>
    </row>
    <row r="4721" spans="4:4">
      <c r="D4721" s="340"/>
    </row>
    <row r="4722" spans="4:4">
      <c r="D4722" s="340"/>
    </row>
    <row r="4723" spans="4:4">
      <c r="D4723" s="340"/>
    </row>
    <row r="4724" spans="4:4">
      <c r="D4724" s="340"/>
    </row>
    <row r="4725" spans="4:4">
      <c r="D4725" s="340"/>
    </row>
    <row r="4726" spans="4:4">
      <c r="D4726" s="340"/>
    </row>
    <row r="4727" spans="4:4">
      <c r="D4727" s="340"/>
    </row>
    <row r="4728" spans="4:4">
      <c r="D4728" s="340"/>
    </row>
    <row r="4729" spans="4:4">
      <c r="D4729" s="340"/>
    </row>
    <row r="4730" spans="4:4">
      <c r="D4730" s="340"/>
    </row>
    <row r="4731" spans="4:4">
      <c r="D4731" s="340"/>
    </row>
    <row r="4732" spans="4:4">
      <c r="D4732" s="340"/>
    </row>
    <row r="4733" spans="4:4">
      <c r="D4733" s="340"/>
    </row>
    <row r="4734" spans="4:4">
      <c r="D4734" s="340"/>
    </row>
    <row r="4735" spans="4:4">
      <c r="D4735" s="340"/>
    </row>
    <row r="4736" spans="4:4">
      <c r="D4736" s="340"/>
    </row>
    <row r="4737" spans="4:4">
      <c r="D4737" s="340"/>
    </row>
    <row r="4738" spans="4:4">
      <c r="D4738" s="340"/>
    </row>
    <row r="4739" spans="4:4">
      <c r="D4739" s="340"/>
    </row>
    <row r="4740" spans="4:4">
      <c r="D4740" s="340"/>
    </row>
    <row r="4741" spans="4:4">
      <c r="D4741" s="340"/>
    </row>
    <row r="4742" spans="4:4">
      <c r="D4742" s="340"/>
    </row>
    <row r="4743" spans="4:4">
      <c r="D4743" s="340"/>
    </row>
    <row r="4744" spans="4:4">
      <c r="D4744" s="340"/>
    </row>
    <row r="4745" spans="4:4">
      <c r="D4745" s="340"/>
    </row>
    <row r="4746" spans="4:4">
      <c r="D4746" s="340"/>
    </row>
    <row r="4747" spans="4:4">
      <c r="D4747" s="340"/>
    </row>
    <row r="4748" spans="4:4">
      <c r="D4748" s="340"/>
    </row>
    <row r="4749" spans="4:4">
      <c r="D4749" s="340"/>
    </row>
    <row r="4750" spans="4:4">
      <c r="D4750" s="340"/>
    </row>
    <row r="4751" spans="4:4">
      <c r="D4751" s="340"/>
    </row>
    <row r="4752" spans="4:4">
      <c r="D4752" s="340"/>
    </row>
    <row r="4753" spans="4:4">
      <c r="D4753" s="340"/>
    </row>
    <row r="4754" spans="4:4">
      <c r="D4754" s="340"/>
    </row>
    <row r="4755" spans="4:4">
      <c r="D4755" s="340"/>
    </row>
    <row r="4756" spans="4:4">
      <c r="D4756" s="340"/>
    </row>
    <row r="4757" spans="4:4">
      <c r="D4757" s="340"/>
    </row>
    <row r="4758" spans="4:4">
      <c r="D4758" s="340"/>
    </row>
    <row r="4759" spans="4:4">
      <c r="D4759" s="340"/>
    </row>
    <row r="4760" spans="4:4">
      <c r="D4760" s="340"/>
    </row>
    <row r="4761" spans="4:4">
      <c r="D4761" s="340"/>
    </row>
    <row r="4762" spans="4:4">
      <c r="D4762" s="340"/>
    </row>
    <row r="4763" spans="4:4">
      <c r="D4763" s="340"/>
    </row>
    <row r="4764" spans="4:4">
      <c r="D4764" s="340"/>
    </row>
    <row r="4765" spans="4:4">
      <c r="D4765" s="340"/>
    </row>
    <row r="4766" spans="4:4">
      <c r="D4766" s="340"/>
    </row>
    <row r="4767" spans="4:4">
      <c r="D4767" s="340"/>
    </row>
    <row r="4768" spans="4:4">
      <c r="D4768" s="340"/>
    </row>
    <row r="4769" spans="4:4">
      <c r="D4769" s="340"/>
    </row>
    <row r="4770" spans="4:4">
      <c r="D4770" s="340"/>
    </row>
    <row r="4771" spans="4:4">
      <c r="D4771" s="340"/>
    </row>
    <row r="4772" spans="4:4">
      <c r="D4772" s="340"/>
    </row>
    <row r="4773" spans="4:4">
      <c r="D4773" s="340"/>
    </row>
    <row r="4774" spans="4:4">
      <c r="D4774" s="340"/>
    </row>
    <row r="4775" spans="4:4">
      <c r="D4775" s="340"/>
    </row>
    <row r="4776" spans="4:4">
      <c r="D4776" s="340"/>
    </row>
    <row r="4777" spans="4:4">
      <c r="D4777" s="340"/>
    </row>
    <row r="4778" spans="4:4">
      <c r="D4778" s="340"/>
    </row>
    <row r="4779" spans="4:4">
      <c r="D4779" s="340"/>
    </row>
    <row r="4780" spans="4:4">
      <c r="D4780" s="340"/>
    </row>
    <row r="4781" spans="4:4">
      <c r="D4781" s="340"/>
    </row>
    <row r="4782" spans="4:4">
      <c r="D4782" s="340"/>
    </row>
    <row r="4783" spans="4:4">
      <c r="D4783" s="340"/>
    </row>
    <row r="4784" spans="4:4">
      <c r="D4784" s="340"/>
    </row>
    <row r="4785" spans="4:4">
      <c r="D4785" s="340"/>
    </row>
    <row r="4786" spans="4:4">
      <c r="D4786" s="340"/>
    </row>
    <row r="4787" spans="4:4">
      <c r="D4787" s="340"/>
    </row>
    <row r="4788" spans="4:4">
      <c r="D4788" s="340"/>
    </row>
    <row r="4789" spans="4:4">
      <c r="D4789" s="340"/>
    </row>
    <row r="4790" spans="4:4">
      <c r="D4790" s="340"/>
    </row>
    <row r="4791" spans="4:4">
      <c r="D4791" s="340"/>
    </row>
    <row r="4792" spans="4:4">
      <c r="D4792" s="340"/>
    </row>
    <row r="4793" spans="4:4">
      <c r="D4793" s="340"/>
    </row>
    <row r="4794" spans="4:4">
      <c r="D4794" s="340"/>
    </row>
    <row r="4795" spans="4:4">
      <c r="D4795" s="340"/>
    </row>
    <row r="4796" spans="4:4">
      <c r="D4796" s="340"/>
    </row>
    <row r="4797" spans="4:4">
      <c r="D4797" s="340"/>
    </row>
    <row r="4798" spans="4:4">
      <c r="D4798" s="340"/>
    </row>
    <row r="4799" spans="4:4">
      <c r="D4799" s="340"/>
    </row>
    <row r="4800" spans="4:4">
      <c r="D4800" s="340"/>
    </row>
    <row r="4801" spans="4:4">
      <c r="D4801" s="340"/>
    </row>
    <row r="4802" spans="4:4">
      <c r="D4802" s="340"/>
    </row>
    <row r="4803" spans="4:4">
      <c r="D4803" s="340"/>
    </row>
    <row r="4804" spans="4:4">
      <c r="D4804" s="340"/>
    </row>
    <row r="4805" spans="4:4">
      <c r="D4805" s="340"/>
    </row>
    <row r="4806" spans="4:4">
      <c r="D4806" s="340"/>
    </row>
    <row r="4807" spans="4:4">
      <c r="D4807" s="340"/>
    </row>
    <row r="4808" spans="4:4">
      <c r="D4808" s="340"/>
    </row>
    <row r="4809" spans="4:4">
      <c r="D4809" s="340"/>
    </row>
    <row r="4810" spans="4:4">
      <c r="D4810" s="340"/>
    </row>
    <row r="4811" spans="4:4">
      <c r="D4811" s="340"/>
    </row>
    <row r="4812" spans="4:4">
      <c r="D4812" s="340"/>
    </row>
    <row r="4813" spans="4:4">
      <c r="D4813" s="340"/>
    </row>
    <row r="4814" spans="4:4">
      <c r="D4814" s="340"/>
    </row>
    <row r="4815" spans="4:4">
      <c r="D4815" s="340"/>
    </row>
    <row r="4816" spans="4:4">
      <c r="D4816" s="340"/>
    </row>
    <row r="4817" spans="4:4">
      <c r="D4817" s="340"/>
    </row>
    <row r="4818" spans="4:4">
      <c r="D4818" s="340"/>
    </row>
    <row r="4819" spans="4:4">
      <c r="D4819" s="340"/>
    </row>
    <row r="4820" spans="4:4">
      <c r="D4820" s="340"/>
    </row>
    <row r="4821" spans="4:4">
      <c r="D4821" s="340"/>
    </row>
    <row r="4822" spans="4:4">
      <c r="D4822" s="340"/>
    </row>
    <row r="4823" spans="4:4">
      <c r="D4823" s="340"/>
    </row>
    <row r="4824" spans="4:4">
      <c r="D4824" s="340"/>
    </row>
    <row r="4825" spans="4:4">
      <c r="D4825" s="340"/>
    </row>
    <row r="4826" spans="4:4">
      <c r="D4826" s="340"/>
    </row>
    <row r="4827" spans="4:4">
      <c r="D4827" s="340"/>
    </row>
    <row r="4828" spans="4:4">
      <c r="D4828" s="340"/>
    </row>
    <row r="4829" spans="4:4">
      <c r="D4829" s="340"/>
    </row>
    <row r="4830" spans="4:4">
      <c r="D4830" s="340"/>
    </row>
    <row r="4831" spans="4:4">
      <c r="D4831" s="340"/>
    </row>
    <row r="4832" spans="4:4">
      <c r="D4832" s="340"/>
    </row>
    <row r="4833" spans="4:4">
      <c r="D4833" s="340"/>
    </row>
    <row r="4834" spans="4:4">
      <c r="D4834" s="340"/>
    </row>
    <row r="4835" spans="4:4">
      <c r="D4835" s="340"/>
    </row>
    <row r="4836" spans="4:4">
      <c r="D4836" s="340"/>
    </row>
    <row r="4837" spans="4:4">
      <c r="D4837" s="340"/>
    </row>
    <row r="4838" spans="4:4">
      <c r="D4838" s="340"/>
    </row>
    <row r="4839" spans="4:4">
      <c r="D4839" s="340"/>
    </row>
    <row r="4840" spans="4:4">
      <c r="D4840" s="340"/>
    </row>
    <row r="4841" spans="4:4">
      <c r="D4841" s="340"/>
    </row>
    <row r="4842" spans="4:4">
      <c r="D4842" s="340"/>
    </row>
    <row r="4843" spans="4:4">
      <c r="D4843" s="340"/>
    </row>
    <row r="4844" spans="4:4">
      <c r="D4844" s="340"/>
    </row>
    <row r="4845" spans="4:4">
      <c r="D4845" s="340"/>
    </row>
    <row r="4846" spans="4:4">
      <c r="D4846" s="340"/>
    </row>
    <row r="4847" spans="4:4">
      <c r="D4847" s="340"/>
    </row>
    <row r="4848" spans="4:4">
      <c r="D4848" s="340"/>
    </row>
    <row r="4849" spans="4:4">
      <c r="D4849" s="340"/>
    </row>
    <row r="4850" spans="4:4">
      <c r="D4850" s="340"/>
    </row>
    <row r="4851" spans="4:4">
      <c r="D4851" s="340"/>
    </row>
    <row r="4852" spans="4:4">
      <c r="D4852" s="340"/>
    </row>
    <row r="4853" spans="4:4">
      <c r="D4853" s="340"/>
    </row>
    <row r="4854" spans="4:4">
      <c r="D4854" s="340"/>
    </row>
    <row r="4855" spans="4:4">
      <c r="D4855" s="340"/>
    </row>
    <row r="4856" spans="4:4">
      <c r="D4856" s="340"/>
    </row>
    <row r="4857" spans="4:4">
      <c r="D4857" s="340"/>
    </row>
    <row r="4858" spans="4:4">
      <c r="D4858" s="340"/>
    </row>
    <row r="4859" spans="4:4">
      <c r="D4859" s="340"/>
    </row>
    <row r="4860" spans="4:4">
      <c r="D4860" s="340"/>
    </row>
    <row r="4861" spans="4:4">
      <c r="D4861" s="340"/>
    </row>
    <row r="4862" spans="4:4">
      <c r="D4862" s="340"/>
    </row>
    <row r="4863" spans="4:4">
      <c r="D4863" s="340"/>
    </row>
    <row r="4864" spans="4:4">
      <c r="D4864" s="340"/>
    </row>
    <row r="4865" spans="4:4">
      <c r="D4865" s="340"/>
    </row>
    <row r="4866" spans="4:4">
      <c r="D4866" s="340"/>
    </row>
    <row r="4867" spans="4:4">
      <c r="D4867" s="340"/>
    </row>
    <row r="4868" spans="4:4">
      <c r="D4868" s="340"/>
    </row>
    <row r="4869" spans="4:4">
      <c r="D4869" s="340"/>
    </row>
    <row r="4870" spans="4:4">
      <c r="D4870" s="340"/>
    </row>
    <row r="4871" spans="4:4">
      <c r="D4871" s="340"/>
    </row>
    <row r="4872" spans="4:4">
      <c r="D4872" s="340"/>
    </row>
    <row r="4873" spans="4:4">
      <c r="D4873" s="340"/>
    </row>
    <row r="4874" spans="4:4">
      <c r="D4874" s="340"/>
    </row>
    <row r="4875" spans="4:4">
      <c r="D4875" s="340"/>
    </row>
    <row r="4876" spans="4:4">
      <c r="D4876" s="340"/>
    </row>
    <row r="4877" spans="4:4">
      <c r="D4877" s="340"/>
    </row>
    <row r="4878" spans="4:4">
      <c r="D4878" s="340"/>
    </row>
    <row r="4879" spans="4:4">
      <c r="D4879" s="340"/>
    </row>
    <row r="4880" spans="4:4">
      <c r="D4880" s="340"/>
    </row>
    <row r="4881" spans="4:4">
      <c r="D4881" s="340"/>
    </row>
    <row r="4882" spans="4:4">
      <c r="D4882" s="340"/>
    </row>
    <row r="4883" spans="4:4">
      <c r="D4883" s="340"/>
    </row>
    <row r="4884" spans="4:4">
      <c r="D4884" s="340"/>
    </row>
    <row r="4885" spans="4:4">
      <c r="D4885" s="340"/>
    </row>
    <row r="4886" spans="4:4">
      <c r="D4886" s="340"/>
    </row>
    <row r="4887" spans="4:4">
      <c r="D4887" s="340"/>
    </row>
    <row r="4888" spans="4:4">
      <c r="D4888" s="340"/>
    </row>
    <row r="4889" spans="4:4">
      <c r="D4889" s="340"/>
    </row>
    <row r="4890" spans="4:4">
      <c r="D4890" s="340"/>
    </row>
    <row r="4891" spans="4:4">
      <c r="D4891" s="340"/>
    </row>
    <row r="4892" spans="4:4">
      <c r="D4892" s="340"/>
    </row>
    <row r="4893" spans="4:4">
      <c r="D4893" s="340"/>
    </row>
    <row r="4894" spans="4:4">
      <c r="D4894" s="340"/>
    </row>
    <row r="4895" spans="4:4">
      <c r="D4895" s="340"/>
    </row>
    <row r="4896" spans="4:4">
      <c r="D4896" s="340"/>
    </row>
    <row r="4897" spans="4:4">
      <c r="D4897" s="340"/>
    </row>
    <row r="4898" spans="4:4">
      <c r="D4898" s="340"/>
    </row>
    <row r="4899" spans="4:4">
      <c r="D4899" s="340"/>
    </row>
    <row r="4900" spans="4:4">
      <c r="D4900" s="340"/>
    </row>
    <row r="4901" spans="4:4">
      <c r="D4901" s="340"/>
    </row>
    <row r="4902" spans="4:4">
      <c r="D4902" s="340"/>
    </row>
    <row r="4903" spans="4:4">
      <c r="D4903" s="340"/>
    </row>
    <row r="4904" spans="4:4">
      <c r="D4904" s="340"/>
    </row>
    <row r="4905" spans="4:4">
      <c r="D4905" s="340"/>
    </row>
    <row r="4906" spans="4:4">
      <c r="D4906" s="340"/>
    </row>
    <row r="4907" spans="4:4">
      <c r="D4907" s="340"/>
    </row>
    <row r="4908" spans="4:4">
      <c r="D4908" s="340"/>
    </row>
    <row r="4909" spans="4:4">
      <c r="D4909" s="340"/>
    </row>
    <row r="4910" spans="4:4">
      <c r="D4910" s="340"/>
    </row>
    <row r="4911" spans="4:4">
      <c r="D4911" s="340"/>
    </row>
    <row r="4912" spans="4:4">
      <c r="D4912" s="340"/>
    </row>
    <row r="4913" spans="4:4">
      <c r="D4913" s="340"/>
    </row>
    <row r="4914" spans="4:4">
      <c r="D4914" s="340"/>
    </row>
    <row r="4915" spans="4:4">
      <c r="D4915" s="340"/>
    </row>
    <row r="4916" spans="4:4">
      <c r="D4916" s="340"/>
    </row>
    <row r="4917" spans="4:4">
      <c r="D4917" s="340"/>
    </row>
    <row r="4918" spans="4:4">
      <c r="D4918" s="340"/>
    </row>
    <row r="4919" spans="4:4">
      <c r="D4919" s="340"/>
    </row>
    <row r="4920" spans="4:4">
      <c r="D4920" s="340"/>
    </row>
    <row r="4921" spans="4:4">
      <c r="D4921" s="340"/>
    </row>
    <row r="4922" spans="4:4">
      <c r="D4922" s="340"/>
    </row>
    <row r="4923" spans="4:4">
      <c r="D4923" s="340"/>
    </row>
    <row r="4924" spans="4:4">
      <c r="D4924" s="340"/>
    </row>
    <row r="4925" spans="4:4">
      <c r="D4925" s="340"/>
    </row>
    <row r="4926" spans="4:4">
      <c r="D4926" s="340"/>
    </row>
    <row r="4927" spans="4:4">
      <c r="D4927" s="340"/>
    </row>
    <row r="4928" spans="4:4">
      <c r="D4928" s="340"/>
    </row>
    <row r="4929" spans="4:4">
      <c r="D4929" s="340"/>
    </row>
    <row r="4930" spans="4:4">
      <c r="D4930" s="340"/>
    </row>
    <row r="4931" spans="4:4">
      <c r="D4931" s="340"/>
    </row>
    <row r="4932" spans="4:4">
      <c r="D4932" s="340"/>
    </row>
    <row r="4933" spans="4:4">
      <c r="D4933" s="340"/>
    </row>
    <row r="4934" spans="4:4">
      <c r="D4934" s="340"/>
    </row>
    <row r="4935" spans="4:4">
      <c r="D4935" s="340"/>
    </row>
    <row r="4936" spans="4:4">
      <c r="D4936" s="340"/>
    </row>
    <row r="4937" spans="4:4">
      <c r="D4937" s="340"/>
    </row>
    <row r="4938" spans="4:4">
      <c r="D4938" s="340"/>
    </row>
    <row r="4939" spans="4:4">
      <c r="D4939" s="340"/>
    </row>
    <row r="4940" spans="4:4">
      <c r="D4940" s="340"/>
    </row>
    <row r="4941" spans="4:4">
      <c r="D4941" s="340"/>
    </row>
    <row r="4942" spans="4:4">
      <c r="D4942" s="340"/>
    </row>
    <row r="4943" spans="4:4">
      <c r="D4943" s="340"/>
    </row>
    <row r="4944" spans="4:4">
      <c r="D4944" s="340"/>
    </row>
    <row r="4945" spans="4:4">
      <c r="D4945" s="340"/>
    </row>
    <row r="4946" spans="4:4">
      <c r="D4946" s="340"/>
    </row>
    <row r="4947" spans="4:4">
      <c r="D4947" s="340"/>
    </row>
    <row r="4948" spans="4:4">
      <c r="D4948" s="340"/>
    </row>
    <row r="4949" spans="4:4">
      <c r="D4949" s="340"/>
    </row>
    <row r="4950" spans="4:4">
      <c r="D4950" s="340"/>
    </row>
    <row r="4951" spans="4:4">
      <c r="D4951" s="340"/>
    </row>
    <row r="4952" spans="4:4">
      <c r="D4952" s="340"/>
    </row>
    <row r="4953" spans="4:4">
      <c r="D4953" s="340"/>
    </row>
    <row r="4954" spans="4:4">
      <c r="D4954" s="340"/>
    </row>
    <row r="4955" spans="4:4">
      <c r="D4955" s="340"/>
    </row>
    <row r="4956" spans="4:4">
      <c r="D4956" s="340"/>
    </row>
    <row r="4957" spans="4:4">
      <c r="D4957" s="340"/>
    </row>
    <row r="4958" spans="4:4">
      <c r="D4958" s="340"/>
    </row>
    <row r="4959" spans="4:4">
      <c r="D4959" s="340"/>
    </row>
    <row r="4960" spans="4:4">
      <c r="D4960" s="340"/>
    </row>
    <row r="4961" spans="4:4">
      <c r="D4961" s="340"/>
    </row>
    <row r="4962" spans="4:4">
      <c r="D4962" s="340"/>
    </row>
    <row r="4963" spans="4:4">
      <c r="D4963" s="340"/>
    </row>
    <row r="4964" spans="4:4">
      <c r="D4964" s="340"/>
    </row>
    <row r="4965" spans="4:4">
      <c r="D4965" s="340"/>
    </row>
    <row r="4966" spans="4:4">
      <c r="D4966" s="340"/>
    </row>
    <row r="4967" spans="4:4">
      <c r="D4967" s="340"/>
    </row>
    <row r="4968" spans="4:4">
      <c r="D4968" s="340"/>
    </row>
    <row r="4969" spans="4:4">
      <c r="D4969" s="340"/>
    </row>
    <row r="4970" spans="4:4">
      <c r="D4970" s="340"/>
    </row>
    <row r="4971" spans="4:4">
      <c r="D4971" s="340"/>
    </row>
    <row r="4972" spans="4:4">
      <c r="D4972" s="340"/>
    </row>
    <row r="4973" spans="4:4">
      <c r="D4973" s="340"/>
    </row>
    <row r="4974" spans="4:4">
      <c r="D4974" s="340"/>
    </row>
    <row r="4975" spans="4:4">
      <c r="D4975" s="340"/>
    </row>
    <row r="4976" spans="4:4">
      <c r="D4976" s="340"/>
    </row>
    <row r="4977" spans="4:4">
      <c r="D4977" s="340"/>
    </row>
    <row r="4978" spans="4:4">
      <c r="D4978" s="340"/>
    </row>
    <row r="4979" spans="4:4">
      <c r="D4979" s="340"/>
    </row>
    <row r="4980" spans="4:4">
      <c r="D4980" s="340"/>
    </row>
    <row r="4981" spans="4:4">
      <c r="D4981" s="340"/>
    </row>
    <row r="4982" spans="4:4">
      <c r="D4982" s="340"/>
    </row>
  </sheetData>
  <mergeCells count="7">
    <mergeCell ref="A40:K53"/>
    <mergeCell ref="A1:G1"/>
    <mergeCell ref="C2:K2"/>
    <mergeCell ref="C3:K3"/>
    <mergeCell ref="C4:K4"/>
    <mergeCell ref="A36:F36"/>
    <mergeCell ref="A38:C3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B2:BM170"/>
  <sheetViews>
    <sheetView showGridLines="0" workbookViewId="0">
      <selection activeCell="H165" sqref="H165:H169"/>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594" t="s">
        <v>5</v>
      </c>
      <c r="M2" s="595"/>
      <c r="N2" s="595"/>
      <c r="O2" s="595"/>
      <c r="P2" s="595"/>
      <c r="Q2" s="595"/>
      <c r="R2" s="595"/>
      <c r="S2" s="595"/>
      <c r="T2" s="595"/>
      <c r="U2" s="595"/>
      <c r="V2" s="595"/>
      <c r="AT2" s="17" t="s">
        <v>99</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29" t="str">
        <f>'Rekapitulace stavby'!K6</f>
        <v>Tělocvična v ulici Jívanská - revize 06</v>
      </c>
      <c r="F7" s="630"/>
      <c r="G7" s="630"/>
      <c r="H7" s="630"/>
      <c r="L7" s="20"/>
    </row>
    <row r="8" spans="2:46" s="1" customFormat="1" ht="12" customHeight="1">
      <c r="B8" s="29"/>
      <c r="D8" s="26" t="s">
        <v>101</v>
      </c>
      <c r="L8" s="29"/>
    </row>
    <row r="9" spans="2:46" s="1" customFormat="1" ht="16.5" customHeight="1">
      <c r="B9" s="29"/>
      <c r="E9" s="619" t="s">
        <v>3966</v>
      </c>
      <c r="F9" s="628"/>
      <c r="G9" s="628"/>
      <c r="H9" s="628"/>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44932</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03" t="str">
        <f>'Rekapitulace stavby'!E14</f>
        <v/>
      </c>
      <c r="F18" s="603"/>
      <c r="G18" s="603"/>
      <c r="H18" s="603"/>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05" t="s">
        <v>1</v>
      </c>
      <c r="F27" s="605"/>
      <c r="G27" s="605"/>
      <c r="H27" s="605"/>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ROUND(J128,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ROUND((SUM(BE128:BE169)),  2)</f>
        <v>0</v>
      </c>
      <c r="I33" s="89">
        <v>0.21</v>
      </c>
      <c r="J33" s="88">
        <f>ROUND(((SUM(BE128:BE169))*I33),  2)</f>
        <v>0</v>
      </c>
      <c r="L33" s="29"/>
    </row>
    <row r="34" spans="2:12" s="1" customFormat="1" ht="14.4" customHeight="1">
      <c r="B34" s="29"/>
      <c r="E34" s="26" t="s">
        <v>37</v>
      </c>
      <c r="F34" s="88">
        <f>ROUND((SUM(BF128:BF169)),  2)</f>
        <v>0</v>
      </c>
      <c r="I34" s="89">
        <v>0.15</v>
      </c>
      <c r="J34" s="88">
        <f>ROUND(((SUM(BF128:BF169))*I34),  2)</f>
        <v>0</v>
      </c>
      <c r="L34" s="29"/>
    </row>
    <row r="35" spans="2:12" s="1" customFormat="1" ht="14.4" hidden="1" customHeight="1">
      <c r="B35" s="29"/>
      <c r="E35" s="26" t="s">
        <v>38</v>
      </c>
      <c r="F35" s="88">
        <f>ROUND((SUM(BG128:BG169)),  2)</f>
        <v>0</v>
      </c>
      <c r="I35" s="89">
        <v>0.21</v>
      </c>
      <c r="J35" s="88">
        <f>0</f>
        <v>0</v>
      </c>
      <c r="L35" s="29"/>
    </row>
    <row r="36" spans="2:12" s="1" customFormat="1" ht="14.4" hidden="1" customHeight="1">
      <c r="B36" s="29"/>
      <c r="E36" s="26" t="s">
        <v>39</v>
      </c>
      <c r="F36" s="88">
        <f>ROUND((SUM(BH128:BH169)),  2)</f>
        <v>0</v>
      </c>
      <c r="I36" s="89">
        <v>0.15</v>
      </c>
      <c r="J36" s="88">
        <f>0</f>
        <v>0</v>
      </c>
      <c r="L36" s="29"/>
    </row>
    <row r="37" spans="2:12" s="1" customFormat="1" ht="14.4" hidden="1" customHeight="1">
      <c r="B37" s="29"/>
      <c r="E37" s="26" t="s">
        <v>40</v>
      </c>
      <c r="F37" s="88">
        <f>ROUND((SUM(BI128:BI169)),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29" t="str">
        <f>E7</f>
        <v>Tělocvična v ulici Jívanská - revize 06</v>
      </c>
      <c r="F85" s="630"/>
      <c r="G85" s="630"/>
      <c r="H85" s="630"/>
      <c r="L85" s="29"/>
    </row>
    <row r="86" spans="2:47" s="1" customFormat="1" ht="12" customHeight="1">
      <c r="B86" s="29"/>
      <c r="C86" s="26" t="s">
        <v>101</v>
      </c>
      <c r="L86" s="29"/>
    </row>
    <row r="87" spans="2:47" s="1" customFormat="1" ht="16.5" customHeight="1">
      <c r="B87" s="29"/>
      <c r="E87" s="619" t="str">
        <f>E9</f>
        <v>IO 05 - Přípojka plynu</v>
      </c>
      <c r="F87" s="628"/>
      <c r="G87" s="628"/>
      <c r="H87" s="628"/>
      <c r="L87" s="29"/>
    </row>
    <row r="88" spans="2:47" s="1" customFormat="1" ht="6.9" customHeight="1">
      <c r="B88" s="29"/>
      <c r="L88" s="29"/>
    </row>
    <row r="89" spans="2:47" s="1" customFormat="1" ht="12" customHeight="1">
      <c r="B89" s="29"/>
      <c r="C89" s="26" t="s">
        <v>17</v>
      </c>
      <c r="F89" s="24" t="str">
        <f>F12</f>
        <v>Praha - Horní Počernice</v>
      </c>
      <c r="I89" s="26" t="s">
        <v>19</v>
      </c>
      <c r="J89" s="49">
        <f>IF(J12="","",J12)</f>
        <v>44932</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J128</f>
        <v>0</v>
      </c>
      <c r="L96" s="29"/>
      <c r="AU96" s="17" t="s">
        <v>107</v>
      </c>
    </row>
    <row r="97" spans="2:12" s="8" customFormat="1" ht="24.9" customHeight="1">
      <c r="B97" s="101"/>
      <c r="D97" s="102" t="s">
        <v>108</v>
      </c>
      <c r="E97" s="103"/>
      <c r="F97" s="103"/>
      <c r="G97" s="103"/>
      <c r="H97" s="103"/>
      <c r="I97" s="103"/>
      <c r="J97" s="104">
        <f>J129</f>
        <v>0</v>
      </c>
      <c r="L97" s="101"/>
    </row>
    <row r="98" spans="2:12" s="9" customFormat="1" ht="19.95" customHeight="1">
      <c r="B98" s="105"/>
      <c r="D98" s="106" t="s">
        <v>109</v>
      </c>
      <c r="E98" s="107"/>
      <c r="F98" s="107"/>
      <c r="G98" s="107"/>
      <c r="H98" s="107"/>
      <c r="I98" s="107"/>
      <c r="J98" s="108">
        <f>J130</f>
        <v>0</v>
      </c>
      <c r="L98" s="105"/>
    </row>
    <row r="99" spans="2:12" s="9" customFormat="1" ht="19.95" customHeight="1">
      <c r="B99" s="105"/>
      <c r="D99" s="106" t="s">
        <v>111</v>
      </c>
      <c r="E99" s="107"/>
      <c r="F99" s="107"/>
      <c r="G99" s="107"/>
      <c r="H99" s="107"/>
      <c r="I99" s="107"/>
      <c r="J99" s="108">
        <f>J137</f>
        <v>0</v>
      </c>
      <c r="L99" s="105"/>
    </row>
    <row r="100" spans="2:12" s="9" customFormat="1" ht="19.95" customHeight="1">
      <c r="B100" s="105"/>
      <c r="D100" s="106" t="s">
        <v>3872</v>
      </c>
      <c r="E100" s="107"/>
      <c r="F100" s="107"/>
      <c r="G100" s="107"/>
      <c r="H100" s="107"/>
      <c r="I100" s="107"/>
      <c r="J100" s="108">
        <f>J146</f>
        <v>0</v>
      </c>
      <c r="L100" s="105"/>
    </row>
    <row r="101" spans="2:12" s="9" customFormat="1" ht="19.95" customHeight="1">
      <c r="B101" s="105"/>
      <c r="D101" s="106" t="s">
        <v>112</v>
      </c>
      <c r="E101" s="107"/>
      <c r="F101" s="107"/>
      <c r="G101" s="107"/>
      <c r="H101" s="107"/>
      <c r="I101" s="107"/>
      <c r="J101" s="108">
        <f>J148</f>
        <v>0</v>
      </c>
      <c r="L101" s="105"/>
    </row>
    <row r="102" spans="2:12" s="9" customFormat="1" ht="19.95" customHeight="1">
      <c r="B102" s="105"/>
      <c r="D102" s="106" t="s">
        <v>113</v>
      </c>
      <c r="E102" s="107"/>
      <c r="F102" s="107"/>
      <c r="G102" s="107"/>
      <c r="H102" s="107"/>
      <c r="I102" s="107"/>
      <c r="J102" s="108">
        <f>J150</f>
        <v>0</v>
      </c>
      <c r="L102" s="105"/>
    </row>
    <row r="103" spans="2:12" s="9" customFormat="1" ht="19.95" customHeight="1">
      <c r="B103" s="105"/>
      <c r="D103" s="106" t="s">
        <v>114</v>
      </c>
      <c r="E103" s="107"/>
      <c r="F103" s="107"/>
      <c r="G103" s="107"/>
      <c r="H103" s="107"/>
      <c r="I103" s="107"/>
      <c r="J103" s="108">
        <f>J159</f>
        <v>0</v>
      </c>
      <c r="L103" s="105"/>
    </row>
    <row r="104" spans="2:12" s="8" customFormat="1" ht="24.9" customHeight="1">
      <c r="B104" s="101"/>
      <c r="D104" s="102" t="s">
        <v>115</v>
      </c>
      <c r="E104" s="103"/>
      <c r="F104" s="103"/>
      <c r="G104" s="103"/>
      <c r="H104" s="103"/>
      <c r="I104" s="103"/>
      <c r="J104" s="104">
        <f>J161</f>
        <v>0</v>
      </c>
      <c r="L104" s="101"/>
    </row>
    <row r="105" spans="2:12" s="9" customFormat="1" ht="19.95" customHeight="1">
      <c r="B105" s="105"/>
      <c r="D105" s="106" t="s">
        <v>116</v>
      </c>
      <c r="E105" s="107"/>
      <c r="F105" s="107"/>
      <c r="G105" s="107"/>
      <c r="H105" s="107"/>
      <c r="I105" s="107"/>
      <c r="J105" s="108">
        <f>J162</f>
        <v>0</v>
      </c>
      <c r="L105" s="105"/>
    </row>
    <row r="106" spans="2:12" s="9" customFormat="1" ht="19.95" customHeight="1">
      <c r="B106" s="105"/>
      <c r="D106" s="106" t="s">
        <v>117</v>
      </c>
      <c r="E106" s="107"/>
      <c r="F106" s="107"/>
      <c r="G106" s="107"/>
      <c r="H106" s="107"/>
      <c r="I106" s="107"/>
      <c r="J106" s="108">
        <f>J164</f>
        <v>0</v>
      </c>
      <c r="L106" s="105"/>
    </row>
    <row r="107" spans="2:12" s="9" customFormat="1" ht="19.95" customHeight="1">
      <c r="B107" s="105"/>
      <c r="D107" s="106" t="s">
        <v>118</v>
      </c>
      <c r="E107" s="107"/>
      <c r="F107" s="107"/>
      <c r="G107" s="107"/>
      <c r="H107" s="107"/>
      <c r="I107" s="107"/>
      <c r="J107" s="108">
        <f>J166</f>
        <v>0</v>
      </c>
      <c r="L107" s="105"/>
    </row>
    <row r="108" spans="2:12" s="9" customFormat="1" ht="19.95" customHeight="1">
      <c r="B108" s="105"/>
      <c r="D108" s="106" t="s">
        <v>119</v>
      </c>
      <c r="E108" s="107"/>
      <c r="F108" s="107"/>
      <c r="G108" s="107"/>
      <c r="H108" s="107"/>
      <c r="I108" s="107"/>
      <c r="J108" s="108">
        <f>J168</f>
        <v>0</v>
      </c>
      <c r="L108" s="105"/>
    </row>
    <row r="109" spans="2:12" s="1" customFormat="1" ht="21.75" customHeight="1">
      <c r="B109" s="29"/>
      <c r="L109" s="29"/>
    </row>
    <row r="110" spans="2:12" s="1" customFormat="1" ht="6.9" customHeight="1">
      <c r="B110" s="41"/>
      <c r="C110" s="42"/>
      <c r="D110" s="42"/>
      <c r="E110" s="42"/>
      <c r="F110" s="42"/>
      <c r="G110" s="42"/>
      <c r="H110" s="42"/>
      <c r="I110" s="42"/>
      <c r="J110" s="42"/>
      <c r="K110" s="42"/>
      <c r="L110" s="29"/>
    </row>
    <row r="114" spans="2:63" s="1" customFormat="1" ht="6.9" customHeight="1">
      <c r="B114" s="43"/>
      <c r="C114" s="44"/>
      <c r="D114" s="44"/>
      <c r="E114" s="44"/>
      <c r="F114" s="44"/>
      <c r="G114" s="44"/>
      <c r="H114" s="44"/>
      <c r="I114" s="44"/>
      <c r="J114" s="44"/>
      <c r="K114" s="44"/>
      <c r="L114" s="29"/>
    </row>
    <row r="115" spans="2:63" s="1" customFormat="1" ht="24.9" customHeight="1">
      <c r="B115" s="29"/>
      <c r="C115" s="21" t="s">
        <v>120</v>
      </c>
      <c r="L115" s="29"/>
    </row>
    <row r="116" spans="2:63" s="1" customFormat="1" ht="6.9" customHeight="1">
      <c r="B116" s="29"/>
      <c r="L116" s="29"/>
    </row>
    <row r="117" spans="2:63" s="1" customFormat="1" ht="12" customHeight="1">
      <c r="B117" s="29"/>
      <c r="C117" s="26" t="s">
        <v>14</v>
      </c>
      <c r="L117" s="29"/>
    </row>
    <row r="118" spans="2:63" s="1" customFormat="1" ht="16.5" customHeight="1">
      <c r="B118" s="29"/>
      <c r="E118" s="629" t="str">
        <f>E7</f>
        <v>Tělocvična v ulici Jívanská - revize 06</v>
      </c>
      <c r="F118" s="630"/>
      <c r="G118" s="630"/>
      <c r="H118" s="630"/>
      <c r="L118" s="29"/>
    </row>
    <row r="119" spans="2:63" s="1" customFormat="1" ht="12" customHeight="1">
      <c r="B119" s="29"/>
      <c r="C119" s="26" t="s">
        <v>101</v>
      </c>
      <c r="L119" s="29"/>
    </row>
    <row r="120" spans="2:63" s="1" customFormat="1" ht="16.5" customHeight="1">
      <c r="B120" s="29"/>
      <c r="E120" s="619" t="str">
        <f>E9</f>
        <v>IO 05 - Přípojka plynu</v>
      </c>
      <c r="F120" s="628"/>
      <c r="G120" s="628"/>
      <c r="H120" s="628"/>
      <c r="L120" s="29"/>
    </row>
    <row r="121" spans="2:63" s="1" customFormat="1" ht="6.9" customHeight="1">
      <c r="B121" s="29"/>
      <c r="L121" s="29"/>
    </row>
    <row r="122" spans="2:63" s="1" customFormat="1" ht="12" customHeight="1">
      <c r="B122" s="29"/>
      <c r="C122" s="26" t="s">
        <v>17</v>
      </c>
      <c r="F122" s="24" t="str">
        <f>F12</f>
        <v>Praha - Horní Počernice</v>
      </c>
      <c r="I122" s="26" t="s">
        <v>19</v>
      </c>
      <c r="J122" s="49">
        <f>IF(J12="","",J12)</f>
        <v>44932</v>
      </c>
      <c r="L122" s="29"/>
    </row>
    <row r="123" spans="2:63" s="1" customFormat="1" ht="6.9" customHeight="1">
      <c r="B123" s="29"/>
      <c r="L123" s="29"/>
    </row>
    <row r="124" spans="2:63" s="1" customFormat="1" ht="25.65" customHeight="1">
      <c r="B124" s="29"/>
      <c r="C124" s="26" t="s">
        <v>20</v>
      </c>
      <c r="F124" s="24" t="str">
        <f>E15</f>
        <v/>
      </c>
      <c r="I124" s="26" t="s">
        <v>25</v>
      </c>
      <c r="J124" s="27" t="str">
        <f>E21</f>
        <v>Sportovní projekty s.r.o.</v>
      </c>
      <c r="L124" s="29"/>
    </row>
    <row r="125" spans="2:63" s="1" customFormat="1" ht="15.15" customHeight="1">
      <c r="B125" s="29"/>
      <c r="C125" s="26" t="s">
        <v>24</v>
      </c>
      <c r="F125" s="24" t="str">
        <f>IF(E18="","",E18)</f>
        <v/>
      </c>
      <c r="I125" s="26" t="s">
        <v>28</v>
      </c>
      <c r="J125" s="27" t="str">
        <f>E24</f>
        <v>F.Pecka</v>
      </c>
      <c r="L125" s="29"/>
    </row>
    <row r="126" spans="2:63" s="1" customFormat="1" ht="10.35" customHeight="1">
      <c r="B126" s="29"/>
      <c r="L126" s="29"/>
    </row>
    <row r="127" spans="2:63" s="10" customFormat="1" ht="29.25" customHeight="1">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5" customHeight="1">
      <c r="B128" s="29"/>
      <c r="C128" s="60" t="s">
        <v>132</v>
      </c>
      <c r="J128" s="114">
        <f>BK128</f>
        <v>0</v>
      </c>
      <c r="L128" s="29"/>
      <c r="M128" s="58"/>
      <c r="N128" s="50"/>
      <c r="O128" s="50"/>
      <c r="P128" s="115">
        <f>P129+P161</f>
        <v>27.021161000000003</v>
      </c>
      <c r="Q128" s="50"/>
      <c r="R128" s="115">
        <f>R129+R161</f>
        <v>6.0819600000000014</v>
      </c>
      <c r="S128" s="50"/>
      <c r="T128" s="116">
        <f>T129+T161</f>
        <v>5.4744999999999999</v>
      </c>
      <c r="AT128" s="17" t="s">
        <v>70</v>
      </c>
      <c r="AU128" s="17" t="s">
        <v>107</v>
      </c>
      <c r="BK128" s="117">
        <f>BK129+BK161</f>
        <v>0</v>
      </c>
    </row>
    <row r="129" spans="2:65" s="11" customFormat="1" ht="25.95" customHeight="1">
      <c r="B129" s="118"/>
      <c r="D129" s="119" t="s">
        <v>70</v>
      </c>
      <c r="E129" s="120" t="s">
        <v>133</v>
      </c>
      <c r="F129" s="120" t="s">
        <v>134</v>
      </c>
      <c r="J129" s="121">
        <f>BK129</f>
        <v>0</v>
      </c>
      <c r="L129" s="118"/>
      <c r="M129" s="122"/>
      <c r="P129" s="123">
        <f>P130+P137+P146+P148+P150+P159</f>
        <v>27.021161000000003</v>
      </c>
      <c r="R129" s="123">
        <f>R130+R137+R146+R148+R150+R159</f>
        <v>6.0819600000000014</v>
      </c>
      <c r="T129" s="124">
        <f>T130+T137+T146+T148+T150+T159</f>
        <v>5.4744999999999999</v>
      </c>
      <c r="AR129" s="119" t="s">
        <v>79</v>
      </c>
      <c r="AT129" s="125" t="s">
        <v>70</v>
      </c>
      <c r="AU129" s="125" t="s">
        <v>71</v>
      </c>
      <c r="AY129" s="119" t="s">
        <v>135</v>
      </c>
      <c r="BK129" s="126">
        <f>BK130+BK137+BK146+BK148+BK150+BK159</f>
        <v>0</v>
      </c>
    </row>
    <row r="130" spans="2:65" s="11" customFormat="1" ht="22.95" customHeight="1">
      <c r="B130" s="118"/>
      <c r="D130" s="119" t="s">
        <v>70</v>
      </c>
      <c r="E130" s="127" t="s">
        <v>79</v>
      </c>
      <c r="F130" s="127" t="s">
        <v>136</v>
      </c>
      <c r="J130" s="128">
        <f>BK130</f>
        <v>0</v>
      </c>
      <c r="L130" s="118"/>
      <c r="M130" s="122"/>
      <c r="P130" s="123">
        <f>SUM(P131:P136)</f>
        <v>22.0047</v>
      </c>
      <c r="R130" s="123">
        <f>SUM(R131:R136)</f>
        <v>0</v>
      </c>
      <c r="T130" s="124">
        <f>SUM(T131:T136)</f>
        <v>5.4744999999999999</v>
      </c>
      <c r="AR130" s="119" t="s">
        <v>79</v>
      </c>
      <c r="AT130" s="125" t="s">
        <v>70</v>
      </c>
      <c r="AU130" s="125" t="s">
        <v>79</v>
      </c>
      <c r="AY130" s="119" t="s">
        <v>135</v>
      </c>
      <c r="BK130" s="126">
        <f>SUM(BK131:BK136)</f>
        <v>0</v>
      </c>
    </row>
    <row r="131" spans="2:65" s="1" customFormat="1" ht="24.15" customHeight="1">
      <c r="B131" s="129"/>
      <c r="C131" s="130" t="s">
        <v>79</v>
      </c>
      <c r="D131" s="130" t="s">
        <v>137</v>
      </c>
      <c r="E131" s="131" t="s">
        <v>3873</v>
      </c>
      <c r="F131" s="132" t="s">
        <v>3874</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3967</v>
      </c>
    </row>
    <row r="132" spans="2:65" s="1" customFormat="1" ht="24.15" customHeight="1">
      <c r="B132" s="129"/>
      <c r="C132" s="130" t="s">
        <v>81</v>
      </c>
      <c r="D132" s="130" t="s">
        <v>137</v>
      </c>
      <c r="E132" s="131" t="s">
        <v>3876</v>
      </c>
      <c r="F132" s="132" t="s">
        <v>3877</v>
      </c>
      <c r="G132" s="133" t="s">
        <v>140</v>
      </c>
      <c r="H132" s="134">
        <v>5.7</v>
      </c>
      <c r="I132" s="135"/>
      <c r="J132" s="135">
        <f>ROUND(I132*H132,2)</f>
        <v>0</v>
      </c>
      <c r="K132" s="136"/>
      <c r="L132" s="29"/>
      <c r="M132" s="137" t="s">
        <v>1</v>
      </c>
      <c r="N132" s="138" t="s">
        <v>36</v>
      </c>
      <c r="O132" s="139">
        <v>1.3029999999999999</v>
      </c>
      <c r="P132" s="139">
        <f>O132*H132</f>
        <v>7.4271000000000003</v>
      </c>
      <c r="Q132" s="139">
        <v>0</v>
      </c>
      <c r="R132" s="139">
        <f>Q132*H132</f>
        <v>0</v>
      </c>
      <c r="S132" s="139">
        <v>0.28999999999999998</v>
      </c>
      <c r="T132" s="140">
        <f>S132*H132</f>
        <v>1.653</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3968</v>
      </c>
    </row>
    <row r="133" spans="2:65" s="12" customFormat="1">
      <c r="B133" s="143"/>
      <c r="D133" s="144" t="s">
        <v>143</v>
      </c>
      <c r="E133" s="145" t="s">
        <v>1</v>
      </c>
      <c r="F133" s="146" t="s">
        <v>3933</v>
      </c>
      <c r="H133" s="147">
        <v>5.7</v>
      </c>
      <c r="L133" s="143"/>
      <c r="M133" s="148"/>
      <c r="T133" s="149"/>
      <c r="AT133" s="145" t="s">
        <v>143</v>
      </c>
      <c r="AU133" s="145" t="s">
        <v>81</v>
      </c>
      <c r="AV133" s="12" t="s">
        <v>81</v>
      </c>
      <c r="AW133" s="12" t="s">
        <v>27</v>
      </c>
      <c r="AX133" s="12" t="s">
        <v>79</v>
      </c>
      <c r="AY133" s="145" t="s">
        <v>135</v>
      </c>
    </row>
    <row r="134" spans="2:65" s="1" customFormat="1" ht="24.15" customHeight="1">
      <c r="B134" s="129"/>
      <c r="C134" s="130" t="s">
        <v>150</v>
      </c>
      <c r="D134" s="130" t="s">
        <v>137</v>
      </c>
      <c r="E134" s="131" t="s">
        <v>3880</v>
      </c>
      <c r="F134" s="132" t="s">
        <v>3881</v>
      </c>
      <c r="G134" s="133" t="s">
        <v>140</v>
      </c>
      <c r="H134" s="134">
        <v>5.7</v>
      </c>
      <c r="I134" s="135"/>
      <c r="J134" s="135">
        <f>ROUND(I134*H134,2)</f>
        <v>0</v>
      </c>
      <c r="K134" s="136"/>
      <c r="L134" s="29"/>
      <c r="M134" s="137" t="s">
        <v>1</v>
      </c>
      <c r="N134" s="138" t="s">
        <v>36</v>
      </c>
      <c r="O134" s="139">
        <v>2.1749999999999998</v>
      </c>
      <c r="P134" s="139">
        <f>O134*H134</f>
        <v>12.397499999999999</v>
      </c>
      <c r="Q134" s="139">
        <v>0</v>
      </c>
      <c r="R134" s="139">
        <f>Q134*H134</f>
        <v>0</v>
      </c>
      <c r="S134" s="139">
        <v>0.44</v>
      </c>
      <c r="T134" s="140">
        <f>S134*H134</f>
        <v>2.508</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3969</v>
      </c>
    </row>
    <row r="135" spans="2:65" s="12" customFormat="1">
      <c r="B135" s="143"/>
      <c r="D135" s="144" t="s">
        <v>143</v>
      </c>
      <c r="E135" s="145" t="s">
        <v>1</v>
      </c>
      <c r="F135" s="146" t="s">
        <v>3933</v>
      </c>
      <c r="H135" s="147">
        <v>5.7</v>
      </c>
      <c r="L135" s="143"/>
      <c r="M135" s="148"/>
      <c r="T135" s="149"/>
      <c r="AT135" s="145" t="s">
        <v>143</v>
      </c>
      <c r="AU135" s="145" t="s">
        <v>81</v>
      </c>
      <c r="AV135" s="12" t="s">
        <v>81</v>
      </c>
      <c r="AW135" s="12" t="s">
        <v>27</v>
      </c>
      <c r="AX135" s="12" t="s">
        <v>79</v>
      </c>
      <c r="AY135" s="145" t="s">
        <v>135</v>
      </c>
    </row>
    <row r="136" spans="2:65" s="1" customFormat="1" ht="21.75" customHeight="1">
      <c r="B136" s="129"/>
      <c r="C136" s="130" t="s">
        <v>141</v>
      </c>
      <c r="D136" s="130" t="s">
        <v>137</v>
      </c>
      <c r="E136" s="131" t="s">
        <v>3883</v>
      </c>
      <c r="F136" s="132" t="s">
        <v>3884</v>
      </c>
      <c r="G136" s="133" t="s">
        <v>140</v>
      </c>
      <c r="H136" s="134">
        <v>4</v>
      </c>
      <c r="I136" s="135"/>
      <c r="J136" s="135">
        <f>ROUND(I136*H136,2)</f>
        <v>0</v>
      </c>
      <c r="K136" s="136"/>
      <c r="L136" s="29"/>
      <c r="M136" s="137" t="s">
        <v>1</v>
      </c>
      <c r="N136" s="138" t="s">
        <v>36</v>
      </c>
      <c r="O136" s="139">
        <v>0.41199999999999998</v>
      </c>
      <c r="P136" s="139">
        <f>O136*H136</f>
        <v>1.6479999999999999</v>
      </c>
      <c r="Q136" s="139">
        <v>0</v>
      </c>
      <c r="R136" s="139">
        <f>Q136*H136</f>
        <v>0</v>
      </c>
      <c r="S136" s="139">
        <v>0.22</v>
      </c>
      <c r="T136" s="140">
        <f>S136*H136</f>
        <v>0.88</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3970</v>
      </c>
    </row>
    <row r="137" spans="2:65" s="11" customFormat="1" ht="22.95" customHeight="1">
      <c r="B137" s="118"/>
      <c r="D137" s="119" t="s">
        <v>70</v>
      </c>
      <c r="E137" s="127" t="s">
        <v>158</v>
      </c>
      <c r="F137" s="127" t="s">
        <v>297</v>
      </c>
      <c r="J137" s="128">
        <f>BK137</f>
        <v>0</v>
      </c>
      <c r="L137" s="118"/>
      <c r="M137" s="122"/>
      <c r="P137" s="123">
        <f>SUM(P138:P145)</f>
        <v>2.8924000000000003</v>
      </c>
      <c r="R137" s="123">
        <f>SUM(R138:R145)</f>
        <v>6.0819600000000014</v>
      </c>
      <c r="T137" s="124">
        <f>SUM(T138:T145)</f>
        <v>0</v>
      </c>
      <c r="AR137" s="119" t="s">
        <v>79</v>
      </c>
      <c r="AT137" s="125" t="s">
        <v>70</v>
      </c>
      <c r="AU137" s="125" t="s">
        <v>79</v>
      </c>
      <c r="AY137" s="119" t="s">
        <v>135</v>
      </c>
      <c r="BK137" s="126">
        <f>SUM(BK138:BK145)</f>
        <v>0</v>
      </c>
    </row>
    <row r="138" spans="2:65" s="1" customFormat="1" ht="24.15" customHeight="1">
      <c r="B138" s="129"/>
      <c r="C138" s="130" t="s">
        <v>158</v>
      </c>
      <c r="D138" s="130" t="s">
        <v>137</v>
      </c>
      <c r="E138" s="131" t="s">
        <v>3886</v>
      </c>
      <c r="F138" s="132" t="s">
        <v>3887</v>
      </c>
      <c r="G138" s="133" t="s">
        <v>140</v>
      </c>
      <c r="H138" s="134">
        <v>5.7</v>
      </c>
      <c r="I138" s="135"/>
      <c r="J138" s="135">
        <f>ROUND(I138*H138,2)</f>
        <v>0</v>
      </c>
      <c r="K138" s="136"/>
      <c r="L138" s="29"/>
      <c r="M138" s="137" t="s">
        <v>1</v>
      </c>
      <c r="N138" s="138" t="s">
        <v>36</v>
      </c>
      <c r="O138" s="139">
        <v>0.11899999999999999</v>
      </c>
      <c r="P138" s="139">
        <f>O138*H138</f>
        <v>0.67830000000000001</v>
      </c>
      <c r="Q138" s="139">
        <v>0.39800000000000002</v>
      </c>
      <c r="R138" s="139">
        <f>Q138*H138</f>
        <v>2.2686000000000002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3971</v>
      </c>
    </row>
    <row r="139" spans="2:65" s="12" customFormat="1">
      <c r="B139" s="143"/>
      <c r="D139" s="144" t="s">
        <v>143</v>
      </c>
      <c r="E139" s="145" t="s">
        <v>1</v>
      </c>
      <c r="F139" s="146" t="s">
        <v>3937</v>
      </c>
      <c r="H139" s="147">
        <v>5.7</v>
      </c>
      <c r="L139" s="143"/>
      <c r="M139" s="148"/>
      <c r="T139" s="149"/>
      <c r="AT139" s="145" t="s">
        <v>143</v>
      </c>
      <c r="AU139" s="145" t="s">
        <v>81</v>
      </c>
      <c r="AV139" s="12" t="s">
        <v>81</v>
      </c>
      <c r="AW139" s="12" t="s">
        <v>27</v>
      </c>
      <c r="AX139" s="12" t="s">
        <v>79</v>
      </c>
      <c r="AY139" s="145" t="s">
        <v>135</v>
      </c>
    </row>
    <row r="140" spans="2:65" s="1" customFormat="1" ht="24.15" customHeight="1">
      <c r="B140" s="129"/>
      <c r="C140" s="130" t="s">
        <v>163</v>
      </c>
      <c r="D140" s="130" t="s">
        <v>137</v>
      </c>
      <c r="E140" s="131" t="s">
        <v>3890</v>
      </c>
      <c r="F140" s="132" t="s">
        <v>3891</v>
      </c>
      <c r="G140" s="133" t="s">
        <v>140</v>
      </c>
      <c r="H140" s="134">
        <v>5.7</v>
      </c>
      <c r="I140" s="135"/>
      <c r="J140" s="135">
        <f>ROUND(I140*H140,2)</f>
        <v>0</v>
      </c>
      <c r="K140" s="136"/>
      <c r="L140" s="29"/>
      <c r="M140" s="137" t="s">
        <v>1</v>
      </c>
      <c r="N140" s="138" t="s">
        <v>36</v>
      </c>
      <c r="O140" s="139">
        <v>0.13300000000000001</v>
      </c>
      <c r="P140" s="139">
        <f>O140*H140</f>
        <v>0.75810000000000011</v>
      </c>
      <c r="Q140" s="139">
        <v>0.496</v>
      </c>
      <c r="R140" s="139">
        <f>Q140*H140</f>
        <v>2.8271999999999999</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3972</v>
      </c>
    </row>
    <row r="141" spans="2:65" s="12" customFormat="1">
      <c r="B141" s="143"/>
      <c r="D141" s="144" t="s">
        <v>143</v>
      </c>
      <c r="E141" s="145" t="s">
        <v>1</v>
      </c>
      <c r="F141" s="146" t="s">
        <v>3937</v>
      </c>
      <c r="H141" s="147">
        <v>5.7</v>
      </c>
      <c r="L141" s="143"/>
      <c r="M141" s="148"/>
      <c r="T141" s="149"/>
      <c r="AT141" s="145" t="s">
        <v>143</v>
      </c>
      <c r="AU141" s="145" t="s">
        <v>81</v>
      </c>
      <c r="AV141" s="12" t="s">
        <v>81</v>
      </c>
      <c r="AW141" s="12" t="s">
        <v>27</v>
      </c>
      <c r="AX141" s="12" t="s">
        <v>79</v>
      </c>
      <c r="AY141" s="145" t="s">
        <v>135</v>
      </c>
    </row>
    <row r="142" spans="2:65" s="1" customFormat="1" ht="24.15" customHeight="1">
      <c r="B142" s="129"/>
      <c r="C142" s="130" t="s">
        <v>168</v>
      </c>
      <c r="D142" s="130" t="s">
        <v>137</v>
      </c>
      <c r="E142" s="131" t="s">
        <v>3893</v>
      </c>
      <c r="F142" s="132" t="s">
        <v>3894</v>
      </c>
      <c r="G142" s="133" t="s">
        <v>140</v>
      </c>
      <c r="H142" s="134">
        <v>4</v>
      </c>
      <c r="I142" s="135"/>
      <c r="J142" s="135">
        <f>ROUND(I142*H142,2)</f>
        <v>0</v>
      </c>
      <c r="K142" s="136"/>
      <c r="L142" s="29"/>
      <c r="M142" s="137" t="s">
        <v>1</v>
      </c>
      <c r="N142" s="138" t="s">
        <v>36</v>
      </c>
      <c r="O142" s="139">
        <v>4.4999999999999998E-2</v>
      </c>
      <c r="P142" s="139">
        <f>O142*H142</f>
        <v>0.18</v>
      </c>
      <c r="Q142" s="139">
        <v>9.2799999999999994E-2</v>
      </c>
      <c r="R142" s="139">
        <f>Q142*H142</f>
        <v>0.37119999999999997</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3973</v>
      </c>
    </row>
    <row r="143" spans="2:65" s="1" customFormat="1" ht="24.15" customHeight="1">
      <c r="B143" s="129"/>
      <c r="C143" s="130" t="s">
        <v>175</v>
      </c>
      <c r="D143" s="130" t="s">
        <v>137</v>
      </c>
      <c r="E143" s="131" t="s">
        <v>3896</v>
      </c>
      <c r="F143" s="132" t="s">
        <v>3897</v>
      </c>
      <c r="G143" s="133" t="s">
        <v>140</v>
      </c>
      <c r="H143" s="134">
        <v>4</v>
      </c>
      <c r="I143" s="135"/>
      <c r="J143" s="135">
        <f>ROUND(I143*H143,2)</f>
        <v>0</v>
      </c>
      <c r="K143" s="136"/>
      <c r="L143" s="29"/>
      <c r="M143" s="137" t="s">
        <v>1</v>
      </c>
      <c r="N143" s="138" t="s">
        <v>36</v>
      </c>
      <c r="O143" s="139">
        <v>4.7E-2</v>
      </c>
      <c r="P143" s="139">
        <f>O143*H143</f>
        <v>0.188</v>
      </c>
      <c r="Q143" s="139">
        <v>0.11600000000000001</v>
      </c>
      <c r="R143" s="139">
        <f>Q143*H143</f>
        <v>0.46400000000000002</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3974</v>
      </c>
    </row>
    <row r="144" spans="2:65" s="1" customFormat="1" ht="24.15" customHeight="1">
      <c r="B144" s="129"/>
      <c r="C144" s="130" t="s">
        <v>180</v>
      </c>
      <c r="D144" s="130" t="s">
        <v>137</v>
      </c>
      <c r="E144" s="131" t="s">
        <v>3899</v>
      </c>
      <c r="F144" s="132" t="s">
        <v>3900</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3975</v>
      </c>
    </row>
    <row r="145" spans="2:65" s="12" customFormat="1">
      <c r="B145" s="143"/>
      <c r="D145" s="144" t="s">
        <v>143</v>
      </c>
      <c r="E145" s="145" t="s">
        <v>1</v>
      </c>
      <c r="F145" s="146" t="s">
        <v>3902</v>
      </c>
      <c r="H145" s="147">
        <v>1.7</v>
      </c>
      <c r="L145" s="143"/>
      <c r="M145" s="148"/>
      <c r="T145" s="149"/>
      <c r="AT145" s="145" t="s">
        <v>143</v>
      </c>
      <c r="AU145" s="145" t="s">
        <v>81</v>
      </c>
      <c r="AV145" s="12" t="s">
        <v>81</v>
      </c>
      <c r="AW145" s="12" t="s">
        <v>27</v>
      </c>
      <c r="AX145" s="12" t="s">
        <v>79</v>
      </c>
      <c r="AY145" s="145" t="s">
        <v>135</v>
      </c>
    </row>
    <row r="146" spans="2:65" s="11" customFormat="1" ht="22.95" customHeight="1">
      <c r="B146" s="118"/>
      <c r="D146" s="119" t="s">
        <v>70</v>
      </c>
      <c r="E146" s="127" t="s">
        <v>175</v>
      </c>
      <c r="F146" s="127" t="s">
        <v>3903</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c r="B147" s="129"/>
      <c r="C147" s="130" t="s">
        <v>185</v>
      </c>
      <c r="D147" s="130" t="s">
        <v>137</v>
      </c>
      <c r="E147" s="131" t="s">
        <v>3976</v>
      </c>
      <c r="F147" s="132" t="s">
        <v>3977</v>
      </c>
      <c r="G147" s="133" t="s">
        <v>316</v>
      </c>
      <c r="H147" s="134">
        <v>1</v>
      </c>
      <c r="I147" s="135">
        <f>'IO 05'!J16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3978</v>
      </c>
    </row>
    <row r="148" spans="2:65" s="11" customFormat="1" ht="22.95" customHeight="1">
      <c r="B148" s="118"/>
      <c r="D148" s="119" t="s">
        <v>70</v>
      </c>
      <c r="E148" s="127" t="s">
        <v>180</v>
      </c>
      <c r="F148" s="127" t="s">
        <v>312</v>
      </c>
      <c r="J148" s="128">
        <f>BK148</f>
        <v>0</v>
      </c>
      <c r="L148" s="118"/>
      <c r="M148" s="122"/>
      <c r="P148" s="123">
        <f>P149</f>
        <v>1.274</v>
      </c>
      <c r="R148" s="123">
        <f>R149</f>
        <v>0</v>
      </c>
      <c r="T148" s="124">
        <f>T149</f>
        <v>0</v>
      </c>
      <c r="AR148" s="119" t="s">
        <v>79</v>
      </c>
      <c r="AT148" s="125" t="s">
        <v>70</v>
      </c>
      <c r="AU148" s="125" t="s">
        <v>79</v>
      </c>
      <c r="AY148" s="119" t="s">
        <v>135</v>
      </c>
      <c r="BK148" s="126">
        <f>BK149</f>
        <v>0</v>
      </c>
    </row>
    <row r="149" spans="2:65" s="1" customFormat="1" ht="24.15" customHeight="1">
      <c r="B149" s="129"/>
      <c r="C149" s="130" t="s">
        <v>191</v>
      </c>
      <c r="D149" s="130" t="s">
        <v>137</v>
      </c>
      <c r="E149" s="131" t="s">
        <v>3907</v>
      </c>
      <c r="F149" s="132" t="s">
        <v>3908</v>
      </c>
      <c r="G149" s="133" t="s">
        <v>188</v>
      </c>
      <c r="H149" s="134">
        <v>6.5</v>
      </c>
      <c r="I149" s="135"/>
      <c r="J149" s="135">
        <f>ROUND(I149*H149,2)</f>
        <v>0</v>
      </c>
      <c r="K149" s="136"/>
      <c r="L149" s="29"/>
      <c r="M149" s="137" t="s">
        <v>1</v>
      </c>
      <c r="N149" s="138" t="s">
        <v>36</v>
      </c>
      <c r="O149" s="139">
        <v>0.19600000000000001</v>
      </c>
      <c r="P149" s="139">
        <f>O149*H149</f>
        <v>1.274</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3979</v>
      </c>
    </row>
    <row r="150" spans="2:65" s="11" customFormat="1" ht="22.95" customHeight="1">
      <c r="B150" s="118"/>
      <c r="D150" s="119" t="s">
        <v>70</v>
      </c>
      <c r="E150" s="127" t="s">
        <v>342</v>
      </c>
      <c r="F150" s="127" t="s">
        <v>343</v>
      </c>
      <c r="J150" s="128">
        <f>BK150</f>
        <v>0</v>
      </c>
      <c r="L150" s="118"/>
      <c r="M150" s="122"/>
      <c r="P150" s="123">
        <f>SUM(P151:P158)</f>
        <v>0.44864900000000002</v>
      </c>
      <c r="R150" s="123">
        <f>SUM(R151:R158)</f>
        <v>0</v>
      </c>
      <c r="T150" s="124">
        <f>SUM(T151:T158)</f>
        <v>0</v>
      </c>
      <c r="AR150" s="119" t="s">
        <v>79</v>
      </c>
      <c r="AT150" s="125" t="s">
        <v>70</v>
      </c>
      <c r="AU150" s="125" t="s">
        <v>79</v>
      </c>
      <c r="AY150" s="119" t="s">
        <v>135</v>
      </c>
      <c r="BK150" s="126">
        <f>SUM(BK151:BK158)</f>
        <v>0</v>
      </c>
    </row>
    <row r="151" spans="2:65" s="1" customFormat="1" ht="21.75" customHeight="1">
      <c r="B151" s="129"/>
      <c r="C151" s="130" t="s">
        <v>196</v>
      </c>
      <c r="D151" s="130" t="s">
        <v>137</v>
      </c>
      <c r="E151" s="131" t="s">
        <v>3910</v>
      </c>
      <c r="F151" s="132" t="s">
        <v>3911</v>
      </c>
      <c r="G151" s="133" t="s">
        <v>215</v>
      </c>
      <c r="H151" s="134">
        <v>5.0410000000000004</v>
      </c>
      <c r="I151" s="135"/>
      <c r="J151" s="135">
        <f>ROUND(I151*H151,2)</f>
        <v>0</v>
      </c>
      <c r="K151" s="136"/>
      <c r="L151" s="29"/>
      <c r="M151" s="137" t="s">
        <v>1</v>
      </c>
      <c r="N151" s="138" t="s">
        <v>36</v>
      </c>
      <c r="O151" s="139">
        <v>3.2000000000000001E-2</v>
      </c>
      <c r="P151" s="139">
        <f>O151*H151</f>
        <v>0.16131200000000001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3980</v>
      </c>
    </row>
    <row r="152" spans="2:65" s="12" customFormat="1">
      <c r="B152" s="143"/>
      <c r="D152" s="144" t="s">
        <v>143</v>
      </c>
      <c r="E152" s="145" t="s">
        <v>1</v>
      </c>
      <c r="F152" s="146" t="s">
        <v>3947</v>
      </c>
      <c r="H152" s="147">
        <v>5.0410000000000004</v>
      </c>
      <c r="L152" s="143"/>
      <c r="M152" s="148"/>
      <c r="T152" s="149"/>
      <c r="AT152" s="145" t="s">
        <v>143</v>
      </c>
      <c r="AU152" s="145" t="s">
        <v>81</v>
      </c>
      <c r="AV152" s="12" t="s">
        <v>81</v>
      </c>
      <c r="AW152" s="12" t="s">
        <v>27</v>
      </c>
      <c r="AX152" s="12" t="s">
        <v>79</v>
      </c>
      <c r="AY152" s="145" t="s">
        <v>135</v>
      </c>
    </row>
    <row r="153" spans="2:65" s="1" customFormat="1" ht="24.15" customHeight="1">
      <c r="B153" s="129"/>
      <c r="C153" s="130" t="s">
        <v>202</v>
      </c>
      <c r="D153" s="130" t="s">
        <v>137</v>
      </c>
      <c r="E153" s="131" t="s">
        <v>3914</v>
      </c>
      <c r="F153" s="132" t="s">
        <v>3915</v>
      </c>
      <c r="G153" s="133" t="s">
        <v>215</v>
      </c>
      <c r="H153" s="134">
        <v>95.778999999999996</v>
      </c>
      <c r="I153" s="135"/>
      <c r="J153" s="135">
        <f>ROUND(I153*H153,2)</f>
        <v>0</v>
      </c>
      <c r="K153" s="136"/>
      <c r="L153" s="29"/>
      <c r="M153" s="137" t="s">
        <v>1</v>
      </c>
      <c r="N153" s="138" t="s">
        <v>36</v>
      </c>
      <c r="O153" s="139">
        <v>3.0000000000000001E-3</v>
      </c>
      <c r="P153" s="139">
        <f>O153*H153</f>
        <v>0.28733700000000001</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3981</v>
      </c>
    </row>
    <row r="154" spans="2:65" s="12" customFormat="1">
      <c r="B154" s="143"/>
      <c r="D154" s="144" t="s">
        <v>143</v>
      </c>
      <c r="E154" s="145" t="s">
        <v>1</v>
      </c>
      <c r="F154" s="146" t="s">
        <v>3949</v>
      </c>
      <c r="H154" s="147">
        <v>95.778999999999996</v>
      </c>
      <c r="L154" s="143"/>
      <c r="M154" s="148"/>
      <c r="T154" s="149"/>
      <c r="AT154" s="145" t="s">
        <v>143</v>
      </c>
      <c r="AU154" s="145" t="s">
        <v>81</v>
      </c>
      <c r="AV154" s="12" t="s">
        <v>81</v>
      </c>
      <c r="AW154" s="12" t="s">
        <v>27</v>
      </c>
      <c r="AX154" s="12" t="s">
        <v>79</v>
      </c>
      <c r="AY154" s="145" t="s">
        <v>135</v>
      </c>
    </row>
    <row r="155" spans="2:65" s="1" customFormat="1" ht="33" customHeight="1">
      <c r="B155" s="129"/>
      <c r="C155" s="130" t="s">
        <v>211</v>
      </c>
      <c r="D155" s="130" t="s">
        <v>137</v>
      </c>
      <c r="E155" s="131" t="s">
        <v>3918</v>
      </c>
      <c r="F155" s="132" t="s">
        <v>3919</v>
      </c>
      <c r="G155" s="133" t="s">
        <v>215</v>
      </c>
      <c r="H155" s="134">
        <v>0.88</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3982</v>
      </c>
    </row>
    <row r="156" spans="2:65" s="12" customFormat="1">
      <c r="B156" s="143"/>
      <c r="D156" s="144" t="s">
        <v>143</v>
      </c>
      <c r="E156" s="145" t="s">
        <v>1</v>
      </c>
      <c r="F156" s="146" t="s">
        <v>3951</v>
      </c>
      <c r="H156" s="147">
        <v>0.88</v>
      </c>
      <c r="L156" s="143"/>
      <c r="M156" s="148"/>
      <c r="T156" s="149"/>
      <c r="AT156" s="145" t="s">
        <v>143</v>
      </c>
      <c r="AU156" s="145" t="s">
        <v>81</v>
      </c>
      <c r="AV156" s="12" t="s">
        <v>81</v>
      </c>
      <c r="AW156" s="12" t="s">
        <v>27</v>
      </c>
      <c r="AX156" s="12" t="s">
        <v>79</v>
      </c>
      <c r="AY156" s="145" t="s">
        <v>135</v>
      </c>
    </row>
    <row r="157" spans="2:65" s="1" customFormat="1" ht="24.15" customHeight="1">
      <c r="B157" s="129"/>
      <c r="C157" s="130" t="s">
        <v>8</v>
      </c>
      <c r="D157" s="130" t="s">
        <v>137</v>
      </c>
      <c r="E157" s="131" t="s">
        <v>3921</v>
      </c>
      <c r="F157" s="132" t="s">
        <v>275</v>
      </c>
      <c r="G157" s="133" t="s">
        <v>215</v>
      </c>
      <c r="H157" s="134">
        <v>4.1609999999999996</v>
      </c>
      <c r="I157" s="135"/>
      <c r="J157" s="135">
        <f>ROUND(I157*H157,2)</f>
        <v>0</v>
      </c>
      <c r="K157" s="136"/>
      <c r="L157" s="29"/>
      <c r="M157" s="137" t="s">
        <v>1</v>
      </c>
      <c r="N157" s="138" t="s">
        <v>36</v>
      </c>
      <c r="O157" s="139">
        <v>0</v>
      </c>
      <c r="P157" s="139">
        <f>O157*H157</f>
        <v>0</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3983</v>
      </c>
    </row>
    <row r="158" spans="2:65" s="12" customFormat="1">
      <c r="B158" s="143"/>
      <c r="D158" s="144" t="s">
        <v>143</v>
      </c>
      <c r="E158" s="145" t="s">
        <v>1</v>
      </c>
      <c r="F158" s="146" t="s">
        <v>3953</v>
      </c>
      <c r="H158" s="147">
        <v>4.1609999999999996</v>
      </c>
      <c r="L158" s="143"/>
      <c r="M158" s="148"/>
      <c r="T158" s="149"/>
      <c r="AT158" s="145" t="s">
        <v>143</v>
      </c>
      <c r="AU158" s="145" t="s">
        <v>81</v>
      </c>
      <c r="AV158" s="12" t="s">
        <v>81</v>
      </c>
      <c r="AW158" s="12" t="s">
        <v>27</v>
      </c>
      <c r="AX158" s="12" t="s">
        <v>79</v>
      </c>
      <c r="AY158" s="145" t="s">
        <v>135</v>
      </c>
    </row>
    <row r="159" spans="2:65" s="11" customFormat="1" ht="22.95" customHeight="1">
      <c r="B159" s="118"/>
      <c r="D159" s="119" t="s">
        <v>70</v>
      </c>
      <c r="E159" s="127" t="s">
        <v>363</v>
      </c>
      <c r="F159" s="127" t="s">
        <v>364</v>
      </c>
      <c r="J159" s="128">
        <f>BK159</f>
        <v>0</v>
      </c>
      <c r="L159" s="118"/>
      <c r="M159" s="122"/>
      <c r="P159" s="123">
        <f>P160</f>
        <v>0.40141199999999999</v>
      </c>
      <c r="R159" s="123">
        <f>R160</f>
        <v>0</v>
      </c>
      <c r="T159" s="124">
        <f>T160</f>
        <v>0</v>
      </c>
      <c r="AR159" s="119" t="s">
        <v>79</v>
      </c>
      <c r="AT159" s="125" t="s">
        <v>70</v>
      </c>
      <c r="AU159" s="125" t="s">
        <v>79</v>
      </c>
      <c r="AY159" s="119" t="s">
        <v>135</v>
      </c>
      <c r="BK159" s="126">
        <f>BK160</f>
        <v>0</v>
      </c>
    </row>
    <row r="160" spans="2:65" s="1" customFormat="1" ht="24.15" customHeight="1">
      <c r="B160" s="129"/>
      <c r="C160" s="130" t="s">
        <v>221</v>
      </c>
      <c r="D160" s="130" t="s">
        <v>137</v>
      </c>
      <c r="E160" s="131" t="s">
        <v>3923</v>
      </c>
      <c r="F160" s="132" t="s">
        <v>3924</v>
      </c>
      <c r="G160" s="133" t="s">
        <v>215</v>
      </c>
      <c r="H160" s="134">
        <v>6.0819999999999999</v>
      </c>
      <c r="I160" s="135"/>
      <c r="J160" s="135">
        <f>ROUND(I160*H160,2)</f>
        <v>0</v>
      </c>
      <c r="K160" s="136"/>
      <c r="L160" s="29"/>
      <c r="M160" s="137" t="s">
        <v>1</v>
      </c>
      <c r="N160" s="138" t="s">
        <v>36</v>
      </c>
      <c r="O160" s="139">
        <v>6.6000000000000003E-2</v>
      </c>
      <c r="P160" s="139">
        <f>O160*H160</f>
        <v>0.40141199999999999</v>
      </c>
      <c r="Q160" s="139">
        <v>0</v>
      </c>
      <c r="R160" s="139">
        <f>Q160*H160</f>
        <v>0</v>
      </c>
      <c r="S160" s="139">
        <v>0</v>
      </c>
      <c r="T160" s="140">
        <f>S160*H160</f>
        <v>0</v>
      </c>
      <c r="AR160" s="141" t="s">
        <v>141</v>
      </c>
      <c r="AT160" s="141" t="s">
        <v>137</v>
      </c>
      <c r="AU160" s="141" t="s">
        <v>81</v>
      </c>
      <c r="AY160" s="17" t="s">
        <v>135</v>
      </c>
      <c r="BE160" s="142">
        <f>IF(N160="základní",J160,0)</f>
        <v>0</v>
      </c>
      <c r="BF160" s="142">
        <f>IF(N160="snížená",J160,0)</f>
        <v>0</v>
      </c>
      <c r="BG160" s="142">
        <f>IF(N160="zákl. přenesená",J160,0)</f>
        <v>0</v>
      </c>
      <c r="BH160" s="142">
        <f>IF(N160="sníž. přenesená",J160,0)</f>
        <v>0</v>
      </c>
      <c r="BI160" s="142">
        <f>IF(N160="nulová",J160,0)</f>
        <v>0</v>
      </c>
      <c r="BJ160" s="17" t="s">
        <v>79</v>
      </c>
      <c r="BK160" s="142">
        <f>ROUND(I160*H160,2)</f>
        <v>0</v>
      </c>
      <c r="BL160" s="17" t="s">
        <v>141</v>
      </c>
      <c r="BM160" s="141" t="s">
        <v>3984</v>
      </c>
    </row>
    <row r="161" spans="2:65" s="11" customFormat="1" ht="25.95" customHeight="1">
      <c r="B161" s="118"/>
      <c r="D161" s="119" t="s">
        <v>70</v>
      </c>
      <c r="E161" s="120" t="s">
        <v>369</v>
      </c>
      <c r="F161" s="120" t="s">
        <v>370</v>
      </c>
      <c r="J161" s="121">
        <f>BK161</f>
        <v>0</v>
      </c>
      <c r="L161" s="118"/>
      <c r="M161" s="122"/>
      <c r="P161" s="123">
        <f>P162+P164+P166+P168</f>
        <v>0</v>
      </c>
      <c r="R161" s="123">
        <f>R162+R164+R166+R168</f>
        <v>0</v>
      </c>
      <c r="T161" s="124">
        <f>T162+T164+T166+T168</f>
        <v>0</v>
      </c>
      <c r="AR161" s="119" t="s">
        <v>158</v>
      </c>
      <c r="AT161" s="125" t="s">
        <v>70</v>
      </c>
      <c r="AU161" s="125" t="s">
        <v>71</v>
      </c>
      <c r="AY161" s="119" t="s">
        <v>135</v>
      </c>
      <c r="BK161" s="126">
        <f>BK162+BK164+BK166+BK168</f>
        <v>0</v>
      </c>
    </row>
    <row r="162" spans="2:65" s="11" customFormat="1" ht="22.95" customHeight="1">
      <c r="B162" s="118"/>
      <c r="D162" s="119" t="s">
        <v>70</v>
      </c>
      <c r="E162" s="127" t="s">
        <v>371</v>
      </c>
      <c r="F162" s="127" t="s">
        <v>372</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c r="B163" s="129"/>
      <c r="C163" s="130" t="s">
        <v>230</v>
      </c>
      <c r="D163" s="130" t="s">
        <v>137</v>
      </c>
      <c r="E163" s="131" t="s">
        <v>374</v>
      </c>
      <c r="F163" s="132" t="s">
        <v>375</v>
      </c>
      <c r="G163" s="133" t="s">
        <v>316</v>
      </c>
      <c r="H163" s="134">
        <v>1</v>
      </c>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3985</v>
      </c>
    </row>
    <row r="164" spans="2:65" s="11" customFormat="1" ht="22.95" customHeight="1">
      <c r="B164" s="118"/>
      <c r="D164" s="119" t="s">
        <v>70</v>
      </c>
      <c r="E164" s="127" t="s">
        <v>378</v>
      </c>
      <c r="F164" s="127" t="s">
        <v>379</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c r="B165" s="129"/>
      <c r="C165" s="130" t="s">
        <v>234</v>
      </c>
      <c r="D165" s="130" t="s">
        <v>137</v>
      </c>
      <c r="E165" s="131" t="s">
        <v>381</v>
      </c>
      <c r="F165" s="132" t="s">
        <v>379</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3986</v>
      </c>
    </row>
    <row r="166" spans="2:65" s="11" customFormat="1" ht="22.95" customHeight="1">
      <c r="B166" s="118"/>
      <c r="D166" s="119" t="s">
        <v>70</v>
      </c>
      <c r="E166" s="127" t="s">
        <v>384</v>
      </c>
      <c r="F166" s="127" t="s">
        <v>385</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c r="B167" s="129"/>
      <c r="C167" s="130" t="s">
        <v>238</v>
      </c>
      <c r="D167" s="130" t="s">
        <v>137</v>
      </c>
      <c r="E167" s="131" t="s">
        <v>387</v>
      </c>
      <c r="F167" s="132" t="s">
        <v>385</v>
      </c>
      <c r="G167" s="133" t="s">
        <v>382</v>
      </c>
      <c r="H167" s="134"/>
      <c r="I167" s="135"/>
      <c r="J167" s="135">
        <f>ROUND(I167*H167,2)</f>
        <v>0</v>
      </c>
      <c r="K167" s="136"/>
      <c r="L167" s="29"/>
      <c r="M167" s="137" t="s">
        <v>1</v>
      </c>
      <c r="N167" s="138" t="s">
        <v>36</v>
      </c>
      <c r="O167" s="139">
        <v>0</v>
      </c>
      <c r="P167" s="139">
        <f>O167*H167</f>
        <v>0</v>
      </c>
      <c r="Q167" s="139">
        <v>0</v>
      </c>
      <c r="R167" s="139">
        <f>Q167*H167</f>
        <v>0</v>
      </c>
      <c r="S167" s="139">
        <v>0</v>
      </c>
      <c r="T167" s="140">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3987</v>
      </c>
    </row>
    <row r="168" spans="2:65" s="11" customFormat="1" ht="22.95" customHeight="1">
      <c r="B168" s="118"/>
      <c r="D168" s="119" t="s">
        <v>70</v>
      </c>
      <c r="E168" s="127" t="s">
        <v>389</v>
      </c>
      <c r="F168" s="127" t="s">
        <v>390</v>
      </c>
      <c r="J168" s="128">
        <f>BK168</f>
        <v>0</v>
      </c>
      <c r="L168" s="118"/>
      <c r="M168" s="122"/>
      <c r="P168" s="123">
        <f>P169</f>
        <v>0</v>
      </c>
      <c r="R168" s="123">
        <f>R169</f>
        <v>0</v>
      </c>
      <c r="T168" s="124">
        <f>T169</f>
        <v>0</v>
      </c>
      <c r="AR168" s="119" t="s">
        <v>158</v>
      </c>
      <c r="AT168" s="125" t="s">
        <v>70</v>
      </c>
      <c r="AU168" s="125" t="s">
        <v>79</v>
      </c>
      <c r="AY168" s="119" t="s">
        <v>135</v>
      </c>
      <c r="BK168" s="126">
        <f>BK169</f>
        <v>0</v>
      </c>
    </row>
    <row r="169" spans="2:65" s="1" customFormat="1" ht="16.5" customHeight="1">
      <c r="B169" s="129"/>
      <c r="C169" s="130" t="s">
        <v>243</v>
      </c>
      <c r="D169" s="130" t="s">
        <v>137</v>
      </c>
      <c r="E169" s="131" t="s">
        <v>392</v>
      </c>
      <c r="F169" s="132" t="s">
        <v>393</v>
      </c>
      <c r="G169" s="133" t="s">
        <v>382</v>
      </c>
      <c r="H169" s="134"/>
      <c r="I169" s="135"/>
      <c r="J169" s="135">
        <f>ROUND(I169*H169,2)</f>
        <v>0</v>
      </c>
      <c r="K169" s="136"/>
      <c r="L169" s="29"/>
      <c r="M169" s="171" t="s">
        <v>1</v>
      </c>
      <c r="N169" s="172" t="s">
        <v>36</v>
      </c>
      <c r="O169" s="173">
        <v>0</v>
      </c>
      <c r="P169" s="173">
        <f>O169*H169</f>
        <v>0</v>
      </c>
      <c r="Q169" s="173">
        <v>0</v>
      </c>
      <c r="R169" s="173">
        <f>Q169*H169</f>
        <v>0</v>
      </c>
      <c r="S169" s="173">
        <v>0</v>
      </c>
      <c r="T169" s="174">
        <f>S169*H169</f>
        <v>0</v>
      </c>
      <c r="AR169" s="141" t="s">
        <v>376</v>
      </c>
      <c r="AT169" s="141" t="s">
        <v>137</v>
      </c>
      <c r="AU169" s="141" t="s">
        <v>81</v>
      </c>
      <c r="AY169" s="17" t="s">
        <v>135</v>
      </c>
      <c r="BE169" s="142">
        <f>IF(N169="základní",J169,0)</f>
        <v>0</v>
      </c>
      <c r="BF169" s="142">
        <f>IF(N169="snížená",J169,0)</f>
        <v>0</v>
      </c>
      <c r="BG169" s="142">
        <f>IF(N169="zákl. přenesená",J169,0)</f>
        <v>0</v>
      </c>
      <c r="BH169" s="142">
        <f>IF(N169="sníž. přenesená",J169,0)</f>
        <v>0</v>
      </c>
      <c r="BI169" s="142">
        <f>IF(N169="nulová",J169,0)</f>
        <v>0</v>
      </c>
      <c r="BJ169" s="17" t="s">
        <v>79</v>
      </c>
      <c r="BK169" s="142">
        <f>ROUND(I169*H169,2)</f>
        <v>0</v>
      </c>
      <c r="BL169" s="17" t="s">
        <v>376</v>
      </c>
      <c r="BM169" s="141" t="s">
        <v>3988</v>
      </c>
    </row>
    <row r="170" spans="2:65" s="1" customFormat="1" ht="6.9" customHeight="1">
      <c r="B170" s="41"/>
      <c r="C170" s="42"/>
      <c r="D170" s="42"/>
      <c r="E170" s="42"/>
      <c r="F170" s="42"/>
      <c r="G170" s="42"/>
      <c r="H170" s="42"/>
      <c r="I170" s="42"/>
      <c r="J170" s="42"/>
      <c r="K170" s="42"/>
      <c r="L170" s="29"/>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dimension ref="A1:N103"/>
  <sheetViews>
    <sheetView workbookViewId="0">
      <selection activeCell="H59" sqref="H59:H74"/>
    </sheetView>
  </sheetViews>
  <sheetFormatPr defaultColWidth="9.140625" defaultRowHeight="13.8"/>
  <cols>
    <col min="1" max="2" width="9.140625" style="185"/>
    <col min="3" max="3" width="51.28515625" style="185" customWidth="1"/>
    <col min="4" max="8" width="9.140625" style="185"/>
    <col min="9" max="9" width="12.85546875" style="185" customWidth="1"/>
    <col min="10" max="10" width="12.140625" style="185" customWidth="1"/>
    <col min="11" max="16384" width="9.140625" style="185"/>
  </cols>
  <sheetData>
    <row r="1" spans="1:12">
      <c r="A1" s="185" t="s">
        <v>5657</v>
      </c>
      <c r="C1" s="185" t="s">
        <v>5658</v>
      </c>
    </row>
    <row r="2" spans="1:12">
      <c r="C2" s="185" t="s">
        <v>5659</v>
      </c>
    </row>
    <row r="4" spans="1:12" ht="18">
      <c r="A4" s="634" t="s">
        <v>3989</v>
      </c>
      <c r="B4" s="634"/>
      <c r="C4" s="635"/>
      <c r="D4" s="635"/>
      <c r="E4" s="635"/>
      <c r="F4" s="635"/>
      <c r="G4" s="635"/>
      <c r="H4" s="635"/>
      <c r="I4" s="635"/>
      <c r="J4" s="635"/>
      <c r="K4" s="635"/>
      <c r="L4" s="635"/>
    </row>
    <row r="5" spans="1:12" ht="18">
      <c r="A5" s="636" t="s">
        <v>3990</v>
      </c>
      <c r="B5" s="636"/>
      <c r="C5" s="637"/>
      <c r="D5" s="637"/>
      <c r="E5" s="637"/>
      <c r="F5" s="637"/>
      <c r="G5" s="637"/>
      <c r="H5" s="637"/>
      <c r="I5" s="637"/>
      <c r="J5" s="637"/>
      <c r="K5" s="637"/>
      <c r="L5" s="637"/>
    </row>
    <row r="6" spans="1:12" ht="18">
      <c r="A6" s="181"/>
      <c r="B6" s="181"/>
      <c r="C6" s="182"/>
      <c r="D6" s="182"/>
      <c r="E6" s="182"/>
      <c r="F6" s="182"/>
      <c r="G6" s="182"/>
      <c r="H6" s="182"/>
      <c r="I6" s="182"/>
      <c r="J6" s="182"/>
      <c r="K6" s="182"/>
      <c r="L6" s="182"/>
    </row>
    <row r="7" spans="1:12" ht="15.6">
      <c r="A7" s="183" t="s">
        <v>3991</v>
      </c>
      <c r="B7" s="183"/>
      <c r="C7" s="184" t="s">
        <v>3992</v>
      </c>
    </row>
    <row r="8" spans="1:12" ht="15.6">
      <c r="A8" s="183" t="s">
        <v>3993</v>
      </c>
      <c r="B8" s="183"/>
      <c r="C8" s="184" t="s">
        <v>3994</v>
      </c>
    </row>
    <row r="9" spans="1:12" ht="15.6">
      <c r="A9" s="183" t="s">
        <v>3995</v>
      </c>
      <c r="B9" s="183"/>
      <c r="C9" s="184" t="s">
        <v>3996</v>
      </c>
    </row>
    <row r="10" spans="1:12">
      <c r="A10" s="183"/>
      <c r="B10" s="183"/>
    </row>
    <row r="11" spans="1:12" ht="18">
      <c r="A11" s="183" t="s">
        <v>3997</v>
      </c>
      <c r="B11" s="183"/>
      <c r="C11" s="186" t="s">
        <v>5660</v>
      </c>
    </row>
    <row r="12" spans="1:12">
      <c r="C12" s="638"/>
      <c r="D12" s="639"/>
      <c r="E12" s="639"/>
      <c r="F12" s="639"/>
      <c r="G12" s="639"/>
      <c r="H12" s="639"/>
      <c r="I12" s="639"/>
      <c r="J12" s="639"/>
      <c r="K12" s="639"/>
    </row>
    <row r="13" spans="1:12">
      <c r="C13" s="638" t="s">
        <v>3999</v>
      </c>
      <c r="D13" s="639"/>
      <c r="E13" s="639"/>
      <c r="F13" s="639"/>
      <c r="G13" s="639"/>
      <c r="H13" s="639"/>
      <c r="I13" s="639"/>
      <c r="J13" s="639"/>
      <c r="K13" s="639"/>
    </row>
    <row r="14" spans="1:12">
      <c r="C14" s="640"/>
      <c r="D14" s="639"/>
      <c r="E14" s="639"/>
      <c r="F14" s="639"/>
      <c r="G14" s="639"/>
      <c r="H14" s="639"/>
      <c r="I14" s="639"/>
      <c r="J14" s="639"/>
      <c r="K14" s="639"/>
    </row>
    <row r="15" spans="1:12" ht="14.4" thickBot="1">
      <c r="C15" s="187"/>
    </row>
    <row r="16" spans="1:12" ht="16.2" thickBot="1">
      <c r="F16" s="641" t="s">
        <v>4000</v>
      </c>
      <c r="G16" s="642"/>
      <c r="H16" s="642"/>
      <c r="I16" s="643"/>
      <c r="J16" s="644">
        <f>SUM(L22,L35,L47,L58)</f>
        <v>0</v>
      </c>
      <c r="K16" s="645"/>
      <c r="L16" s="646"/>
    </row>
    <row r="18" spans="1:12">
      <c r="C18" s="631" t="s">
        <v>4001</v>
      </c>
      <c r="D18" s="632"/>
      <c r="E18" s="632"/>
      <c r="F18" s="632"/>
      <c r="G18" s="632"/>
      <c r="H18" s="632"/>
      <c r="I18" s="632"/>
      <c r="J18" s="632"/>
      <c r="K18" s="632"/>
      <c r="L18" s="633"/>
    </row>
    <row r="19" spans="1:12">
      <c r="C19" s="188"/>
    </row>
    <row r="20" spans="1:12" ht="55.2">
      <c r="A20" s="189" t="s">
        <v>4002</v>
      </c>
      <c r="B20" s="190" t="s">
        <v>4003</v>
      </c>
      <c r="C20" s="191" t="s">
        <v>4004</v>
      </c>
      <c r="D20" s="192" t="s">
        <v>4005</v>
      </c>
      <c r="E20" s="193" t="s">
        <v>4006</v>
      </c>
      <c r="F20" s="194" t="s">
        <v>4007</v>
      </c>
      <c r="G20" s="194" t="s">
        <v>4008</v>
      </c>
      <c r="H20" s="194" t="s">
        <v>4009</v>
      </c>
      <c r="I20" s="194" t="s">
        <v>4010</v>
      </c>
      <c r="J20" s="194" t="s">
        <v>4011</v>
      </c>
      <c r="K20" s="194" t="s">
        <v>4012</v>
      </c>
      <c r="L20" s="195" t="s">
        <v>4013</v>
      </c>
    </row>
    <row r="21" spans="1:12">
      <c r="A21" s="196"/>
      <c r="B21" s="196"/>
      <c r="C21" s="197"/>
      <c r="D21" s="198"/>
      <c r="E21" s="199"/>
      <c r="F21" s="199"/>
      <c r="G21" s="200"/>
      <c r="H21" s="200"/>
      <c r="I21" s="200"/>
      <c r="J21" s="201"/>
      <c r="K21" s="202"/>
      <c r="L21" s="203"/>
    </row>
    <row r="22" spans="1:12">
      <c r="A22" s="204" t="s">
        <v>4014</v>
      </c>
      <c r="B22" s="205"/>
      <c r="C22" s="205" t="s">
        <v>5574</v>
      </c>
      <c r="D22" s="206"/>
      <c r="E22" s="207"/>
      <c r="F22" s="208"/>
      <c r="G22" s="206"/>
      <c r="H22" s="208"/>
      <c r="I22" s="206"/>
      <c r="J22" s="209"/>
      <c r="K22" s="206"/>
      <c r="L22" s="210">
        <f>SUM(K23:K33)</f>
        <v>0</v>
      </c>
    </row>
    <row r="23" spans="1:12" ht="15.6">
      <c r="A23" s="528" t="s">
        <v>4016</v>
      </c>
      <c r="B23" s="529" t="s">
        <v>4017</v>
      </c>
      <c r="C23" s="530" t="s">
        <v>5575</v>
      </c>
      <c r="D23" s="224" t="s">
        <v>4019</v>
      </c>
      <c r="E23" s="569">
        <v>0.6</v>
      </c>
      <c r="F23" s="570"/>
      <c r="G23" s="571">
        <f t="shared" ref="G23:G31" si="0">E23*F23</f>
        <v>0</v>
      </c>
      <c r="H23" s="572"/>
      <c r="I23" s="571">
        <f t="shared" ref="I23:I31" si="1">E23*H23</f>
        <v>0</v>
      </c>
      <c r="J23" s="573">
        <f t="shared" ref="J23:K31" si="2">+F23+H23</f>
        <v>0</v>
      </c>
      <c r="K23" s="574">
        <f t="shared" si="2"/>
        <v>0</v>
      </c>
      <c r="L23" s="221"/>
    </row>
    <row r="24" spans="1:12" ht="15.6">
      <c r="A24" s="211" t="s">
        <v>4020</v>
      </c>
      <c r="B24" s="212" t="s">
        <v>4017</v>
      </c>
      <c r="C24" s="213" t="s">
        <v>5576</v>
      </c>
      <c r="D24" s="214" t="s">
        <v>4019</v>
      </c>
      <c r="E24" s="539">
        <v>5</v>
      </c>
      <c r="F24" s="575"/>
      <c r="G24" s="576">
        <f>E24*F24</f>
        <v>0</v>
      </c>
      <c r="H24" s="577"/>
      <c r="I24" s="576">
        <f>E24*H24</f>
        <v>0</v>
      </c>
      <c r="J24" s="578">
        <f>+F24+H24</f>
        <v>0</v>
      </c>
      <c r="K24" s="579">
        <f>+G24+I24</f>
        <v>0</v>
      </c>
      <c r="L24" s="222"/>
    </row>
    <row r="25" spans="1:12" ht="15.6">
      <c r="A25" s="211" t="s">
        <v>4023</v>
      </c>
      <c r="B25" s="212" t="s">
        <v>4021</v>
      </c>
      <c r="C25" s="213" t="s">
        <v>4025</v>
      </c>
      <c r="D25" s="214" t="s">
        <v>4019</v>
      </c>
      <c r="E25" s="539">
        <v>0.55000000000000004</v>
      </c>
      <c r="F25" s="575"/>
      <c r="G25" s="576">
        <f t="shared" si="0"/>
        <v>0</v>
      </c>
      <c r="H25" s="577"/>
      <c r="I25" s="576">
        <f t="shared" si="1"/>
        <v>0</v>
      </c>
      <c r="J25" s="578">
        <f t="shared" si="2"/>
        <v>0</v>
      </c>
      <c r="K25" s="579">
        <f t="shared" si="2"/>
        <v>0</v>
      </c>
      <c r="L25" s="222"/>
    </row>
    <row r="26" spans="1:12" ht="15.6">
      <c r="A26" s="211" t="s">
        <v>4026</v>
      </c>
      <c r="B26" s="212" t="s">
        <v>4024</v>
      </c>
      <c r="C26" s="213" t="s">
        <v>4042</v>
      </c>
      <c r="D26" s="214" t="s">
        <v>4019</v>
      </c>
      <c r="E26" s="539">
        <v>1.9</v>
      </c>
      <c r="F26" s="575"/>
      <c r="G26" s="576">
        <f t="shared" si="0"/>
        <v>0</v>
      </c>
      <c r="H26" s="577"/>
      <c r="I26" s="576">
        <f t="shared" si="1"/>
        <v>0</v>
      </c>
      <c r="J26" s="578">
        <f t="shared" si="2"/>
        <v>0</v>
      </c>
      <c r="K26" s="579">
        <f t="shared" si="2"/>
        <v>0</v>
      </c>
      <c r="L26" s="222"/>
    </row>
    <row r="27" spans="1:12" ht="15.6">
      <c r="A27" s="211" t="s">
        <v>4029</v>
      </c>
      <c r="B27" s="212" t="s">
        <v>4027</v>
      </c>
      <c r="C27" s="213" t="s">
        <v>5577</v>
      </c>
      <c r="D27" s="214" t="s">
        <v>4019</v>
      </c>
      <c r="E27" s="539">
        <v>3.15</v>
      </c>
      <c r="F27" s="575"/>
      <c r="G27" s="576">
        <f t="shared" si="0"/>
        <v>0</v>
      </c>
      <c r="H27" s="577"/>
      <c r="I27" s="576">
        <f t="shared" si="1"/>
        <v>0</v>
      </c>
      <c r="J27" s="578">
        <f t="shared" si="2"/>
        <v>0</v>
      </c>
      <c r="K27" s="579">
        <f t="shared" si="2"/>
        <v>0</v>
      </c>
      <c r="L27" s="222"/>
    </row>
    <row r="28" spans="1:12" ht="15.6">
      <c r="A28" s="211" t="s">
        <v>4033</v>
      </c>
      <c r="B28" s="212" t="s">
        <v>4027</v>
      </c>
      <c r="C28" s="213" t="s">
        <v>5578</v>
      </c>
      <c r="D28" s="214" t="s">
        <v>4019</v>
      </c>
      <c r="E28" s="539">
        <v>3.15</v>
      </c>
      <c r="F28" s="575"/>
      <c r="G28" s="576">
        <f t="shared" si="0"/>
        <v>0</v>
      </c>
      <c r="H28" s="577"/>
      <c r="I28" s="576">
        <f t="shared" si="1"/>
        <v>0</v>
      </c>
      <c r="J28" s="578">
        <f t="shared" si="2"/>
        <v>0</v>
      </c>
      <c r="K28" s="579">
        <f t="shared" si="2"/>
        <v>0</v>
      </c>
      <c r="L28" s="222"/>
    </row>
    <row r="29" spans="1:12" ht="27.6">
      <c r="A29" s="211" t="s">
        <v>4035</v>
      </c>
      <c r="B29" s="212" t="s">
        <v>4030</v>
      </c>
      <c r="C29" s="213" t="s">
        <v>4058</v>
      </c>
      <c r="D29" s="214" t="s">
        <v>4019</v>
      </c>
      <c r="E29" s="539">
        <v>2.4500000000000002</v>
      </c>
      <c r="F29" s="575"/>
      <c r="G29" s="576">
        <f t="shared" si="0"/>
        <v>0</v>
      </c>
      <c r="H29" s="577"/>
      <c r="I29" s="576">
        <f t="shared" si="1"/>
        <v>0</v>
      </c>
      <c r="J29" s="578">
        <f t="shared" si="2"/>
        <v>0</v>
      </c>
      <c r="K29" s="579">
        <f t="shared" si="2"/>
        <v>0</v>
      </c>
      <c r="L29" s="222"/>
    </row>
    <row r="30" spans="1:12" ht="27.6">
      <c r="A30" s="211" t="s">
        <v>4038</v>
      </c>
      <c r="B30" s="212" t="s">
        <v>4030</v>
      </c>
      <c r="C30" s="213" t="s">
        <v>4060</v>
      </c>
      <c r="D30" s="214" t="s">
        <v>4019</v>
      </c>
      <c r="E30" s="539">
        <v>12.25</v>
      </c>
      <c r="F30" s="575"/>
      <c r="G30" s="576">
        <f t="shared" si="0"/>
        <v>0</v>
      </c>
      <c r="H30" s="577"/>
      <c r="I30" s="576">
        <f t="shared" si="1"/>
        <v>0</v>
      </c>
      <c r="J30" s="578">
        <f t="shared" si="2"/>
        <v>0</v>
      </c>
      <c r="K30" s="579">
        <f t="shared" si="2"/>
        <v>0</v>
      </c>
      <c r="L30" s="222"/>
    </row>
    <row r="31" spans="1:12" ht="15.6">
      <c r="A31" s="211" t="s">
        <v>4040</v>
      </c>
      <c r="B31" s="212" t="s">
        <v>4030</v>
      </c>
      <c r="C31" s="213" t="s">
        <v>4062</v>
      </c>
      <c r="D31" s="214" t="s">
        <v>4019</v>
      </c>
      <c r="E31" s="539">
        <v>2.4500000000000002</v>
      </c>
      <c r="F31" s="575"/>
      <c r="G31" s="576">
        <f t="shared" si="0"/>
        <v>0</v>
      </c>
      <c r="H31" s="577"/>
      <c r="I31" s="576">
        <f t="shared" si="1"/>
        <v>0</v>
      </c>
      <c r="J31" s="578">
        <f t="shared" si="2"/>
        <v>0</v>
      </c>
      <c r="K31" s="579">
        <f t="shared" si="2"/>
        <v>0</v>
      </c>
      <c r="L31" s="222"/>
    </row>
    <row r="32" spans="1:12">
      <c r="A32" s="211" t="s">
        <v>4043</v>
      </c>
      <c r="B32" s="212"/>
      <c r="C32" s="213" t="s">
        <v>5661</v>
      </c>
      <c r="D32" s="214" t="s">
        <v>188</v>
      </c>
      <c r="E32" s="539">
        <v>8</v>
      </c>
      <c r="F32" s="577"/>
      <c r="G32" s="576">
        <f>E32*F32</f>
        <v>0</v>
      </c>
      <c r="H32" s="577"/>
      <c r="I32" s="576">
        <f>E32*H32</f>
        <v>0</v>
      </c>
      <c r="J32" s="578">
        <f>F32+H32</f>
        <v>0</v>
      </c>
      <c r="K32" s="579">
        <f>+G32+I32</f>
        <v>0</v>
      </c>
      <c r="L32" s="222"/>
    </row>
    <row r="33" spans="1:12">
      <c r="A33" s="211" t="s">
        <v>4046</v>
      </c>
      <c r="B33" s="212"/>
      <c r="C33" s="213" t="s">
        <v>5662</v>
      </c>
      <c r="D33" s="214" t="s">
        <v>188</v>
      </c>
      <c r="E33" s="539">
        <v>12</v>
      </c>
      <c r="F33" s="577"/>
      <c r="G33" s="576">
        <f>E33*F33</f>
        <v>0</v>
      </c>
      <c r="H33" s="577"/>
      <c r="I33" s="576">
        <f>E33*H33</f>
        <v>0</v>
      </c>
      <c r="J33" s="580">
        <f>F33+H33</f>
        <v>0</v>
      </c>
      <c r="K33" s="574">
        <f>+G33+I33</f>
        <v>0</v>
      </c>
      <c r="L33" s="222"/>
    </row>
    <row r="34" spans="1:12">
      <c r="C34" s="223"/>
      <c r="D34" s="224"/>
      <c r="E34" s="225"/>
      <c r="F34" s="226"/>
      <c r="G34" s="227"/>
      <c r="H34" s="226"/>
      <c r="I34" s="227"/>
      <c r="J34" s="228"/>
      <c r="K34" s="229"/>
      <c r="L34" s="222"/>
    </row>
    <row r="35" spans="1:12">
      <c r="A35" s="204" t="s">
        <v>4063</v>
      </c>
      <c r="B35" s="205"/>
      <c r="C35" s="205" t="s">
        <v>5663</v>
      </c>
      <c r="D35" s="206"/>
      <c r="E35" s="207"/>
      <c r="F35" s="208"/>
      <c r="G35" s="206"/>
      <c r="H35" s="208"/>
      <c r="I35" s="206"/>
      <c r="J35" s="209"/>
      <c r="K35" s="206"/>
      <c r="L35" s="210">
        <f>SUM(K36:K45)</f>
        <v>0</v>
      </c>
    </row>
    <row r="36" spans="1:12" ht="15.6">
      <c r="A36" s="528" t="s">
        <v>4065</v>
      </c>
      <c r="B36" s="529" t="s">
        <v>4017</v>
      </c>
      <c r="C36" s="530" t="s">
        <v>4018</v>
      </c>
      <c r="D36" s="224" t="s">
        <v>4019</v>
      </c>
      <c r="E36" s="569">
        <v>26.5</v>
      </c>
      <c r="F36" s="570"/>
      <c r="G36" s="571">
        <f t="shared" ref="G36:G43" si="3">E36*F36</f>
        <v>0</v>
      </c>
      <c r="H36" s="572"/>
      <c r="I36" s="571">
        <f t="shared" ref="I36:I43" si="4">E36*H36</f>
        <v>0</v>
      </c>
      <c r="J36" s="573">
        <f t="shared" ref="J36:K45" si="5">+F36+H36</f>
        <v>0</v>
      </c>
      <c r="K36" s="574">
        <f t="shared" si="5"/>
        <v>0</v>
      </c>
      <c r="L36" s="221"/>
    </row>
    <row r="37" spans="1:12" ht="15.6">
      <c r="A37" s="211" t="s">
        <v>4068</v>
      </c>
      <c r="B37" s="212" t="s">
        <v>4021</v>
      </c>
      <c r="C37" s="213" t="s">
        <v>4025</v>
      </c>
      <c r="D37" s="214" t="s">
        <v>4019</v>
      </c>
      <c r="E37" s="539">
        <v>2.4</v>
      </c>
      <c r="F37" s="575"/>
      <c r="G37" s="576">
        <f t="shared" si="3"/>
        <v>0</v>
      </c>
      <c r="H37" s="577"/>
      <c r="I37" s="576">
        <f t="shared" si="4"/>
        <v>0</v>
      </c>
      <c r="J37" s="578">
        <f t="shared" si="5"/>
        <v>0</v>
      </c>
      <c r="K37" s="579">
        <f t="shared" si="5"/>
        <v>0</v>
      </c>
      <c r="L37" s="222"/>
    </row>
    <row r="38" spans="1:12" ht="15.6">
      <c r="A38" s="211" t="s">
        <v>4070</v>
      </c>
      <c r="B38" s="212" t="s">
        <v>4024</v>
      </c>
      <c r="C38" s="213" t="s">
        <v>4042</v>
      </c>
      <c r="D38" s="214" t="s">
        <v>4019</v>
      </c>
      <c r="E38" s="539">
        <v>8.4</v>
      </c>
      <c r="F38" s="575"/>
      <c r="G38" s="576">
        <f t="shared" si="3"/>
        <v>0</v>
      </c>
      <c r="H38" s="577"/>
      <c r="I38" s="576">
        <f t="shared" si="4"/>
        <v>0</v>
      </c>
      <c r="J38" s="578">
        <f t="shared" si="5"/>
        <v>0</v>
      </c>
      <c r="K38" s="579">
        <f t="shared" si="5"/>
        <v>0</v>
      </c>
      <c r="L38" s="222"/>
    </row>
    <row r="39" spans="1:12" ht="15.6">
      <c r="A39" s="211" t="s">
        <v>4072</v>
      </c>
      <c r="B39" s="212" t="s">
        <v>4027</v>
      </c>
      <c r="C39" s="213" t="s">
        <v>5577</v>
      </c>
      <c r="D39" s="214" t="s">
        <v>4019</v>
      </c>
      <c r="E39" s="539">
        <v>15.7</v>
      </c>
      <c r="F39" s="575"/>
      <c r="G39" s="576">
        <f t="shared" si="3"/>
        <v>0</v>
      </c>
      <c r="H39" s="577"/>
      <c r="I39" s="576">
        <f t="shared" si="4"/>
        <v>0</v>
      </c>
      <c r="J39" s="578">
        <f t="shared" si="5"/>
        <v>0</v>
      </c>
      <c r="K39" s="579">
        <f t="shared" si="5"/>
        <v>0</v>
      </c>
      <c r="L39" s="222"/>
    </row>
    <row r="40" spans="1:12" ht="15.6">
      <c r="A40" s="211" t="s">
        <v>4074</v>
      </c>
      <c r="B40" s="212" t="s">
        <v>4027</v>
      </c>
      <c r="C40" s="213" t="s">
        <v>5578</v>
      </c>
      <c r="D40" s="214" t="s">
        <v>4019</v>
      </c>
      <c r="E40" s="539">
        <v>15.7</v>
      </c>
      <c r="F40" s="575"/>
      <c r="G40" s="576">
        <f t="shared" si="3"/>
        <v>0</v>
      </c>
      <c r="H40" s="577"/>
      <c r="I40" s="576">
        <f t="shared" si="4"/>
        <v>0</v>
      </c>
      <c r="J40" s="578">
        <f t="shared" si="5"/>
        <v>0</v>
      </c>
      <c r="K40" s="579">
        <f t="shared" si="5"/>
        <v>0</v>
      </c>
      <c r="L40" s="222"/>
    </row>
    <row r="41" spans="1:12" ht="27.6">
      <c r="A41" s="211" t="s">
        <v>4076</v>
      </c>
      <c r="B41" s="212" t="s">
        <v>4030</v>
      </c>
      <c r="C41" s="213" t="s">
        <v>4058</v>
      </c>
      <c r="D41" s="214" t="s">
        <v>4019</v>
      </c>
      <c r="E41" s="539">
        <v>10.8</v>
      </c>
      <c r="F41" s="575"/>
      <c r="G41" s="576">
        <f t="shared" si="3"/>
        <v>0</v>
      </c>
      <c r="H41" s="577"/>
      <c r="I41" s="576">
        <f t="shared" si="4"/>
        <v>0</v>
      </c>
      <c r="J41" s="578">
        <f t="shared" si="5"/>
        <v>0</v>
      </c>
      <c r="K41" s="579">
        <f t="shared" si="5"/>
        <v>0</v>
      </c>
      <c r="L41" s="222"/>
    </row>
    <row r="42" spans="1:12" ht="27.6">
      <c r="A42" s="211" t="s">
        <v>4079</v>
      </c>
      <c r="B42" s="212" t="s">
        <v>4030</v>
      </c>
      <c r="C42" s="213" t="s">
        <v>4060</v>
      </c>
      <c r="D42" s="214" t="s">
        <v>4019</v>
      </c>
      <c r="E42" s="539">
        <v>54</v>
      </c>
      <c r="F42" s="575"/>
      <c r="G42" s="576">
        <f t="shared" si="3"/>
        <v>0</v>
      </c>
      <c r="H42" s="577"/>
      <c r="I42" s="576">
        <f t="shared" si="4"/>
        <v>0</v>
      </c>
      <c r="J42" s="578">
        <f t="shared" si="5"/>
        <v>0</v>
      </c>
      <c r="K42" s="579">
        <f t="shared" si="5"/>
        <v>0</v>
      </c>
      <c r="L42" s="222"/>
    </row>
    <row r="43" spans="1:12" ht="15.6">
      <c r="A43" s="211" t="s">
        <v>4081</v>
      </c>
      <c r="B43" s="212" t="s">
        <v>4030</v>
      </c>
      <c r="C43" s="213" t="s">
        <v>4062</v>
      </c>
      <c r="D43" s="214" t="s">
        <v>4019</v>
      </c>
      <c r="E43" s="539">
        <v>10.8</v>
      </c>
      <c r="F43" s="575"/>
      <c r="G43" s="576">
        <f t="shared" si="3"/>
        <v>0</v>
      </c>
      <c r="H43" s="577"/>
      <c r="I43" s="576">
        <f t="shared" si="4"/>
        <v>0</v>
      </c>
      <c r="J43" s="578">
        <f t="shared" si="5"/>
        <v>0</v>
      </c>
      <c r="K43" s="579">
        <f t="shared" si="5"/>
        <v>0</v>
      </c>
      <c r="L43" s="222"/>
    </row>
    <row r="44" spans="1:12">
      <c r="A44" s="211" t="s">
        <v>4083</v>
      </c>
      <c r="B44" s="212"/>
      <c r="C44" s="213" t="s">
        <v>5661</v>
      </c>
      <c r="D44" s="214" t="s">
        <v>188</v>
      </c>
      <c r="E44" s="539">
        <v>40</v>
      </c>
      <c r="F44" s="577"/>
      <c r="G44" s="576">
        <f>E44*F44</f>
        <v>0</v>
      </c>
      <c r="H44" s="577"/>
      <c r="I44" s="576">
        <f>E44*H44</f>
        <v>0</v>
      </c>
      <c r="J44" s="578">
        <f>F44+H44</f>
        <v>0</v>
      </c>
      <c r="K44" s="579">
        <f t="shared" si="5"/>
        <v>0</v>
      </c>
      <c r="L44" s="222"/>
    </row>
    <row r="45" spans="1:12">
      <c r="A45" s="211" t="s">
        <v>4085</v>
      </c>
      <c r="B45" s="212"/>
      <c r="C45" s="213" t="s">
        <v>5662</v>
      </c>
      <c r="D45" s="214" t="s">
        <v>188</v>
      </c>
      <c r="E45" s="539">
        <v>45</v>
      </c>
      <c r="F45" s="577"/>
      <c r="G45" s="576">
        <f>E45*F45</f>
        <v>0</v>
      </c>
      <c r="H45" s="577"/>
      <c r="I45" s="576">
        <f>E45*H45</f>
        <v>0</v>
      </c>
      <c r="J45" s="580">
        <f>F45+H45</f>
        <v>0</v>
      </c>
      <c r="K45" s="574">
        <f t="shared" si="5"/>
        <v>0</v>
      </c>
      <c r="L45" s="222"/>
    </row>
    <row r="46" spans="1:12">
      <c r="C46" s="223"/>
      <c r="D46" s="224"/>
      <c r="E46" s="225"/>
      <c r="F46" s="226"/>
      <c r="G46" s="227"/>
      <c r="H46" s="226"/>
      <c r="I46" s="227"/>
      <c r="J46" s="228"/>
      <c r="K46" s="229"/>
      <c r="L46" s="222"/>
    </row>
    <row r="47" spans="1:12">
      <c r="A47" s="204" t="s">
        <v>4151</v>
      </c>
      <c r="B47" s="205"/>
      <c r="C47" s="205" t="s">
        <v>5580</v>
      </c>
      <c r="D47" s="206"/>
      <c r="E47" s="537"/>
      <c r="F47" s="208"/>
      <c r="G47" s="206"/>
      <c r="H47" s="208"/>
      <c r="I47" s="206"/>
      <c r="J47" s="209"/>
      <c r="K47" s="206"/>
      <c r="L47" s="210">
        <f>SUM(K48:K56)</f>
        <v>0</v>
      </c>
    </row>
    <row r="48" spans="1:12" ht="27.6">
      <c r="A48" s="538" t="s">
        <v>4153</v>
      </c>
      <c r="B48" s="540" t="s">
        <v>4154</v>
      </c>
      <c r="C48" s="234" t="s">
        <v>5664</v>
      </c>
      <c r="D48" s="214" t="s">
        <v>188</v>
      </c>
      <c r="E48" s="539">
        <v>10</v>
      </c>
      <c r="F48" s="577"/>
      <c r="G48" s="576">
        <f>E48*F48</f>
        <v>0</v>
      </c>
      <c r="H48" s="577"/>
      <c r="I48" s="576">
        <f>E48*H48</f>
        <v>0</v>
      </c>
      <c r="J48" s="578">
        <f t="shared" ref="J48:J56" si="6">F48+H48</f>
        <v>0</v>
      </c>
      <c r="K48" s="579">
        <f>+G48+I48</f>
        <v>0</v>
      </c>
      <c r="L48" s="221"/>
    </row>
    <row r="49" spans="1:14" ht="12" customHeight="1">
      <c r="A49" s="211" t="s">
        <v>4156</v>
      </c>
      <c r="B49" s="540" t="s">
        <v>4167</v>
      </c>
      <c r="C49" s="234" t="s">
        <v>5665</v>
      </c>
      <c r="D49" s="214" t="s">
        <v>330</v>
      </c>
      <c r="E49" s="539">
        <v>1</v>
      </c>
      <c r="F49" s="577"/>
      <c r="G49" s="576">
        <f>E49*F49</f>
        <v>0</v>
      </c>
      <c r="H49" s="577"/>
      <c r="I49" s="576">
        <f>E49*H49</f>
        <v>0</v>
      </c>
      <c r="J49" s="578">
        <f t="shared" si="6"/>
        <v>0</v>
      </c>
      <c r="K49" s="579">
        <f>+G49+I49</f>
        <v>0</v>
      </c>
      <c r="L49" s="222"/>
    </row>
    <row r="50" spans="1:14" ht="12" customHeight="1">
      <c r="A50" s="211" t="s">
        <v>4158</v>
      </c>
      <c r="B50" s="540" t="s">
        <v>4170</v>
      </c>
      <c r="C50" s="234" t="s">
        <v>5666</v>
      </c>
      <c r="D50" s="214" t="s">
        <v>330</v>
      </c>
      <c r="E50" s="539">
        <v>1</v>
      </c>
      <c r="F50" s="577"/>
      <c r="G50" s="576">
        <f t="shared" ref="G50:G55" si="7">E50*F50</f>
        <v>0</v>
      </c>
      <c r="H50" s="577"/>
      <c r="I50" s="576">
        <f t="shared" ref="I50:I55" si="8">E50*H50</f>
        <v>0</v>
      </c>
      <c r="J50" s="578">
        <f t="shared" si="6"/>
        <v>0</v>
      </c>
      <c r="K50" s="579">
        <f t="shared" ref="K50:K55" si="9">+G50+I50</f>
        <v>0</v>
      </c>
      <c r="L50" s="222"/>
    </row>
    <row r="51" spans="1:14" ht="12" customHeight="1">
      <c r="A51" s="211" t="s">
        <v>4160</v>
      </c>
      <c r="B51" s="540"/>
      <c r="C51" s="234" t="s">
        <v>5667</v>
      </c>
      <c r="D51" s="214" t="s">
        <v>330</v>
      </c>
      <c r="E51" s="539">
        <v>1</v>
      </c>
      <c r="F51" s="577"/>
      <c r="G51" s="576">
        <f t="shared" si="7"/>
        <v>0</v>
      </c>
      <c r="H51" s="577"/>
      <c r="I51" s="576">
        <f t="shared" si="8"/>
        <v>0</v>
      </c>
      <c r="J51" s="578">
        <f t="shared" si="6"/>
        <v>0</v>
      </c>
      <c r="K51" s="579">
        <f t="shared" si="9"/>
        <v>0</v>
      </c>
      <c r="L51" s="222"/>
    </row>
    <row r="52" spans="1:14" ht="12" customHeight="1">
      <c r="A52" s="211" t="s">
        <v>4162</v>
      </c>
      <c r="B52" s="540"/>
      <c r="C52" s="234" t="s">
        <v>5661</v>
      </c>
      <c r="D52" s="214" t="s">
        <v>188</v>
      </c>
      <c r="E52" s="539">
        <v>8</v>
      </c>
      <c r="F52" s="577"/>
      <c r="G52" s="576">
        <f>E52*F52</f>
        <v>0</v>
      </c>
      <c r="H52" s="577"/>
      <c r="I52" s="576">
        <f>E52*H52</f>
        <v>0</v>
      </c>
      <c r="J52" s="578">
        <f t="shared" si="6"/>
        <v>0</v>
      </c>
      <c r="K52" s="579">
        <f>+G52+I52</f>
        <v>0</v>
      </c>
      <c r="L52" s="222"/>
    </row>
    <row r="53" spans="1:14" ht="12" customHeight="1">
      <c r="A53" s="211" t="s">
        <v>4164</v>
      </c>
      <c r="B53" s="540"/>
      <c r="C53" s="234" t="s">
        <v>5668</v>
      </c>
      <c r="D53" s="214" t="s">
        <v>188</v>
      </c>
      <c r="E53" s="539">
        <v>12</v>
      </c>
      <c r="F53" s="577"/>
      <c r="G53" s="576">
        <f t="shared" si="7"/>
        <v>0</v>
      </c>
      <c r="H53" s="577"/>
      <c r="I53" s="576">
        <f t="shared" si="8"/>
        <v>0</v>
      </c>
      <c r="J53" s="578">
        <f t="shared" si="6"/>
        <v>0</v>
      </c>
      <c r="K53" s="579">
        <f t="shared" si="9"/>
        <v>0</v>
      </c>
      <c r="L53" s="222"/>
    </row>
    <row r="54" spans="1:14" ht="12" customHeight="1">
      <c r="A54" s="211" t="s">
        <v>4166</v>
      </c>
      <c r="B54" s="540"/>
      <c r="C54" s="234" t="s">
        <v>5669</v>
      </c>
      <c r="D54" s="214" t="s">
        <v>330</v>
      </c>
      <c r="E54" s="539">
        <v>1</v>
      </c>
      <c r="F54" s="575"/>
      <c r="G54" s="576">
        <f t="shared" si="7"/>
        <v>0</v>
      </c>
      <c r="H54" s="577"/>
      <c r="I54" s="576">
        <f t="shared" si="8"/>
        <v>0</v>
      </c>
      <c r="J54" s="578">
        <f t="shared" si="6"/>
        <v>0</v>
      </c>
      <c r="K54" s="579">
        <f t="shared" si="9"/>
        <v>0</v>
      </c>
      <c r="L54" s="222"/>
    </row>
    <row r="55" spans="1:14" ht="12" customHeight="1">
      <c r="A55" s="211" t="s">
        <v>4169</v>
      </c>
      <c r="B55" s="540"/>
      <c r="C55" s="234" t="s">
        <v>5670</v>
      </c>
      <c r="D55" s="214" t="s">
        <v>316</v>
      </c>
      <c r="E55" s="539">
        <v>1</v>
      </c>
      <c r="F55" s="575"/>
      <c r="G55" s="576">
        <f t="shared" si="7"/>
        <v>0</v>
      </c>
      <c r="H55" s="577"/>
      <c r="I55" s="576">
        <f t="shared" si="8"/>
        <v>0</v>
      </c>
      <c r="J55" s="578">
        <f t="shared" si="6"/>
        <v>0</v>
      </c>
      <c r="K55" s="579">
        <f t="shared" si="9"/>
        <v>0</v>
      </c>
      <c r="L55" s="222"/>
    </row>
    <row r="56" spans="1:14" ht="41.4" customHeight="1">
      <c r="A56" s="211" t="s">
        <v>4172</v>
      </c>
      <c r="B56" s="540"/>
      <c r="C56" s="234" t="s">
        <v>5671</v>
      </c>
      <c r="D56" s="214" t="s">
        <v>316</v>
      </c>
      <c r="E56" s="539">
        <v>1</v>
      </c>
      <c r="F56" s="575"/>
      <c r="G56" s="576">
        <f>E56*F56</f>
        <v>0</v>
      </c>
      <c r="H56" s="577"/>
      <c r="I56" s="576">
        <f>E56*H56</f>
        <v>0</v>
      </c>
      <c r="J56" s="578">
        <f t="shared" si="6"/>
        <v>0</v>
      </c>
      <c r="K56" s="579">
        <f>+G56+I56</f>
        <v>0</v>
      </c>
      <c r="L56" s="222"/>
    </row>
    <row r="57" spans="1:14" ht="12" customHeight="1">
      <c r="C57" s="223"/>
      <c r="D57" s="224"/>
      <c r="E57" s="225"/>
      <c r="F57" s="226"/>
      <c r="G57" s="227"/>
      <c r="H57" s="226"/>
      <c r="I57" s="227"/>
      <c r="J57" s="228"/>
      <c r="K57" s="229"/>
      <c r="L57" s="222"/>
    </row>
    <row r="58" spans="1:14" ht="12" customHeight="1">
      <c r="A58" s="204" t="s">
        <v>4269</v>
      </c>
      <c r="B58" s="205"/>
      <c r="C58" s="205" t="s">
        <v>5672</v>
      </c>
      <c r="D58" s="206"/>
      <c r="E58" s="537"/>
      <c r="F58" s="208"/>
      <c r="G58" s="206"/>
      <c r="H58" s="208"/>
      <c r="I58" s="206"/>
      <c r="J58" s="209"/>
      <c r="K58" s="206"/>
      <c r="L58" s="210">
        <f>SUM(K59:K74)</f>
        <v>0</v>
      </c>
    </row>
    <row r="59" spans="1:14" ht="12" customHeight="1">
      <c r="A59" s="538" t="s">
        <v>4271</v>
      </c>
      <c r="B59" s="540" t="s">
        <v>4272</v>
      </c>
      <c r="C59" s="234" t="s">
        <v>5673</v>
      </c>
      <c r="D59" s="214" t="s">
        <v>188</v>
      </c>
      <c r="E59" s="539">
        <v>35</v>
      </c>
      <c r="F59" s="577"/>
      <c r="G59" s="576">
        <f>E59*F59</f>
        <v>0</v>
      </c>
      <c r="H59" s="577"/>
      <c r="I59" s="576">
        <f>E59*H59</f>
        <v>0</v>
      </c>
      <c r="J59" s="578">
        <f>F59+H59</f>
        <v>0</v>
      </c>
      <c r="K59" s="579">
        <f>+G59+I59</f>
        <v>0</v>
      </c>
      <c r="L59" s="221"/>
    </row>
    <row r="60" spans="1:14" ht="28.95" customHeight="1">
      <c r="A60" s="211" t="s">
        <v>4274</v>
      </c>
      <c r="B60" s="212" t="s">
        <v>4279</v>
      </c>
      <c r="C60" s="213" t="s">
        <v>4273</v>
      </c>
      <c r="D60" s="214" t="s">
        <v>188</v>
      </c>
      <c r="E60" s="539">
        <v>1</v>
      </c>
      <c r="F60" s="577"/>
      <c r="G60" s="576">
        <f>E60*F60</f>
        <v>0</v>
      </c>
      <c r="H60" s="577"/>
      <c r="I60" s="576">
        <f>E60*H60</f>
        <v>0</v>
      </c>
      <c r="J60" s="578">
        <f t="shared" ref="J60:K70" si="10">+F60+H60</f>
        <v>0</v>
      </c>
      <c r="K60" s="579">
        <f>+G60+I60</f>
        <v>0</v>
      </c>
      <c r="L60" s="222"/>
      <c r="N60" s="547"/>
    </row>
    <row r="61" spans="1:14" ht="26.4" customHeight="1">
      <c r="A61" s="211" t="s">
        <v>4276</v>
      </c>
      <c r="B61" s="212" t="s">
        <v>4279</v>
      </c>
      <c r="C61" s="213" t="s">
        <v>5674</v>
      </c>
      <c r="D61" s="214" t="s">
        <v>188</v>
      </c>
      <c r="E61" s="539">
        <v>1</v>
      </c>
      <c r="F61" s="577"/>
      <c r="G61" s="576">
        <f>E61*F61</f>
        <v>0</v>
      </c>
      <c r="H61" s="577"/>
      <c r="I61" s="576">
        <f>E61*H61</f>
        <v>0</v>
      </c>
      <c r="J61" s="578">
        <f t="shared" si="10"/>
        <v>0</v>
      </c>
      <c r="K61" s="579">
        <f>+G61+I61</f>
        <v>0</v>
      </c>
      <c r="L61" s="222"/>
      <c r="N61" s="547"/>
    </row>
    <row r="62" spans="1:14" ht="27" customHeight="1">
      <c r="A62" s="211" t="s">
        <v>4278</v>
      </c>
      <c r="B62" s="212" t="s">
        <v>4284</v>
      </c>
      <c r="C62" s="213" t="s">
        <v>5675</v>
      </c>
      <c r="D62" s="214" t="s">
        <v>188</v>
      </c>
      <c r="E62" s="539">
        <v>5</v>
      </c>
      <c r="F62" s="577"/>
      <c r="G62" s="576">
        <f>E62*F62</f>
        <v>0</v>
      </c>
      <c r="H62" s="577"/>
      <c r="I62" s="576">
        <f>E62*H62</f>
        <v>0</v>
      </c>
      <c r="J62" s="578">
        <f t="shared" si="10"/>
        <v>0</v>
      </c>
      <c r="K62" s="579">
        <f>+G62+I62</f>
        <v>0</v>
      </c>
      <c r="L62" s="222"/>
    </row>
    <row r="63" spans="1:14" ht="12" customHeight="1">
      <c r="A63" s="211" t="s">
        <v>4281</v>
      </c>
      <c r="B63" s="212" t="s">
        <v>4291</v>
      </c>
      <c r="C63" s="213" t="s">
        <v>5676</v>
      </c>
      <c r="D63" s="214" t="s">
        <v>330</v>
      </c>
      <c r="E63" s="539">
        <v>2</v>
      </c>
      <c r="F63" s="577"/>
      <c r="G63" s="576">
        <f t="shared" ref="G63:G70" si="11">E63*F63</f>
        <v>0</v>
      </c>
      <c r="H63" s="577"/>
      <c r="I63" s="576">
        <f t="shared" ref="I63:I70" si="12">E63*H63</f>
        <v>0</v>
      </c>
      <c r="J63" s="578">
        <f t="shared" si="10"/>
        <v>0</v>
      </c>
      <c r="K63" s="579">
        <f t="shared" si="10"/>
        <v>0</v>
      </c>
      <c r="L63" s="222"/>
    </row>
    <row r="64" spans="1:14" ht="12" customHeight="1">
      <c r="A64" s="211" t="s">
        <v>4283</v>
      </c>
      <c r="B64" s="212" t="s">
        <v>4170</v>
      </c>
      <c r="C64" s="213" t="s">
        <v>5677</v>
      </c>
      <c r="D64" s="214" t="s">
        <v>330</v>
      </c>
      <c r="E64" s="539">
        <v>2</v>
      </c>
      <c r="F64" s="577"/>
      <c r="G64" s="576">
        <f t="shared" si="11"/>
        <v>0</v>
      </c>
      <c r="H64" s="577"/>
      <c r="I64" s="576">
        <f t="shared" si="12"/>
        <v>0</v>
      </c>
      <c r="J64" s="578">
        <f t="shared" si="10"/>
        <v>0</v>
      </c>
      <c r="K64" s="579">
        <f t="shared" si="10"/>
        <v>0</v>
      </c>
      <c r="L64" s="222"/>
    </row>
    <row r="65" spans="1:12">
      <c r="A65" s="211" t="s">
        <v>4286</v>
      </c>
      <c r="B65" s="212" t="s">
        <v>4294</v>
      </c>
      <c r="C65" s="213" t="s">
        <v>5678</v>
      </c>
      <c r="D65" s="214" t="s">
        <v>330</v>
      </c>
      <c r="E65" s="539">
        <v>1</v>
      </c>
      <c r="F65" s="577"/>
      <c r="G65" s="576">
        <f>E65*F65</f>
        <v>0</v>
      </c>
      <c r="H65" s="577"/>
      <c r="I65" s="576">
        <f>E65*H65</f>
        <v>0</v>
      </c>
      <c r="J65" s="578">
        <f t="shared" si="10"/>
        <v>0</v>
      </c>
      <c r="K65" s="579">
        <f>+G65+I65</f>
        <v>0</v>
      </c>
      <c r="L65" s="222"/>
    </row>
    <row r="66" spans="1:12">
      <c r="A66" s="211" t="s">
        <v>4288</v>
      </c>
      <c r="B66" s="212" t="s">
        <v>4297</v>
      </c>
      <c r="C66" s="213" t="s">
        <v>4295</v>
      </c>
      <c r="D66" s="214" t="s">
        <v>4088</v>
      </c>
      <c r="E66" s="539">
        <v>1</v>
      </c>
      <c r="F66" s="577"/>
      <c r="G66" s="576">
        <f t="shared" si="11"/>
        <v>0</v>
      </c>
      <c r="H66" s="577"/>
      <c r="I66" s="576">
        <f t="shared" si="12"/>
        <v>0</v>
      </c>
      <c r="J66" s="578">
        <f t="shared" si="10"/>
        <v>0</v>
      </c>
      <c r="K66" s="579">
        <f>+G66+I66</f>
        <v>0</v>
      </c>
      <c r="L66" s="222"/>
    </row>
    <row r="67" spans="1:12">
      <c r="A67" s="211" t="s">
        <v>4290</v>
      </c>
      <c r="B67" s="212" t="s">
        <v>5679</v>
      </c>
      <c r="C67" s="213" t="s">
        <v>5680</v>
      </c>
      <c r="D67" s="214" t="s">
        <v>4088</v>
      </c>
      <c r="E67" s="539">
        <v>1</v>
      </c>
      <c r="F67" s="577"/>
      <c r="G67" s="576">
        <f>E67*F67</f>
        <v>0</v>
      </c>
      <c r="H67" s="577"/>
      <c r="I67" s="576">
        <f>E67*H67</f>
        <v>0</v>
      </c>
      <c r="J67" s="578">
        <f t="shared" si="10"/>
        <v>0</v>
      </c>
      <c r="K67" s="579">
        <f>+G67+I67</f>
        <v>0</v>
      </c>
      <c r="L67" s="222"/>
    </row>
    <row r="68" spans="1:12">
      <c r="A68" s="211" t="s">
        <v>4293</v>
      </c>
      <c r="B68" s="212" t="s">
        <v>5681</v>
      </c>
      <c r="C68" s="213" t="s">
        <v>5682</v>
      </c>
      <c r="D68" s="214" t="s">
        <v>330</v>
      </c>
      <c r="E68" s="539">
        <v>1</v>
      </c>
      <c r="F68" s="577"/>
      <c r="G68" s="576">
        <f t="shared" si="11"/>
        <v>0</v>
      </c>
      <c r="H68" s="577"/>
      <c r="I68" s="576">
        <f t="shared" si="12"/>
        <v>0</v>
      </c>
      <c r="J68" s="578">
        <f t="shared" si="10"/>
        <v>0</v>
      </c>
      <c r="K68" s="579">
        <f t="shared" si="10"/>
        <v>0</v>
      </c>
      <c r="L68" s="222"/>
    </row>
    <row r="69" spans="1:12" ht="27.6">
      <c r="A69" s="211" t="s">
        <v>4296</v>
      </c>
      <c r="B69" s="212"/>
      <c r="C69" s="213" t="s">
        <v>5683</v>
      </c>
      <c r="D69" s="214" t="s">
        <v>4088</v>
      </c>
      <c r="E69" s="539">
        <v>1</v>
      </c>
      <c r="F69" s="577"/>
      <c r="G69" s="576">
        <f t="shared" si="11"/>
        <v>0</v>
      </c>
      <c r="H69" s="577"/>
      <c r="I69" s="576">
        <f t="shared" si="12"/>
        <v>0</v>
      </c>
      <c r="J69" s="578">
        <f t="shared" si="10"/>
        <v>0</v>
      </c>
      <c r="K69" s="579">
        <f t="shared" si="10"/>
        <v>0</v>
      </c>
      <c r="L69" s="222"/>
    </row>
    <row r="70" spans="1:12">
      <c r="A70" s="211" t="s">
        <v>4299</v>
      </c>
      <c r="B70" s="212"/>
      <c r="C70" s="213" t="s">
        <v>5684</v>
      </c>
      <c r="D70" s="214" t="s">
        <v>4088</v>
      </c>
      <c r="E70" s="539">
        <v>1</v>
      </c>
      <c r="F70" s="577"/>
      <c r="G70" s="576">
        <f t="shared" si="11"/>
        <v>0</v>
      </c>
      <c r="H70" s="577"/>
      <c r="I70" s="576">
        <f t="shared" si="12"/>
        <v>0</v>
      </c>
      <c r="J70" s="578">
        <f t="shared" si="10"/>
        <v>0</v>
      </c>
      <c r="K70" s="579">
        <f t="shared" si="10"/>
        <v>0</v>
      </c>
      <c r="L70" s="222"/>
    </row>
    <row r="71" spans="1:12">
      <c r="A71" s="211" t="s">
        <v>4301</v>
      </c>
      <c r="B71" s="540"/>
      <c r="C71" s="234" t="s">
        <v>5661</v>
      </c>
      <c r="D71" s="214" t="s">
        <v>188</v>
      </c>
      <c r="E71" s="539">
        <v>40</v>
      </c>
      <c r="F71" s="577"/>
      <c r="G71" s="576">
        <f>E71*F71</f>
        <v>0</v>
      </c>
      <c r="H71" s="577"/>
      <c r="I71" s="576">
        <f>E71*H71</f>
        <v>0</v>
      </c>
      <c r="J71" s="578">
        <f>F71+H71</f>
        <v>0</v>
      </c>
      <c r="K71" s="579">
        <f>+G71+I71</f>
        <v>0</v>
      </c>
      <c r="L71" s="222"/>
    </row>
    <row r="72" spans="1:12">
      <c r="A72" s="211" t="s">
        <v>4303</v>
      </c>
      <c r="B72" s="540"/>
      <c r="C72" s="234" t="s">
        <v>5668</v>
      </c>
      <c r="D72" s="214" t="s">
        <v>188</v>
      </c>
      <c r="E72" s="539">
        <v>45</v>
      </c>
      <c r="F72" s="577"/>
      <c r="G72" s="576">
        <f>E72*F72</f>
        <v>0</v>
      </c>
      <c r="H72" s="577"/>
      <c r="I72" s="576">
        <f>E72*H72</f>
        <v>0</v>
      </c>
      <c r="J72" s="578">
        <f>F72+H72</f>
        <v>0</v>
      </c>
      <c r="K72" s="579">
        <f>+G72+I72</f>
        <v>0</v>
      </c>
      <c r="L72" s="222"/>
    </row>
    <row r="73" spans="1:12">
      <c r="A73" s="211" t="s">
        <v>4305</v>
      </c>
      <c r="B73" s="540"/>
      <c r="C73" s="234" t="s">
        <v>5669</v>
      </c>
      <c r="D73" s="214" t="s">
        <v>330</v>
      </c>
      <c r="E73" s="539">
        <v>2</v>
      </c>
      <c r="F73" s="575"/>
      <c r="G73" s="576">
        <f>E73*F73</f>
        <v>0</v>
      </c>
      <c r="H73" s="577"/>
      <c r="I73" s="576">
        <f>E73*H73</f>
        <v>0</v>
      </c>
      <c r="J73" s="578">
        <f>F73+H73</f>
        <v>0</v>
      </c>
      <c r="K73" s="579">
        <f>+G73+I73</f>
        <v>0</v>
      </c>
      <c r="L73" s="222"/>
    </row>
    <row r="74" spans="1:12">
      <c r="A74" s="211" t="s">
        <v>5685</v>
      </c>
      <c r="B74" s="540"/>
      <c r="C74" s="234" t="s">
        <v>5670</v>
      </c>
      <c r="D74" s="214" t="s">
        <v>316</v>
      </c>
      <c r="E74" s="539">
        <v>1</v>
      </c>
      <c r="F74" s="575"/>
      <c r="G74" s="576">
        <f>E74*F74</f>
        <v>0</v>
      </c>
      <c r="H74" s="577"/>
      <c r="I74" s="576">
        <f>E74*H74</f>
        <v>0</v>
      </c>
      <c r="J74" s="578">
        <f>F74+H74</f>
        <v>0</v>
      </c>
      <c r="K74" s="579">
        <f>+G74+I74</f>
        <v>0</v>
      </c>
      <c r="L74" s="222"/>
    </row>
    <row r="75" spans="1:12">
      <c r="A75" s="196"/>
      <c r="B75" s="196"/>
      <c r="C75" s="197"/>
      <c r="D75" s="198"/>
      <c r="E75" s="199"/>
      <c r="F75" s="199"/>
      <c r="G75" s="200"/>
      <c r="H75" s="200"/>
      <c r="I75" s="200"/>
      <c r="J75" s="228"/>
      <c r="K75" s="229"/>
      <c r="L75" s="203"/>
    </row>
    <row r="76" spans="1:12">
      <c r="A76" s="544"/>
      <c r="B76" s="544"/>
      <c r="C76" s="545"/>
      <c r="D76" s="545"/>
      <c r="E76" s="549"/>
      <c r="F76" s="545"/>
      <c r="G76" s="545"/>
      <c r="H76" s="545"/>
      <c r="I76" s="545"/>
      <c r="J76" s="545"/>
      <c r="K76" s="545"/>
      <c r="L76" s="545"/>
    </row>
    <row r="77" spans="1:12">
      <c r="A77" s="544"/>
      <c r="B77" s="544"/>
      <c r="C77" s="545"/>
      <c r="D77" s="545"/>
      <c r="E77" s="549"/>
      <c r="F77" s="545"/>
      <c r="G77" s="545"/>
      <c r="H77" s="545"/>
      <c r="I77" s="545"/>
      <c r="J77" s="545"/>
      <c r="K77" s="545"/>
      <c r="L77" s="545"/>
    </row>
    <row r="78" spans="1:12">
      <c r="A78" s="544"/>
      <c r="B78" s="544"/>
      <c r="C78" s="545"/>
      <c r="D78" s="545"/>
      <c r="E78" s="549"/>
      <c r="F78" s="545"/>
      <c r="G78" s="545"/>
      <c r="H78" s="545"/>
      <c r="I78" s="545"/>
      <c r="J78" s="545"/>
      <c r="K78" s="545"/>
      <c r="L78" s="545"/>
    </row>
    <row r="79" spans="1:12">
      <c r="A79" s="544"/>
      <c r="B79" s="544"/>
      <c r="C79" s="545"/>
      <c r="D79" s="545"/>
      <c r="E79" s="549"/>
      <c r="F79" s="545"/>
      <c r="G79" s="545"/>
      <c r="H79" s="545"/>
      <c r="I79" s="545"/>
      <c r="J79" s="545"/>
      <c r="K79" s="545"/>
      <c r="L79" s="545"/>
    </row>
    <row r="80" spans="1:12">
      <c r="A80" s="544"/>
      <c r="B80" s="544"/>
      <c r="C80" s="545"/>
      <c r="D80" s="545"/>
      <c r="E80" s="549"/>
      <c r="F80" s="545"/>
      <c r="G80" s="545"/>
      <c r="H80" s="545"/>
      <c r="I80" s="545"/>
      <c r="J80" s="545"/>
      <c r="K80" s="545"/>
      <c r="L80" s="545"/>
    </row>
    <row r="81" spans="1:12">
      <c r="A81" s="544"/>
      <c r="B81" s="544"/>
      <c r="C81" s="545"/>
      <c r="D81" s="545"/>
      <c r="E81" s="549"/>
      <c r="F81" s="545"/>
      <c r="G81" s="545"/>
      <c r="H81" s="545"/>
      <c r="I81" s="545"/>
      <c r="J81" s="545"/>
      <c r="K81" s="545"/>
      <c r="L81" s="545"/>
    </row>
    <row r="82" spans="1:12">
      <c r="A82" s="550"/>
      <c r="B82" s="550"/>
      <c r="E82" s="547"/>
    </row>
    <row r="83" spans="1:12">
      <c r="E83" s="547"/>
    </row>
    <row r="84" spans="1:12">
      <c r="E84" s="547"/>
    </row>
    <row r="85" spans="1:12">
      <c r="E85" s="547"/>
    </row>
    <row r="86" spans="1:12">
      <c r="E86" s="547"/>
    </row>
    <row r="87" spans="1:12">
      <c r="E87" s="547"/>
    </row>
    <row r="88" spans="1:12">
      <c r="E88" s="547"/>
    </row>
    <row r="89" spans="1:12">
      <c r="E89" s="547"/>
    </row>
    <row r="90" spans="1:12">
      <c r="E90" s="547"/>
    </row>
    <row r="91" spans="1:12">
      <c r="E91" s="547"/>
    </row>
    <row r="92" spans="1:12">
      <c r="E92" s="547"/>
    </row>
    <row r="93" spans="1:12">
      <c r="E93" s="547"/>
    </row>
    <row r="94" spans="1:12">
      <c r="E94" s="547"/>
    </row>
    <row r="95" spans="1:12">
      <c r="E95" s="547"/>
    </row>
    <row r="96" spans="1:12">
      <c r="E96" s="547"/>
    </row>
    <row r="97" spans="5:5">
      <c r="E97" s="547"/>
    </row>
    <row r="98" spans="5:5">
      <c r="E98" s="547"/>
    </row>
    <row r="99" spans="5:5">
      <c r="E99" s="547"/>
    </row>
    <row r="100" spans="5:5">
      <c r="E100" s="547"/>
    </row>
    <row r="101" spans="5:5">
      <c r="E101" s="547"/>
    </row>
    <row r="102" spans="5:5">
      <c r="E102" s="547"/>
    </row>
    <row r="103" spans="5:5">
      <c r="E103"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16</vt:i4>
      </vt:variant>
    </vt:vector>
  </HeadingPairs>
  <TitlesOfParts>
    <vt:vector size="37" baseType="lpstr">
      <vt:lpstr>Rekapitulace stavby</vt:lpstr>
      <vt:lpstr>SO 01 - HTÚ</vt:lpstr>
      <vt:lpstr>SO 02 - Tělocvična</vt:lpstr>
      <vt:lpstr>ZTI</vt:lpstr>
      <vt:lpstr>ÚT</vt:lpstr>
      <vt:lpstr>VZT</vt:lpstr>
      <vt:lpstr>Elektro</vt:lpstr>
      <vt:lpstr>ZOKT</vt:lpstr>
      <vt:lpstr>Infosystém</vt:lpstr>
      <vt:lpstr>Zádržný systém I</vt:lpstr>
      <vt:lpstr>Zádržný systém II</vt:lpstr>
      <vt:lpstr>EPS</vt:lpstr>
      <vt:lpstr>SO 03 - Venkovní úpravy</vt:lpstr>
      <vt:lpstr>IO 01 - Přípojka vodovodu</vt:lpstr>
      <vt:lpstr>IO 01</vt:lpstr>
      <vt:lpstr>IO 02 - Přípojka kanalizace</vt:lpstr>
      <vt:lpstr>IO 02</vt:lpstr>
      <vt:lpstr>IO 04 - Veřejné osvětlení</vt:lpstr>
      <vt:lpstr>IO 04</vt:lpstr>
      <vt:lpstr>IO 05 - Přípojka plynu</vt:lpstr>
      <vt:lpstr>IO 05</vt:lpstr>
      <vt:lpstr>'IO 01 - Přípojka vodovodu'!Názvy_tisku</vt:lpstr>
      <vt:lpstr>'IO 02 - Přípojka kanalizace'!Názvy_tisku</vt:lpstr>
      <vt:lpstr>'IO 04 - Veřejné osvětlení'!Názvy_tisku</vt:lpstr>
      <vt:lpstr>'IO 05 - Přípojka plynu'!Názvy_tisku</vt:lpstr>
      <vt:lpstr>'Rekapitulace stavby'!Názvy_tisku</vt:lpstr>
      <vt:lpstr>'SO 01 - HTÚ'!Názvy_tisku</vt:lpstr>
      <vt:lpstr>'SO 02 - Tělocvična'!Názvy_tisku</vt:lpstr>
      <vt:lpstr>'SO 03 - Venkovní úpravy'!Názvy_tisku</vt:lpstr>
      <vt:lpstr>'IO 01 - Přípojka vodovodu'!Oblast_tisku</vt:lpstr>
      <vt:lpstr>'IO 02 - Přípojka kanalizace'!Oblast_tisku</vt:lpstr>
      <vt:lpstr>'IO 04 - Veřejné osvětlení'!Oblast_tisku</vt:lpstr>
      <vt:lpstr>'IO 05 - Přípojka plynu'!Oblast_tisku</vt:lpstr>
      <vt:lpstr>'Rekapitulace stavby'!Oblast_tisku</vt:lpstr>
      <vt:lpstr>'SO 01 - HTÚ'!Oblast_tisku</vt:lpstr>
      <vt:lpstr>'SO 02 - Tělocvična'!Oblast_tisku</vt:lpstr>
      <vt:lpstr>'SO 03 - Venkovní úpravy'!Oblast_tisku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František Pecka</cp:lastModifiedBy>
  <dcterms:created xsi:type="dcterms:W3CDTF">2022-12-07T15:13:45Z</dcterms:created>
  <dcterms:modified xsi:type="dcterms:W3CDTF">2023-01-06T07:06:22Z</dcterms:modified>
</cp:coreProperties>
</file>